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e.quiroz\Desktop\PA T2 - 2023 DEPENDENCIAS\"/>
    </mc:Choice>
  </mc:AlternateContent>
  <bookViews>
    <workbookView xWindow="0" yWindow="0" windowWidth="7905" windowHeight="7320" firstSheet="8" activeTab="13"/>
  </bookViews>
  <sheets>
    <sheet name="HACIENDA" sheetId="14" r:id="rId1"/>
    <sheet name="SEGURIDAD Y CONVIVENCIA" sheetId="12" r:id="rId2"/>
    <sheet name="DESARROLLO" sheetId="16" r:id="rId3"/>
    <sheet name="MUJER" sheetId="9" r:id="rId4"/>
    <sheet name="MOVILIDAD" sheetId="15" r:id="rId5"/>
    <sheet name="INFRAESTRUCTURA" sheetId="6" r:id="rId6"/>
    <sheet name="PLANEACIÓN" sheetId="11" r:id="rId7"/>
    <sheet name="SERVICIOS" sheetId="7" r:id="rId8"/>
    <sheet name="COMUNICACIONES" sheetId="18" r:id="rId9"/>
    <sheet name="EDUCACIÓN" sheetId="8" r:id="rId10"/>
    <sheet name="SALUD" sheetId="5" r:id="rId11"/>
    <sheet name="CONTROL INTERNO" sheetId="10" r:id="rId12"/>
    <sheet name="CULTURA" sheetId="1" r:id="rId13"/>
    <sheet name="INDEC" sheetId="13" r:id="rId14"/>
    <sheet name="Hoja1" sheetId="4"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12" hidden="1">CULTURA!$A$8:$AM$95</definedName>
    <definedName name="_xlnm._FilterDatabase" localSheetId="2" hidden="1">DESARROLLO!$A$8:$AY$174</definedName>
    <definedName name="_xlnm._FilterDatabase" localSheetId="5" hidden="1">INFRAESTRUCTURA!$A$8:$AY$76</definedName>
    <definedName name="_xlnm._FilterDatabase" localSheetId="3" hidden="1">MUJER!$A$8:$AY$51</definedName>
    <definedName name="_xlnm._FilterDatabase" localSheetId="6" hidden="1">PLANEACIÓN!$A$8:$CC$8</definedName>
    <definedName name="_xlnm._FilterDatabase" localSheetId="10" hidden="1">SALUD!$A$8:$AY$138</definedName>
    <definedName name="_xlnm.Print_Area" localSheetId="12">CULTURA!$A$1:$AM$94</definedName>
    <definedName name="ejefr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1" i="18" l="1"/>
  <c r="AI31" i="18" s="1"/>
  <c r="AH30" i="18"/>
  <c r="AI30" i="18" s="1"/>
  <c r="AH29" i="18"/>
  <c r="AI29" i="18" s="1"/>
  <c r="AH28" i="18"/>
  <c r="AI28" i="18" s="1"/>
  <c r="AM27" i="18"/>
  <c r="AH27" i="18"/>
  <c r="AI27" i="18" s="1"/>
  <c r="AI26" i="18"/>
  <c r="AH26" i="18"/>
  <c r="AH25" i="18"/>
  <c r="AI25" i="18" s="1"/>
  <c r="AI24" i="18"/>
  <c r="AH24" i="18"/>
  <c r="AH23" i="18"/>
  <c r="AI23" i="18" s="1"/>
  <c r="AJ22" i="18"/>
  <c r="AH22" i="18"/>
  <c r="AI22" i="18" s="1"/>
  <c r="AH21" i="18"/>
  <c r="AI21" i="18" s="1"/>
  <c r="AH20" i="18"/>
  <c r="AI20" i="18" s="1"/>
  <c r="AH19" i="18"/>
  <c r="AI19" i="18" s="1"/>
  <c r="AH18" i="18"/>
  <c r="AI18" i="18" s="1"/>
  <c r="AH17" i="18"/>
  <c r="AI17" i="18" s="1"/>
  <c r="AH16" i="18"/>
  <c r="AI16" i="18" s="1"/>
  <c r="AH15" i="18"/>
  <c r="AI15" i="18" s="1"/>
  <c r="AH14" i="18"/>
  <c r="AI14" i="18" s="1"/>
  <c r="AH13" i="18"/>
  <c r="AI13" i="18" s="1"/>
  <c r="AH12" i="18"/>
  <c r="AI12" i="18" s="1"/>
  <c r="AH11" i="18"/>
  <c r="AI11" i="18" s="1"/>
  <c r="AH10" i="18"/>
  <c r="AI10" i="18" s="1"/>
  <c r="AH9" i="18"/>
  <c r="AI9" i="18" s="1"/>
  <c r="AH24" i="6" l="1"/>
  <c r="AI24" i="6" s="1"/>
  <c r="AH18" i="6"/>
  <c r="AI18" i="6" s="1"/>
  <c r="AH17" i="6"/>
  <c r="AI17" i="6" s="1"/>
  <c r="AH16" i="6"/>
  <c r="AI16" i="6" s="1"/>
  <c r="AH14" i="6"/>
  <c r="AI14" i="6" s="1"/>
  <c r="AH13" i="6"/>
  <c r="AI13" i="6" s="1"/>
  <c r="AH50" i="16" l="1"/>
  <c r="AI50" i="16" s="1"/>
  <c r="AH60" i="16"/>
  <c r="AI60" i="16" s="1"/>
  <c r="AH67" i="12"/>
  <c r="AH13" i="12"/>
  <c r="AH174" i="16" l="1"/>
  <c r="AI174" i="16" s="1"/>
  <c r="AH173" i="16"/>
  <c r="AI173" i="16" s="1"/>
  <c r="AH172" i="16"/>
  <c r="AI172" i="16" s="1"/>
  <c r="AH171" i="16"/>
  <c r="AI171" i="16" s="1"/>
  <c r="AH170" i="16"/>
  <c r="AI170" i="16" s="1"/>
  <c r="AH169" i="16"/>
  <c r="AI169" i="16" s="1"/>
  <c r="AH167" i="16"/>
  <c r="AI167" i="16" s="1"/>
  <c r="AH165" i="16"/>
  <c r="AI165" i="16" s="1"/>
  <c r="AH164" i="16"/>
  <c r="AI164" i="16" s="1"/>
  <c r="AH163" i="16"/>
  <c r="AI163" i="16" s="1"/>
  <c r="AH162" i="16"/>
  <c r="AI162" i="16" s="1"/>
  <c r="AH161" i="16"/>
  <c r="AI161" i="16" s="1"/>
  <c r="AH160" i="16"/>
  <c r="AI160" i="16" s="1"/>
  <c r="AH159" i="16"/>
  <c r="AI159" i="16" s="1"/>
  <c r="AH158" i="16"/>
  <c r="AI158" i="16" s="1"/>
  <c r="AH157" i="16"/>
  <c r="AI157" i="16" s="1"/>
  <c r="AH156" i="16"/>
  <c r="AI156" i="16" s="1"/>
  <c r="AH155" i="16"/>
  <c r="AI155" i="16" s="1"/>
  <c r="AH154" i="16"/>
  <c r="AI154" i="16" s="1"/>
  <c r="AH153" i="16"/>
  <c r="AI153" i="16" s="1"/>
  <c r="AH152" i="16"/>
  <c r="AI152" i="16" s="1"/>
  <c r="AH151" i="16"/>
  <c r="AI151" i="16" s="1"/>
  <c r="AH150" i="16"/>
  <c r="AI150" i="16" s="1"/>
  <c r="AH149" i="16"/>
  <c r="AI149" i="16" s="1"/>
  <c r="AH148" i="16"/>
  <c r="AI148" i="16" s="1"/>
  <c r="AH147" i="16"/>
  <c r="AI147" i="16" s="1"/>
  <c r="AH146" i="16"/>
  <c r="AI146" i="16" s="1"/>
  <c r="AH145" i="16"/>
  <c r="AI145" i="16" s="1"/>
  <c r="AH144" i="16"/>
  <c r="AI144" i="16" s="1"/>
  <c r="AH143" i="16"/>
  <c r="AI143" i="16" s="1"/>
  <c r="AH142" i="16"/>
  <c r="AI142" i="16" s="1"/>
  <c r="AH141" i="16"/>
  <c r="AI141" i="16" s="1"/>
  <c r="AH140" i="16"/>
  <c r="AI140" i="16" s="1"/>
  <c r="AH139" i="16"/>
  <c r="AI139" i="16" s="1"/>
  <c r="AH138" i="16"/>
  <c r="AI138" i="16" s="1"/>
  <c r="AH137" i="16"/>
  <c r="AI137" i="16" s="1"/>
  <c r="AH136" i="16"/>
  <c r="AI136" i="16" s="1"/>
  <c r="AH135" i="16"/>
  <c r="AI135" i="16" s="1"/>
  <c r="AH134" i="16"/>
  <c r="AI134" i="16" s="1"/>
  <c r="AH133" i="16"/>
  <c r="AI133" i="16" s="1"/>
  <c r="AH132" i="16"/>
  <c r="AI132" i="16" s="1"/>
  <c r="AH131" i="16"/>
  <c r="AI131" i="16" s="1"/>
  <c r="AH130" i="16"/>
  <c r="AI130" i="16" s="1"/>
  <c r="AH128" i="16"/>
  <c r="AI128" i="16" s="1"/>
  <c r="AH127" i="16"/>
  <c r="AI127" i="16" s="1"/>
  <c r="AH126" i="16"/>
  <c r="AI126" i="16" s="1"/>
  <c r="AH124" i="16"/>
  <c r="AI124" i="16" s="1"/>
  <c r="AH123" i="16"/>
  <c r="AI123" i="16" s="1"/>
  <c r="AH122" i="16"/>
  <c r="AI122" i="16" s="1"/>
  <c r="AH121" i="16"/>
  <c r="AI121" i="16" s="1"/>
  <c r="AH120" i="16"/>
  <c r="AI120" i="16" s="1"/>
  <c r="AH119" i="16"/>
  <c r="AI119" i="16" s="1"/>
  <c r="AH118" i="16"/>
  <c r="AI118" i="16" s="1"/>
  <c r="AH117" i="16"/>
  <c r="AI117" i="16" s="1"/>
  <c r="AH116" i="16"/>
  <c r="AI116" i="16" s="1"/>
  <c r="AH115" i="16"/>
  <c r="AI115" i="16" s="1"/>
  <c r="AH114" i="16"/>
  <c r="AI114" i="16" s="1"/>
  <c r="AH112" i="16"/>
  <c r="AI112" i="16" s="1"/>
  <c r="AH111" i="16"/>
  <c r="AI111" i="16" s="1"/>
  <c r="AH110" i="16"/>
  <c r="AI110" i="16" s="1"/>
  <c r="AH109" i="16"/>
  <c r="AI109" i="16" s="1"/>
  <c r="AH108" i="16"/>
  <c r="AI108" i="16" s="1"/>
  <c r="AH107" i="16"/>
  <c r="AI107" i="16" s="1"/>
  <c r="AH106" i="16"/>
  <c r="AI106" i="16" s="1"/>
  <c r="AH105" i="16"/>
  <c r="AI105" i="16" s="1"/>
  <c r="AH104" i="16"/>
  <c r="AI104" i="16" s="1"/>
  <c r="AH103" i="16"/>
  <c r="AI103" i="16" s="1"/>
  <c r="AH102" i="16"/>
  <c r="AI102" i="16" s="1"/>
  <c r="AH101" i="16"/>
  <c r="AI101" i="16" s="1"/>
  <c r="AH99" i="16"/>
  <c r="AI99" i="16" s="1"/>
  <c r="AH98" i="16"/>
  <c r="AI98" i="16" s="1"/>
  <c r="AH97" i="16"/>
  <c r="AI97" i="16" s="1"/>
  <c r="AH96" i="16"/>
  <c r="AI96" i="16" s="1"/>
  <c r="AH95" i="16"/>
  <c r="AI95" i="16" s="1"/>
  <c r="AH94" i="16"/>
  <c r="AI94" i="16" s="1"/>
  <c r="AH93" i="16"/>
  <c r="AI93" i="16" s="1"/>
  <c r="AH92" i="16"/>
  <c r="AI92" i="16" s="1"/>
  <c r="AH91" i="16"/>
  <c r="AI91" i="16" s="1"/>
  <c r="AH90" i="16"/>
  <c r="AI90" i="16" s="1"/>
  <c r="AH89" i="16"/>
  <c r="AI89" i="16" s="1"/>
  <c r="AH88" i="16"/>
  <c r="AI88" i="16" s="1"/>
  <c r="AH87" i="16"/>
  <c r="AI87" i="16" s="1"/>
  <c r="AH86" i="16"/>
  <c r="AI86" i="16" s="1"/>
  <c r="AH85" i="16"/>
  <c r="AI85" i="16" s="1"/>
  <c r="AH84" i="16"/>
  <c r="AI84" i="16" s="1"/>
  <c r="AH83" i="16"/>
  <c r="AI83" i="16" s="1"/>
  <c r="AH82" i="16"/>
  <c r="AI82" i="16" s="1"/>
  <c r="AH81" i="16"/>
  <c r="AI81" i="16" s="1"/>
  <c r="AH79" i="16"/>
  <c r="AI79" i="16" s="1"/>
  <c r="AH78" i="16"/>
  <c r="AI78" i="16" s="1"/>
  <c r="AH77" i="16"/>
  <c r="AI77" i="16" s="1"/>
  <c r="AH76" i="16"/>
  <c r="AI76" i="16" s="1"/>
  <c r="AH75" i="16"/>
  <c r="AI75" i="16" s="1"/>
  <c r="AH74" i="16"/>
  <c r="AI74" i="16" s="1"/>
  <c r="AH73" i="16"/>
  <c r="AI73" i="16" s="1"/>
  <c r="AH72" i="16"/>
  <c r="AI72" i="16" s="1"/>
  <c r="AH71" i="16"/>
  <c r="AI71" i="16" s="1"/>
  <c r="AH70" i="16"/>
  <c r="AI70" i="16" s="1"/>
  <c r="AH69" i="16"/>
  <c r="AI69" i="16" s="1"/>
  <c r="AH68" i="16"/>
  <c r="AI68" i="16" s="1"/>
  <c r="AH67" i="16"/>
  <c r="AI67" i="16" s="1"/>
  <c r="AH66" i="16"/>
  <c r="AI66" i="16" s="1"/>
  <c r="AH65" i="16"/>
  <c r="AI65" i="16" s="1"/>
  <c r="AH64" i="16"/>
  <c r="AI64" i="16" s="1"/>
  <c r="AH63" i="16"/>
  <c r="AI63" i="16" s="1"/>
  <c r="AH62" i="16"/>
  <c r="AI62" i="16" s="1"/>
  <c r="AH61" i="16"/>
  <c r="AI61" i="16" s="1"/>
  <c r="AH59" i="16"/>
  <c r="AI59" i="16" s="1"/>
  <c r="AH58" i="16"/>
  <c r="AI58" i="16" s="1"/>
  <c r="AH57" i="16"/>
  <c r="AI57" i="16" s="1"/>
  <c r="AH56" i="16"/>
  <c r="AI56" i="16" s="1"/>
  <c r="AH55" i="16"/>
  <c r="AI55" i="16" s="1"/>
  <c r="AH54" i="16"/>
  <c r="AI54" i="16" s="1"/>
  <c r="AH53" i="16"/>
  <c r="AI53" i="16" s="1"/>
  <c r="AH51" i="16"/>
  <c r="AI51" i="16" s="1"/>
  <c r="AH49" i="16"/>
  <c r="AI49" i="16" s="1"/>
  <c r="AH48" i="16"/>
  <c r="AI48" i="16" s="1"/>
  <c r="AH47" i="16"/>
  <c r="AI47" i="16" s="1"/>
  <c r="AH46" i="16"/>
  <c r="AI46" i="16" s="1"/>
  <c r="AH45" i="16"/>
  <c r="AI45" i="16" s="1"/>
  <c r="AH44" i="16"/>
  <c r="AI44" i="16" s="1"/>
  <c r="AH43" i="16"/>
  <c r="AI43" i="16" s="1"/>
  <c r="AH42" i="16"/>
  <c r="AI42" i="16" s="1"/>
  <c r="AH41" i="16"/>
  <c r="AI41" i="16" s="1"/>
  <c r="AH39" i="16"/>
  <c r="AI39" i="16" s="1"/>
  <c r="AH38" i="16"/>
  <c r="AI38" i="16" s="1"/>
  <c r="AH36" i="16"/>
  <c r="AI36" i="16" s="1"/>
  <c r="AH35" i="16"/>
  <c r="AI35" i="16" s="1"/>
  <c r="AH34" i="16"/>
  <c r="AI34" i="16" s="1"/>
  <c r="AH33" i="16"/>
  <c r="AI33" i="16" s="1"/>
  <c r="AH32" i="16"/>
  <c r="AI32" i="16" s="1"/>
  <c r="AH31" i="16"/>
  <c r="AI31" i="16" s="1"/>
  <c r="AH30" i="16"/>
  <c r="AI30" i="16" s="1"/>
  <c r="AH29" i="16"/>
  <c r="AI29" i="16" s="1"/>
  <c r="AH28" i="16"/>
  <c r="AI28" i="16" s="1"/>
  <c r="AH27" i="16"/>
  <c r="AI27" i="16" s="1"/>
  <c r="AH26" i="16"/>
  <c r="AI26" i="16" s="1"/>
  <c r="AH25" i="16"/>
  <c r="AI25" i="16" s="1"/>
  <c r="AH24" i="16"/>
  <c r="AI24" i="16" s="1"/>
  <c r="AH23" i="16"/>
  <c r="AI23" i="16" s="1"/>
  <c r="AH22" i="16"/>
  <c r="AI22" i="16" s="1"/>
  <c r="AH21" i="16"/>
  <c r="AI21" i="16" s="1"/>
  <c r="AH20" i="16"/>
  <c r="AI20" i="16" s="1"/>
  <c r="AH19" i="16"/>
  <c r="AI19" i="16" s="1"/>
  <c r="AH18" i="16"/>
  <c r="AI18" i="16" s="1"/>
  <c r="AH17" i="16"/>
  <c r="AI17" i="16" s="1"/>
  <c r="AH16" i="16"/>
  <c r="AI16" i="16" s="1"/>
  <c r="AH15" i="16"/>
  <c r="AI15" i="16" s="1"/>
  <c r="AH14" i="16"/>
  <c r="AI14" i="16" s="1"/>
  <c r="AH13" i="16"/>
  <c r="AI13" i="16" s="1"/>
  <c r="AH12" i="16"/>
  <c r="AI12" i="16" s="1"/>
  <c r="AH11" i="16"/>
  <c r="AI11" i="16" s="1"/>
  <c r="AH10" i="16"/>
  <c r="AI10" i="16" s="1"/>
  <c r="AH9" i="16"/>
  <c r="AI9" i="16" s="1"/>
  <c r="AI14" i="15" l="1"/>
  <c r="AH42" i="13" l="1"/>
  <c r="AI42" i="13" s="1"/>
  <c r="AJ41" i="13"/>
  <c r="AH41" i="13"/>
  <c r="AI41" i="13" s="1"/>
  <c r="W41" i="13"/>
  <c r="AJ40" i="13"/>
  <c r="AH40" i="13"/>
  <c r="AI40" i="13" s="1"/>
  <c r="W40" i="13"/>
  <c r="AJ39" i="13"/>
  <c r="AH39" i="13"/>
  <c r="AI39" i="13" s="1"/>
  <c r="W39" i="13"/>
  <c r="AJ38" i="13"/>
  <c r="AH38" i="13"/>
  <c r="AI38" i="13" s="1"/>
  <c r="W38" i="13"/>
  <c r="AJ37" i="13"/>
  <c r="AH37" i="13"/>
  <c r="AI37" i="13" s="1"/>
  <c r="W37" i="13"/>
  <c r="AI36" i="13"/>
  <c r="AH36" i="13"/>
  <c r="W36" i="13"/>
  <c r="AH35" i="13"/>
  <c r="AI35" i="13" s="1"/>
  <c r="W35" i="13"/>
  <c r="AH34" i="13"/>
  <c r="AI34" i="13" s="1"/>
  <c r="W34" i="13"/>
  <c r="AH33" i="13"/>
  <c r="AI33" i="13" s="1"/>
  <c r="W33" i="13"/>
  <c r="AI32" i="13"/>
  <c r="AH32" i="13"/>
  <c r="W32" i="13"/>
  <c r="AH31" i="13"/>
  <c r="AI31" i="13" s="1"/>
  <c r="W31" i="13"/>
  <c r="AH30" i="13"/>
  <c r="AI30" i="13" s="1"/>
  <c r="W30" i="13"/>
  <c r="AH29" i="13"/>
  <c r="AI29" i="13" s="1"/>
  <c r="W29" i="13"/>
  <c r="AI28" i="13"/>
  <c r="AH28" i="13"/>
  <c r="W28" i="13"/>
  <c r="AH27" i="13"/>
  <c r="AI27" i="13" s="1"/>
  <c r="W27" i="13"/>
  <c r="AH26" i="13"/>
  <c r="AI26" i="13" s="1"/>
  <c r="W26" i="13"/>
  <c r="AH25" i="13"/>
  <c r="AI25" i="13" s="1"/>
  <c r="W25" i="13"/>
  <c r="AI24" i="13"/>
  <c r="AH24" i="13"/>
  <c r="W24" i="13"/>
  <c r="AH23" i="13"/>
  <c r="AI23" i="13" s="1"/>
  <c r="AH22" i="13"/>
  <c r="AI22" i="13" s="1"/>
  <c r="AH21" i="13"/>
  <c r="AI21" i="13" s="1"/>
  <c r="W21" i="13"/>
  <c r="AJ20" i="13"/>
  <c r="AH20" i="13"/>
  <c r="AI20" i="13" s="1"/>
  <c r="W20" i="13"/>
  <c r="AH19" i="13"/>
  <c r="AI19" i="13" s="1"/>
  <c r="W19" i="13"/>
  <c r="AJ18" i="13"/>
  <c r="AH18" i="13"/>
  <c r="AI18" i="13" s="1"/>
  <c r="W18" i="13"/>
  <c r="AJ17" i="13"/>
  <c r="AH17" i="13"/>
  <c r="AI17" i="13" s="1"/>
  <c r="W17" i="13"/>
  <c r="AH16" i="13"/>
  <c r="AI16" i="13" s="1"/>
  <c r="W16" i="13"/>
  <c r="AJ15" i="13"/>
  <c r="AH15" i="13"/>
  <c r="AI15" i="13" s="1"/>
  <c r="W15" i="13"/>
  <c r="AI14" i="13"/>
  <c r="AH14" i="13"/>
  <c r="AJ13" i="13"/>
  <c r="AH13" i="13"/>
  <c r="AI13" i="13" s="1"/>
  <c r="W13" i="13"/>
  <c r="AH12" i="13"/>
  <c r="AI12" i="13" s="1"/>
  <c r="W12" i="13"/>
  <c r="AH11" i="13"/>
  <c r="AI11" i="13" s="1"/>
  <c r="W11" i="13"/>
  <c r="AI10" i="13"/>
  <c r="AH10" i="13"/>
  <c r="W10" i="13"/>
  <c r="AH9" i="13"/>
  <c r="AI9" i="13" s="1"/>
  <c r="W9" i="13"/>
  <c r="AI67" i="12" l="1"/>
  <c r="AH66" i="12"/>
  <c r="AI66" i="12" s="1"/>
  <c r="AH64" i="12"/>
  <c r="AI64" i="12" s="1"/>
  <c r="AH63" i="12"/>
  <c r="AI63" i="12" s="1"/>
  <c r="AH61" i="12"/>
  <c r="AI61" i="12" s="1"/>
  <c r="AH60" i="12"/>
  <c r="AI60" i="12" s="1"/>
  <c r="AH59" i="12"/>
  <c r="AI59" i="12" s="1"/>
  <c r="AH58" i="12"/>
  <c r="AI58" i="12" s="1"/>
  <c r="AH57" i="12"/>
  <c r="AI57" i="12" s="1"/>
  <c r="AH56" i="12"/>
  <c r="AI56" i="12" s="1"/>
  <c r="AH55" i="12"/>
  <c r="AI55" i="12" s="1"/>
  <c r="AH54" i="12"/>
  <c r="AI54" i="12" s="1"/>
  <c r="AH53" i="12"/>
  <c r="AI53" i="12" s="1"/>
  <c r="AH52" i="12"/>
  <c r="AI52" i="12" s="1"/>
  <c r="AH51" i="12"/>
  <c r="AI51" i="12" s="1"/>
  <c r="AH50" i="12"/>
  <c r="AI50" i="12" s="1"/>
  <c r="AH48" i="12"/>
  <c r="AI48" i="12" s="1"/>
  <c r="AH47" i="12"/>
  <c r="AI47" i="12" s="1"/>
  <c r="AH45" i="12"/>
  <c r="AI45" i="12" s="1"/>
  <c r="AH44" i="12"/>
  <c r="AI44" i="12" s="1"/>
  <c r="AH42" i="12"/>
  <c r="AI42" i="12" s="1"/>
  <c r="AH40" i="12"/>
  <c r="AI40" i="12" s="1"/>
  <c r="AH39" i="12"/>
  <c r="AI39" i="12" s="1"/>
  <c r="AH38" i="12"/>
  <c r="AI38" i="12" s="1"/>
  <c r="AH36" i="12"/>
  <c r="AI36" i="12" s="1"/>
  <c r="AH32" i="12"/>
  <c r="AI32" i="12" s="1"/>
  <c r="AH31" i="12"/>
  <c r="AI31" i="12" s="1"/>
  <c r="AH30" i="12"/>
  <c r="AI30" i="12" s="1"/>
  <c r="AH28" i="12"/>
  <c r="AI28" i="12" s="1"/>
  <c r="AH27" i="12"/>
  <c r="AI27" i="12" s="1"/>
  <c r="AH25" i="12"/>
  <c r="AI25" i="12" s="1"/>
  <c r="AH23" i="12"/>
  <c r="AI23" i="12" s="1"/>
  <c r="AH22" i="12"/>
  <c r="AI22" i="12" s="1"/>
  <c r="AH21" i="12"/>
  <c r="AI21" i="12" s="1"/>
  <c r="AH20" i="12"/>
  <c r="AI20" i="12" s="1"/>
  <c r="AH19" i="12"/>
  <c r="AI19" i="12" s="1"/>
  <c r="AH18" i="12"/>
  <c r="AI18" i="12" s="1"/>
  <c r="AH17" i="12"/>
  <c r="AI17" i="12" s="1"/>
  <c r="AH14" i="12"/>
  <c r="AI14" i="12" s="1"/>
  <c r="AI13" i="12"/>
  <c r="AH12" i="12"/>
  <c r="AI12" i="12" s="1"/>
  <c r="AH11" i="12"/>
  <c r="AI11" i="12" s="1"/>
  <c r="AH10" i="12"/>
  <c r="AI10" i="12" s="1"/>
  <c r="AH9" i="12"/>
  <c r="AI9" i="12" s="1"/>
  <c r="AH137" i="11" l="1"/>
  <c r="AI137" i="11" s="1"/>
  <c r="AH136" i="11"/>
  <c r="AI136" i="11" s="1"/>
  <c r="AH135" i="11"/>
  <c r="AI135" i="11" s="1"/>
  <c r="AH134" i="11"/>
  <c r="AI134" i="11" s="1"/>
  <c r="AH133" i="11"/>
  <c r="AI133" i="11" s="1"/>
  <c r="AI132" i="11"/>
  <c r="AI131" i="11"/>
  <c r="AI130" i="11"/>
  <c r="AI129" i="11"/>
  <c r="AH129" i="11"/>
  <c r="AI128" i="11"/>
  <c r="AH128" i="11"/>
  <c r="AI127" i="11"/>
  <c r="AH127" i="11"/>
  <c r="AI126" i="11"/>
  <c r="AH126" i="11"/>
  <c r="AI125" i="11"/>
  <c r="AH125" i="11"/>
  <c r="AI124" i="11"/>
  <c r="AH124" i="11"/>
  <c r="AI123" i="11"/>
  <c r="AH123" i="11"/>
  <c r="AI122" i="11"/>
  <c r="AH122" i="11"/>
  <c r="AI121" i="11"/>
  <c r="AH121" i="11"/>
  <c r="AI120" i="11"/>
  <c r="AH120" i="11"/>
  <c r="AI119" i="11"/>
  <c r="AH119" i="11"/>
  <c r="AI118" i="11"/>
  <c r="AH118" i="11"/>
  <c r="AH117" i="11"/>
  <c r="AI117" i="11" s="1"/>
  <c r="AI116" i="11"/>
  <c r="AH116" i="11"/>
  <c r="AH115" i="11"/>
  <c r="AI115" i="11" s="1"/>
  <c r="AI114" i="11"/>
  <c r="AH114" i="11"/>
  <c r="AH113" i="11"/>
  <c r="AI113" i="11" s="1"/>
  <c r="AI112" i="11"/>
  <c r="AH112" i="11"/>
  <c r="AH111" i="11"/>
  <c r="AI111" i="11" s="1"/>
  <c r="AI110" i="11"/>
  <c r="AH110" i="11"/>
  <c r="AH109" i="11"/>
  <c r="AI109" i="11" s="1"/>
  <c r="AI108" i="11"/>
  <c r="AH108" i="11"/>
  <c r="AH107" i="11"/>
  <c r="AI107" i="11" s="1"/>
  <c r="AI106" i="11"/>
  <c r="AH106" i="11"/>
  <c r="AH105" i="11"/>
  <c r="AI105" i="11" s="1"/>
  <c r="AI104" i="11"/>
  <c r="AH104" i="11"/>
  <c r="AH103" i="11"/>
  <c r="AI103" i="11" s="1"/>
  <c r="AI102" i="11"/>
  <c r="AH102" i="11"/>
  <c r="AH101" i="11"/>
  <c r="AI101" i="11" s="1"/>
  <c r="AI100" i="11"/>
  <c r="AH100" i="11"/>
  <c r="AH99" i="11"/>
  <c r="AI99" i="11" s="1"/>
  <c r="AI98" i="11"/>
  <c r="AH98" i="11"/>
  <c r="AH97" i="11"/>
  <c r="AI97" i="11" s="1"/>
  <c r="AI96" i="11"/>
  <c r="AH96" i="11"/>
  <c r="AH92" i="11"/>
  <c r="AI92" i="11" s="1"/>
  <c r="AI91" i="11"/>
  <c r="AH91" i="11"/>
  <c r="AH90" i="11"/>
  <c r="AI90" i="11" s="1"/>
  <c r="AI89" i="11"/>
  <c r="AH89" i="11"/>
  <c r="AH85" i="11"/>
  <c r="AI85" i="11" s="1"/>
  <c r="AI81" i="11"/>
  <c r="AH81" i="11"/>
  <c r="AH77" i="11"/>
  <c r="AI77" i="11" s="1"/>
  <c r="AI73" i="11"/>
  <c r="AH73" i="11"/>
  <c r="AH72" i="11"/>
  <c r="AI72" i="11" s="1"/>
  <c r="AI71" i="11"/>
  <c r="AH71" i="11"/>
  <c r="AH67" i="11"/>
  <c r="AI67" i="11" s="1"/>
  <c r="AI66" i="11"/>
  <c r="AH66" i="11"/>
  <c r="AH65" i="11"/>
  <c r="AI65" i="11" s="1"/>
  <c r="AI61" i="11"/>
  <c r="AH61" i="11"/>
  <c r="AH60" i="11"/>
  <c r="AI60" i="11" s="1"/>
  <c r="AI56" i="11"/>
  <c r="AH56" i="11"/>
  <c r="AH55" i="11"/>
  <c r="AI55" i="11" s="1"/>
  <c r="AI54" i="11"/>
  <c r="AI50" i="11"/>
  <c r="AH50" i="11"/>
  <c r="AH49" i="11"/>
  <c r="AI49" i="11" s="1"/>
  <c r="AI48" i="11"/>
  <c r="AH48" i="11"/>
  <c r="AH44" i="11"/>
  <c r="AI44" i="11" s="1"/>
  <c r="AI43" i="11"/>
  <c r="AH43" i="11"/>
  <c r="AH42" i="11"/>
  <c r="AI42" i="11" s="1"/>
  <c r="AI41" i="11"/>
  <c r="AH41" i="11"/>
  <c r="AI40" i="11"/>
  <c r="AI39" i="11"/>
  <c r="AI38" i="11"/>
  <c r="AH37" i="11"/>
  <c r="AI37" i="11" s="1"/>
  <c r="AI25" i="11"/>
  <c r="AH25" i="11"/>
  <c r="AH24" i="11"/>
  <c r="AI24" i="11" s="1"/>
  <c r="AI23" i="11"/>
  <c r="AH23" i="11"/>
  <c r="AH22" i="11"/>
  <c r="AI22" i="11" s="1"/>
  <c r="AI21" i="11"/>
  <c r="AH21" i="11"/>
  <c r="AH20" i="11"/>
  <c r="AI20" i="11" s="1"/>
  <c r="AI19" i="11"/>
  <c r="AH19" i="11"/>
  <c r="AH18" i="11"/>
  <c r="AI18" i="11" s="1"/>
  <c r="AI17" i="11"/>
  <c r="AH17" i="11"/>
  <c r="AH16" i="11"/>
  <c r="AI16" i="11" s="1"/>
  <c r="AI15" i="11"/>
  <c r="AH15" i="11"/>
  <c r="AH14" i="11"/>
  <c r="AI14" i="11" s="1"/>
  <c r="AH13" i="11"/>
  <c r="AI13" i="11" s="1"/>
  <c r="AH12" i="11"/>
  <c r="AI12" i="11" s="1"/>
  <c r="AH11" i="11"/>
  <c r="AI11" i="11" s="1"/>
  <c r="AH10" i="11"/>
  <c r="AI10" i="11" s="1"/>
  <c r="AH9" i="11"/>
  <c r="AI9" i="11" s="1"/>
  <c r="AH12" i="10" l="1"/>
  <c r="AI12" i="10" s="1"/>
  <c r="AH11" i="10"/>
  <c r="AI11" i="10" s="1"/>
  <c r="AH10" i="10"/>
  <c r="AI10" i="10" s="1"/>
  <c r="AH9" i="10"/>
  <c r="AI9" i="10" s="1"/>
  <c r="AH50" i="9" l="1"/>
  <c r="AI50" i="9" s="1"/>
  <c r="AH49" i="9"/>
  <c r="AI49" i="9" s="1"/>
  <c r="AH48" i="9"/>
  <c r="AI48" i="9" s="1"/>
  <c r="AH47" i="9"/>
  <c r="AI47" i="9" s="1"/>
  <c r="AH46" i="9"/>
  <c r="AI46" i="9" s="1"/>
  <c r="AH45" i="9"/>
  <c r="AH44" i="9"/>
  <c r="AH43" i="9"/>
  <c r="AH42" i="9"/>
  <c r="AH41" i="9"/>
  <c r="AH40" i="9"/>
  <c r="AI40" i="9" s="1"/>
  <c r="AH39" i="9"/>
  <c r="AI39" i="9" s="1"/>
  <c r="AH38" i="9"/>
  <c r="AI38" i="9" s="1"/>
  <c r="AH37" i="9"/>
  <c r="AI37" i="9" s="1"/>
  <c r="AH36" i="9"/>
  <c r="AI36" i="9" s="1"/>
  <c r="AH35" i="9"/>
  <c r="AI35" i="9" s="1"/>
  <c r="AH34" i="9"/>
  <c r="AI34" i="9" s="1"/>
  <c r="AH33" i="9"/>
  <c r="AI33" i="9" s="1"/>
  <c r="AH32" i="9"/>
  <c r="AI32" i="9" s="1"/>
  <c r="AH31" i="9"/>
  <c r="AI31" i="9" s="1"/>
  <c r="AH30" i="9"/>
  <c r="AI30" i="9" s="1"/>
  <c r="AH29" i="9"/>
  <c r="AI29" i="9" s="1"/>
  <c r="AH28" i="9"/>
  <c r="AI28" i="9" s="1"/>
  <c r="AH27" i="9"/>
  <c r="AI27" i="9" s="1"/>
  <c r="AH26" i="9"/>
  <c r="AI26" i="9" s="1"/>
  <c r="AH25" i="9"/>
  <c r="AI25" i="9" s="1"/>
  <c r="AI24" i="9"/>
  <c r="AH24" i="9"/>
  <c r="AH23" i="9"/>
  <c r="AI23" i="9" s="1"/>
  <c r="AH22" i="9"/>
  <c r="AI22" i="9" s="1"/>
  <c r="AH21" i="9"/>
  <c r="AI21" i="9" s="1"/>
  <c r="AH20" i="9"/>
  <c r="AI20" i="9" s="1"/>
  <c r="AH19" i="9"/>
  <c r="AI19" i="9" s="1"/>
  <c r="AI18" i="9"/>
  <c r="AH18" i="9"/>
  <c r="AH17" i="9"/>
  <c r="AI17" i="9" s="1"/>
  <c r="AH16" i="9"/>
  <c r="AH15" i="9"/>
  <c r="AI15" i="9" s="1"/>
  <c r="AH14" i="9"/>
  <c r="AI14" i="9" s="1"/>
  <c r="AH13" i="9"/>
  <c r="AI13" i="9" s="1"/>
  <c r="AH12" i="9"/>
  <c r="AI12" i="9" s="1"/>
  <c r="AH11" i="9"/>
  <c r="AI11" i="9" s="1"/>
  <c r="AH10" i="9"/>
  <c r="AI10" i="9" s="1"/>
  <c r="AH9" i="9"/>
  <c r="AI9" i="9" s="1"/>
  <c r="AH61" i="8" l="1"/>
  <c r="AI61" i="8" s="1"/>
  <c r="AH60" i="8"/>
  <c r="AI60" i="8" s="1"/>
  <c r="AH59" i="8"/>
  <c r="AI59" i="8" s="1"/>
  <c r="AH58" i="8"/>
  <c r="AI58" i="8" s="1"/>
  <c r="AH57" i="8"/>
  <c r="AI57" i="8" s="1"/>
  <c r="AH56" i="8"/>
  <c r="AI56" i="8" s="1"/>
  <c r="AH54" i="8"/>
  <c r="AI54" i="8" s="1"/>
  <c r="AH53" i="8"/>
  <c r="AI53" i="8" s="1"/>
  <c r="AH52" i="8"/>
  <c r="AI52" i="8" s="1"/>
  <c r="AH51" i="8"/>
  <c r="AI51" i="8" s="1"/>
  <c r="AH50" i="8"/>
  <c r="AI50" i="8" s="1"/>
  <c r="AH49" i="8"/>
  <c r="AI49" i="8" s="1"/>
  <c r="AH48" i="8"/>
  <c r="AI48" i="8" s="1"/>
  <c r="AH47" i="8"/>
  <c r="AI47" i="8" s="1"/>
  <c r="AH46" i="8"/>
  <c r="AI46" i="8" s="1"/>
  <c r="AH45" i="8"/>
  <c r="AI45" i="8" s="1"/>
  <c r="AH44" i="8"/>
  <c r="AI44" i="8" s="1"/>
  <c r="AH43" i="8"/>
  <c r="AI43" i="8" s="1"/>
  <c r="AH42" i="8"/>
  <c r="AI42" i="8" s="1"/>
  <c r="AH41" i="8"/>
  <c r="AI41" i="8" s="1"/>
  <c r="AH40" i="8"/>
  <c r="AI40" i="8" s="1"/>
  <c r="AM39" i="8"/>
  <c r="AJ39" i="8"/>
  <c r="AH39" i="8"/>
  <c r="AI39" i="8" s="1"/>
  <c r="AH38" i="8"/>
  <c r="AI38" i="8" s="1"/>
  <c r="AJ37" i="8"/>
  <c r="AH37" i="8"/>
  <c r="AI37" i="8" s="1"/>
  <c r="AH36" i="8"/>
  <c r="AI36" i="8" s="1"/>
  <c r="AH35" i="8"/>
  <c r="AI35" i="8" s="1"/>
  <c r="AH34" i="8"/>
  <c r="AI34" i="8" s="1"/>
  <c r="AH33" i="8"/>
  <c r="AI33" i="8" s="1"/>
  <c r="AH32" i="8"/>
  <c r="AI32" i="8" s="1"/>
  <c r="AH31" i="8"/>
  <c r="AI31" i="8" s="1"/>
  <c r="AH30" i="8"/>
  <c r="AI30" i="8" s="1"/>
  <c r="AH29" i="8"/>
  <c r="AI29" i="8" s="1"/>
  <c r="AH28" i="8"/>
  <c r="AI28" i="8" s="1"/>
  <c r="AM27" i="8"/>
  <c r="AH27" i="8"/>
  <c r="AI27" i="8" s="1"/>
  <c r="AH26" i="8"/>
  <c r="AI26" i="8" s="1"/>
  <c r="AH25" i="8"/>
  <c r="AI25" i="8" s="1"/>
  <c r="AH24" i="8"/>
  <c r="AI24" i="8" s="1"/>
  <c r="AH23" i="8"/>
  <c r="AI23" i="8" s="1"/>
  <c r="AH22" i="8"/>
  <c r="AI22" i="8" s="1"/>
  <c r="AH21" i="8"/>
  <c r="AI21" i="8" s="1"/>
  <c r="AH20" i="8"/>
  <c r="AI20" i="8" s="1"/>
  <c r="AH19" i="8"/>
  <c r="AI19" i="8" s="1"/>
  <c r="AH18" i="8"/>
  <c r="AI18" i="8" s="1"/>
  <c r="AH17" i="8"/>
  <c r="AI17" i="8" s="1"/>
  <c r="AJ16" i="8"/>
  <c r="AH16" i="8"/>
  <c r="AI16" i="8" s="1"/>
  <c r="AH15" i="8"/>
  <c r="AI15" i="8" s="1"/>
  <c r="AI14" i="8"/>
  <c r="AH14" i="8"/>
  <c r="AH13" i="8"/>
  <c r="AI13" i="8" s="1"/>
  <c r="AH12" i="8"/>
  <c r="AI12" i="8" s="1"/>
  <c r="AH11" i="8"/>
  <c r="AI11" i="8" s="1"/>
  <c r="AH10" i="8"/>
  <c r="AI10" i="8" s="1"/>
  <c r="AH9" i="8"/>
  <c r="AI9" i="8" s="1"/>
  <c r="AI34" i="7" l="1"/>
  <c r="AH34" i="7"/>
  <c r="AH33" i="7"/>
  <c r="AI33" i="7" s="1"/>
  <c r="AI32" i="7"/>
  <c r="AH32" i="7"/>
  <c r="AH31" i="7"/>
  <c r="AI31" i="7" s="1"/>
  <c r="AI30" i="7"/>
  <c r="AH30" i="7"/>
  <c r="AH29" i="7"/>
  <c r="AI29" i="7" s="1"/>
  <c r="AI28" i="7"/>
  <c r="AH28" i="7"/>
  <c r="AH27" i="7"/>
  <c r="AI27" i="7" s="1"/>
  <c r="AI26" i="7"/>
  <c r="AH26" i="7"/>
  <c r="AH25" i="7"/>
  <c r="AI25" i="7" s="1"/>
  <c r="AH24" i="7"/>
  <c r="AI24" i="7" s="1"/>
  <c r="AH23" i="7"/>
  <c r="AI23" i="7" s="1"/>
  <c r="AH22" i="7"/>
  <c r="AI22" i="7" s="1"/>
  <c r="AH21" i="7"/>
  <c r="AI21" i="7" s="1"/>
  <c r="AH20" i="7"/>
  <c r="AI20" i="7" s="1"/>
  <c r="AH19" i="7"/>
  <c r="AI19" i="7" s="1"/>
  <c r="AH18" i="7"/>
  <c r="AI18" i="7" s="1"/>
  <c r="AH17" i="7"/>
  <c r="AI17" i="7" s="1"/>
  <c r="AH16" i="7"/>
  <c r="AI16" i="7" s="1"/>
  <c r="AH15" i="7"/>
  <c r="AI15" i="7" s="1"/>
  <c r="AH14" i="7"/>
  <c r="AI14" i="7" s="1"/>
  <c r="AH13" i="7"/>
  <c r="AI13" i="7" s="1"/>
  <c r="AH12" i="7"/>
  <c r="AI12" i="7" s="1"/>
  <c r="AH11" i="7"/>
  <c r="AI11" i="7" s="1"/>
  <c r="AH10" i="7"/>
  <c r="AI10" i="7" s="1"/>
  <c r="AH9" i="7"/>
  <c r="AI9" i="7" s="1"/>
  <c r="AH76" i="6" l="1"/>
  <c r="AH75" i="6"/>
  <c r="AH74" i="6"/>
  <c r="AH73" i="6"/>
  <c r="AH72" i="6"/>
  <c r="AH71" i="6"/>
  <c r="AI71" i="6" s="1"/>
  <c r="AH70" i="6"/>
  <c r="AI70" i="6" s="1"/>
  <c r="AH69" i="6"/>
  <c r="AI69" i="6" s="1"/>
  <c r="AH68" i="6"/>
  <c r="AH67" i="6"/>
  <c r="AH66" i="6"/>
  <c r="AH65" i="6"/>
  <c r="AH59" i="6"/>
  <c r="AI59" i="6" s="1"/>
  <c r="AH58" i="6"/>
  <c r="AI56" i="6" s="1"/>
  <c r="AH55" i="6"/>
  <c r="AH54" i="6"/>
  <c r="AH52" i="6"/>
  <c r="AI52" i="6" s="1"/>
  <c r="AH51" i="6"/>
  <c r="AJ50" i="6"/>
  <c r="AH50" i="6"/>
  <c r="AH49" i="6"/>
  <c r="AI49" i="6" s="1"/>
  <c r="AH46" i="6"/>
  <c r="AI46" i="6" s="1"/>
  <c r="AH45" i="6"/>
  <c r="AI45" i="6" s="1"/>
  <c r="AH44" i="6"/>
  <c r="AI44" i="6" s="1"/>
  <c r="AH43" i="6"/>
  <c r="AI43" i="6" s="1"/>
  <c r="AH42" i="6"/>
  <c r="AI42" i="6" s="1"/>
  <c r="AH40" i="6"/>
  <c r="AI40" i="6" s="1"/>
  <c r="AH39" i="6"/>
  <c r="AI39" i="6" s="1"/>
  <c r="AH33" i="6"/>
  <c r="AI33" i="6" s="1"/>
  <c r="AH31" i="6"/>
  <c r="AH30" i="6"/>
  <c r="AH29" i="6"/>
  <c r="AH28" i="6"/>
  <c r="AI28" i="6" s="1"/>
  <c r="AH27" i="6"/>
  <c r="AH26" i="6"/>
  <c r="AI26" i="6" s="1"/>
  <c r="AH25" i="6"/>
  <c r="AI25" i="6" s="1"/>
  <c r="AH23" i="6"/>
  <c r="AH22" i="6"/>
  <c r="AH21" i="6"/>
  <c r="AI21" i="6" s="1"/>
  <c r="AH20" i="6"/>
  <c r="AI20" i="6" s="1"/>
  <c r="AH19" i="6"/>
  <c r="AI19" i="6" s="1"/>
  <c r="AH15" i="6"/>
  <c r="AI15" i="6" s="1"/>
  <c r="AH12" i="6"/>
  <c r="AI12" i="6" s="1"/>
  <c r="AH11" i="6"/>
  <c r="AH10" i="6"/>
  <c r="AH9" i="6"/>
  <c r="AI9" i="6" s="1"/>
  <c r="AH138" i="5" l="1"/>
  <c r="AI138" i="5" s="1"/>
  <c r="AH137" i="5"/>
  <c r="AI137" i="5" s="1"/>
  <c r="AH136" i="5"/>
  <c r="AI136" i="5" s="1"/>
  <c r="AH135" i="5"/>
  <c r="AI135" i="5" s="1"/>
  <c r="AH134" i="5"/>
  <c r="AI134" i="5" s="1"/>
  <c r="AH133" i="5"/>
  <c r="AI133" i="5" s="1"/>
  <c r="AH132" i="5"/>
  <c r="AI132" i="5" s="1"/>
  <c r="AH131" i="5"/>
  <c r="AI131" i="5" s="1"/>
  <c r="AH130" i="5"/>
  <c r="AI130" i="5" s="1"/>
  <c r="AH129" i="5"/>
  <c r="AI129" i="5" s="1"/>
  <c r="AH128" i="5"/>
  <c r="AH127" i="5"/>
  <c r="AI127" i="5" s="1"/>
  <c r="AH126" i="5"/>
  <c r="AI126" i="5" s="1"/>
  <c r="AH125" i="5"/>
  <c r="AI125" i="5" s="1"/>
  <c r="AH124" i="5"/>
  <c r="AI124" i="5" s="1"/>
  <c r="AH123" i="5"/>
  <c r="AI123" i="5" s="1"/>
  <c r="AH122" i="5"/>
  <c r="AI122" i="5" s="1"/>
  <c r="AH121" i="5"/>
  <c r="AI121" i="5" s="1"/>
  <c r="AJ120" i="5"/>
  <c r="AH120" i="5"/>
  <c r="AI120" i="5" s="1"/>
  <c r="AJ119" i="5"/>
  <c r="AH119" i="5"/>
  <c r="AI119" i="5" s="1"/>
  <c r="AJ118" i="5"/>
  <c r="AH118" i="5"/>
  <c r="AI118" i="5" s="1"/>
  <c r="AI117" i="5"/>
  <c r="AH117" i="5"/>
  <c r="AH116" i="5"/>
  <c r="AI116" i="5" s="1"/>
  <c r="AI115" i="5"/>
  <c r="AH115" i="5"/>
  <c r="AH114" i="5"/>
  <c r="AI114" i="5" s="1"/>
  <c r="AJ113" i="5"/>
  <c r="AH113" i="5"/>
  <c r="AI113" i="5" s="1"/>
  <c r="AH112" i="5"/>
  <c r="AI112" i="5" s="1"/>
  <c r="AH111" i="5"/>
  <c r="AI111" i="5" s="1"/>
  <c r="AH110" i="5"/>
  <c r="AI110" i="5" s="1"/>
  <c r="AH109" i="5"/>
  <c r="AI109" i="5" s="1"/>
  <c r="AH108" i="5"/>
  <c r="AI108" i="5" s="1"/>
  <c r="AH107" i="5"/>
  <c r="AI107" i="5" s="1"/>
  <c r="AH106" i="5"/>
  <c r="AI106" i="5" s="1"/>
  <c r="AH105" i="5"/>
  <c r="AI105" i="5" s="1"/>
  <c r="AH104" i="5"/>
  <c r="AI104" i="5" s="1"/>
  <c r="AH103" i="5"/>
  <c r="AI103" i="5" s="1"/>
  <c r="AH102" i="5"/>
  <c r="AI102" i="5" s="1"/>
  <c r="AH101" i="5"/>
  <c r="AI101" i="5" s="1"/>
  <c r="AH100" i="5"/>
  <c r="AI100" i="5" s="1"/>
  <c r="AM99" i="5"/>
  <c r="AJ99" i="5"/>
  <c r="AH99" i="5"/>
  <c r="AI99" i="5" s="1"/>
  <c r="AH98" i="5"/>
  <c r="AI98" i="5" s="1"/>
  <c r="AJ97" i="5"/>
  <c r="AH97" i="5"/>
  <c r="AI97" i="5" s="1"/>
  <c r="AM96" i="5"/>
  <c r="AH96" i="5"/>
  <c r="AI96" i="5" s="1"/>
  <c r="AH95" i="5"/>
  <c r="AI95" i="5" s="1"/>
  <c r="AH94" i="5"/>
  <c r="AI94" i="5" s="1"/>
  <c r="AH93" i="5"/>
  <c r="AI93" i="5" s="1"/>
  <c r="AH92" i="5"/>
  <c r="AI92" i="5" s="1"/>
  <c r="AH91" i="5"/>
  <c r="AI91" i="5" s="1"/>
  <c r="AH90" i="5"/>
  <c r="AI90" i="5" s="1"/>
  <c r="AH89" i="5"/>
  <c r="AI89" i="5" s="1"/>
  <c r="AH88" i="5"/>
  <c r="AI88" i="5" s="1"/>
  <c r="AH87" i="5"/>
  <c r="AI87" i="5" s="1"/>
  <c r="AH86" i="5"/>
  <c r="AI86" i="5" s="1"/>
  <c r="AH85" i="5"/>
  <c r="AI85" i="5" s="1"/>
  <c r="AJ84" i="5"/>
  <c r="AH84" i="5"/>
  <c r="AI84" i="5" s="1"/>
  <c r="AH83" i="5"/>
  <c r="AI83" i="5" s="1"/>
  <c r="AH82" i="5"/>
  <c r="AI82" i="5" s="1"/>
  <c r="AH81" i="5"/>
  <c r="AI81" i="5" s="1"/>
  <c r="AH80" i="5"/>
  <c r="AI80" i="5" s="1"/>
  <c r="AH79" i="5"/>
  <c r="AI79" i="5" s="1"/>
  <c r="AM78" i="5"/>
  <c r="AH78" i="5"/>
  <c r="AI78" i="5" s="1"/>
  <c r="AH77" i="5"/>
  <c r="AI77" i="5" s="1"/>
  <c r="AH76" i="5"/>
  <c r="AI76" i="5" s="1"/>
  <c r="AI75" i="5"/>
  <c r="AH75" i="5"/>
  <c r="AH74" i="5"/>
  <c r="AI74" i="5" s="1"/>
  <c r="AH73" i="5"/>
  <c r="AI73" i="5" s="1"/>
  <c r="AH72" i="5"/>
  <c r="AI72" i="5" s="1"/>
  <c r="AH71" i="5"/>
  <c r="AI71" i="5" s="1"/>
  <c r="AH70" i="5"/>
  <c r="AI70" i="5" s="1"/>
  <c r="AH69" i="5"/>
  <c r="AI69" i="5" s="1"/>
  <c r="AH68" i="5"/>
  <c r="AI68" i="5" s="1"/>
  <c r="AH67" i="5"/>
  <c r="AI67" i="5" s="1"/>
  <c r="AH66" i="5"/>
  <c r="AI66" i="5" s="1"/>
  <c r="AH65" i="5"/>
  <c r="AI65" i="5" s="1"/>
  <c r="AH64" i="5"/>
  <c r="AI64" i="5" s="1"/>
  <c r="AH63" i="5"/>
  <c r="AI63" i="5" s="1"/>
  <c r="AH62" i="5"/>
  <c r="AI62" i="5" s="1"/>
  <c r="AH61" i="5"/>
  <c r="AI61" i="5" s="1"/>
  <c r="AH60" i="5"/>
  <c r="AI60" i="5" s="1"/>
  <c r="AI59" i="5"/>
  <c r="AH59" i="5"/>
  <c r="AH58" i="5"/>
  <c r="AI58" i="5" s="1"/>
  <c r="AH57" i="5"/>
  <c r="AI57" i="5" s="1"/>
  <c r="AH56" i="5"/>
  <c r="AI56" i="5" s="1"/>
  <c r="AH55" i="5"/>
  <c r="AI55" i="5" s="1"/>
  <c r="AJ54" i="5"/>
  <c r="AH54" i="5"/>
  <c r="AI54" i="5" s="1"/>
  <c r="AH53" i="5"/>
  <c r="AI53" i="5" s="1"/>
  <c r="AJ52" i="5"/>
  <c r="AH52" i="5"/>
  <c r="AI52" i="5" s="1"/>
  <c r="AH51" i="5"/>
  <c r="AI51" i="5" s="1"/>
  <c r="AH50" i="5"/>
  <c r="AI50" i="5" s="1"/>
  <c r="AH49" i="5"/>
  <c r="AI49" i="5" s="1"/>
  <c r="AH48" i="5"/>
  <c r="AI48" i="5" s="1"/>
  <c r="AH47" i="5"/>
  <c r="AI47" i="5" s="1"/>
  <c r="AH46" i="5"/>
  <c r="AI46" i="5" s="1"/>
  <c r="AH45" i="5"/>
  <c r="AI45" i="5" s="1"/>
  <c r="AI44" i="5"/>
  <c r="AH44" i="5"/>
  <c r="AM43" i="5"/>
  <c r="AH43" i="5"/>
  <c r="AI43" i="5" s="1"/>
  <c r="AH42" i="5"/>
  <c r="AI42" i="5" s="1"/>
  <c r="AH41" i="5"/>
  <c r="AI41" i="5" s="1"/>
  <c r="AH40" i="5"/>
  <c r="AI40" i="5" s="1"/>
  <c r="AH39" i="5"/>
  <c r="AI39" i="5" s="1"/>
  <c r="AI38" i="5"/>
  <c r="AH38" i="5"/>
  <c r="AH37" i="5"/>
  <c r="AI37" i="5" s="1"/>
  <c r="AH36" i="5"/>
  <c r="AI36" i="5" s="1"/>
  <c r="AH35" i="5"/>
  <c r="AI35" i="5" s="1"/>
  <c r="AH34" i="5"/>
  <c r="AI34" i="5" s="1"/>
  <c r="AH33" i="5"/>
  <c r="AI33" i="5" s="1"/>
  <c r="AH32" i="5"/>
  <c r="AI32" i="5" s="1"/>
  <c r="AH31" i="5"/>
  <c r="AI31" i="5" s="1"/>
  <c r="AI30" i="5"/>
  <c r="AH30" i="5"/>
  <c r="AM29" i="5"/>
  <c r="AJ29" i="5"/>
  <c r="AI29" i="5"/>
  <c r="AH29" i="5"/>
  <c r="AH28" i="5"/>
  <c r="AI28" i="5" s="1"/>
  <c r="AH27" i="5"/>
  <c r="AI27" i="5" s="1"/>
  <c r="AJ26" i="5"/>
  <c r="AH26" i="5"/>
  <c r="AI26" i="5" s="1"/>
  <c r="AH25" i="5"/>
  <c r="AI25" i="5" s="1"/>
  <c r="AI24" i="5"/>
  <c r="AH24" i="5"/>
  <c r="AH23" i="5"/>
  <c r="AI23" i="5" s="1"/>
  <c r="AH22" i="5"/>
  <c r="AI22" i="5" s="1"/>
  <c r="AH21" i="5"/>
  <c r="AI21" i="5" s="1"/>
  <c r="AH20" i="5"/>
  <c r="AI20" i="5" s="1"/>
  <c r="AH19" i="5"/>
  <c r="AI19" i="5" s="1"/>
  <c r="AH18" i="5"/>
  <c r="AI18" i="5" s="1"/>
  <c r="AH17" i="5"/>
  <c r="AI17" i="5" s="1"/>
  <c r="AI16" i="5"/>
  <c r="AH16" i="5"/>
  <c r="AH15" i="5"/>
  <c r="AI15" i="5" s="1"/>
  <c r="AH14" i="5"/>
  <c r="AI14" i="5" s="1"/>
  <c r="AH13" i="5"/>
  <c r="AI13" i="5" s="1"/>
  <c r="AH12" i="5"/>
  <c r="AI12" i="5" s="1"/>
  <c r="AH11" i="5"/>
  <c r="AI11" i="5" s="1"/>
  <c r="AH10" i="5"/>
  <c r="AI10" i="5" s="1"/>
  <c r="AH9" i="5"/>
  <c r="AI9" i="5" s="1"/>
  <c r="AI23" i="1" l="1"/>
  <c r="AI24" i="1"/>
  <c r="AI25" i="1"/>
  <c r="AI26" i="1"/>
  <c r="AI27" i="1"/>
  <c r="AI29" i="1"/>
  <c r="AI30" i="1"/>
  <c r="AI31" i="1"/>
  <c r="AI32" i="1"/>
  <c r="AI33" i="1"/>
  <c r="AI34" i="1"/>
  <c r="AI35" i="1"/>
  <c r="AI36" i="1"/>
  <c r="AI37" i="1"/>
  <c r="AI39" i="1"/>
  <c r="AI40" i="1"/>
  <c r="AI41" i="1"/>
  <c r="AI42" i="1"/>
  <c r="AI43" i="1"/>
  <c r="AI44" i="1"/>
  <c r="AI45" i="1"/>
  <c r="AI46" i="1"/>
  <c r="AI47" i="1"/>
  <c r="AI48" i="1"/>
  <c r="AI49" i="1"/>
  <c r="AI51" i="1"/>
  <c r="AI53" i="1"/>
  <c r="AI55" i="1"/>
  <c r="AI56" i="1"/>
  <c r="AI57" i="1"/>
  <c r="AI70" i="1"/>
  <c r="AI71" i="1"/>
  <c r="AI72" i="1"/>
  <c r="AI73" i="1"/>
  <c r="AI68" i="1"/>
  <c r="AI69" i="1"/>
  <c r="AI62" i="1"/>
  <c r="AI63" i="1"/>
  <c r="AI64" i="1"/>
  <c r="AI65" i="1"/>
  <c r="AI66" i="1"/>
  <c r="AI67" i="1"/>
  <c r="AI59" i="1"/>
  <c r="AI60" i="1"/>
  <c r="AI61" i="1"/>
  <c r="AI75" i="1"/>
  <c r="AI77" i="1"/>
  <c r="AI78" i="1"/>
  <c r="AI80" i="1"/>
  <c r="AI82" i="1"/>
  <c r="AI87"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I13" i="1" l="1"/>
  <c r="AI15" i="1"/>
  <c r="AI17" i="1"/>
  <c r="AI19" i="1"/>
  <c r="AI20" i="1"/>
  <c r="AI21" i="1"/>
  <c r="AI18" i="1"/>
  <c r="AI11" i="1"/>
  <c r="AH9" i="1"/>
  <c r="AI9" i="1" s="1"/>
  <c r="AM78" i="1" l="1"/>
  <c r="AJ78" i="1"/>
  <c r="AM83" i="1" l="1"/>
  <c r="AM50" i="1"/>
  <c r="AI94" i="1" l="1"/>
  <c r="AI93" i="1"/>
  <c r="AI91" i="1"/>
  <c r="AI88" i="1"/>
  <c r="AI86" i="1"/>
  <c r="AI83" i="1"/>
  <c r="AI81" i="1"/>
  <c r="AI79" i="1"/>
  <c r="AI76" i="1"/>
  <c r="AI74" i="1"/>
  <c r="AI58" i="1"/>
  <c r="AI54" i="1"/>
  <c r="AI52" i="1"/>
  <c r="AI50" i="1"/>
  <c r="AI38" i="1"/>
  <c r="AI28" i="1"/>
  <c r="AI22" i="1"/>
  <c r="AI16" i="1"/>
  <c r="AI14" i="1"/>
  <c r="AI12" i="1"/>
  <c r="AI10" i="1"/>
</calcChain>
</file>

<file path=xl/comments1.xml><?xml version="1.0" encoding="utf-8"?>
<comments xmlns="http://schemas.openxmlformats.org/spreadsheetml/2006/main">
  <authors>
    <author/>
  </authors>
  <commentList>
    <comment ref="U28" authorId="0" shapeId="0">
      <text>
        <r>
          <rPr>
            <sz val="11"/>
            <rFont val="Calibri"/>
            <family val="2"/>
            <scheme val="minor"/>
          </rPr>
          <t>Luis Fernando:
Prestamo de material bibliográfico
Formación en lectura y escritura
Extensión bibliotecaria
Acceso a la información virtual
Referencia y consulta en sala</t>
        </r>
      </text>
    </comment>
    <comment ref="U29" authorId="0" shapeId="0">
      <text>
        <r>
          <rPr>
            <sz val="11"/>
            <rFont val="Calibri"/>
            <family val="2"/>
            <scheme val="minor"/>
          </rPr>
          <t>Luis Fernando:
Prestamo de material bibliográfico
Formación en lectura y escritura
Extensión bibliotecaria
Acceso a la información virtual
Referencia y consulta en sala</t>
        </r>
      </text>
    </comment>
    <comment ref="U34" authorId="0" shapeId="0">
      <text>
        <r>
          <rPr>
            <sz val="11"/>
            <rFont val="Calibri"/>
            <family val="2"/>
            <scheme val="minor"/>
          </rPr>
          <t>Admin:
Diseñar formato para evidencia</t>
        </r>
      </text>
    </comment>
  </commentList>
</comments>
</file>

<file path=xl/comments2.xml><?xml version="1.0" encoding="utf-8"?>
<comments xmlns="http://schemas.openxmlformats.org/spreadsheetml/2006/main">
  <authors>
    <author>Ana Sofia Gomez</author>
  </authors>
  <commentList>
    <comment ref="AD137" authorId="0" shapeId="0">
      <text>
        <r>
          <rPr>
            <sz val="9"/>
            <color indexed="81"/>
            <rFont val="Tahoma"/>
            <family val="2"/>
          </rPr>
          <t xml:space="preserve">cambio la meta
</t>
        </r>
      </text>
    </comment>
  </commentList>
</comments>
</file>

<file path=xl/sharedStrings.xml><?xml version="1.0" encoding="utf-8"?>
<sst xmlns="http://schemas.openxmlformats.org/spreadsheetml/2006/main" count="13047" uniqueCount="1800">
  <si>
    <t>PLAN DE ACCIÓN</t>
  </si>
  <si>
    <r>
      <t xml:space="preserve">Código: </t>
    </r>
    <r>
      <rPr>
        <sz val="12"/>
        <color theme="1"/>
        <rFont val="Arial"/>
        <family val="2"/>
      </rPr>
      <t>F-DE-03</t>
    </r>
  </si>
  <si>
    <r>
      <t xml:space="preserve">Proceso: </t>
    </r>
    <r>
      <rPr>
        <sz val="12"/>
        <color theme="1"/>
        <rFont val="Arial"/>
        <family val="2"/>
      </rPr>
      <t>E-DE-01</t>
    </r>
  </si>
  <si>
    <t xml:space="preserve">PLAN DE DESARROLLO: </t>
  </si>
  <si>
    <t>Caldas Territorio Transformador 2020-2023</t>
  </si>
  <si>
    <t xml:space="preserve">Vigencia: </t>
  </si>
  <si>
    <t xml:space="preserve">Secretaría de Despacho / Ente descentralizado / Oficina: </t>
  </si>
  <si>
    <t xml:space="preserve">Nombres completos del responsable: </t>
  </si>
  <si>
    <t>PROGRAMACIÓN Y EJECUCIÓN TRIMESTRAL DE ACTIVIDADES</t>
  </si>
  <si>
    <t>PROGRAMACIÓN Y EJECUCIÓN FINANCIERA</t>
  </si>
  <si>
    <t>OBSERVACIONES</t>
  </si>
  <si>
    <t>#</t>
  </si>
  <si>
    <t xml:space="preserve">LÍNEA ESTRATÉGICA </t>
  </si>
  <si>
    <t>CÓD.</t>
  </si>
  <si>
    <t xml:space="preserve">COMPONENTE </t>
  </si>
  <si>
    <t xml:space="preserve">PROGRAMA </t>
  </si>
  <si>
    <t>ODS PPAL</t>
  </si>
  <si>
    <t>ODS SEC.</t>
  </si>
  <si>
    <t>NOMBRE DEL PROYECTO</t>
  </si>
  <si>
    <t>CÓD. PROYECTO</t>
  </si>
  <si>
    <t>PRODUCTO</t>
  </si>
  <si>
    <t>UNIDAD MEDIDA
PRODUCTO</t>
  </si>
  <si>
    <t xml:space="preserve">META CUATRIENIO </t>
  </si>
  <si>
    <t>FORMA DEL CÁLCULO
CUATRIENIO</t>
  </si>
  <si>
    <t>META ANUAL</t>
  </si>
  <si>
    <t>DEPENDENCIA RESPONSABLE</t>
  </si>
  <si>
    <t xml:space="preserve"> ACTIVIDAD</t>
  </si>
  <si>
    <t>UNIDAD DE MEDIDA
ACTIVIDAD</t>
  </si>
  <si>
    <t>CANTIDAD</t>
  </si>
  <si>
    <t>FORMA DE CÁLCULO
ACTIVIDAD</t>
  </si>
  <si>
    <t>PONDERACIÓN ACTIVIDAD RESPECTO AL PRODUCTO</t>
  </si>
  <si>
    <t>PROGRAMACION 
TRIMESTRE I</t>
  </si>
  <si>
    <t>EJECUCIÓN 
TRIMESTRE I</t>
  </si>
  <si>
    <t>PROGRAMACION 
TRIMESTRE II</t>
  </si>
  <si>
    <t>EJECUCIÓN 
TRIMESTRE II</t>
  </si>
  <si>
    <t>PROGRAMACION 
TRIMESTRE III</t>
  </si>
  <si>
    <t>EJECUCIÓN 
TRIMESTRE III</t>
  </si>
  <si>
    <t>PROGRAMACION 
TRIMESTRE IV</t>
  </si>
  <si>
    <t>EJECUCIÓN 
TRIMESTRE IV</t>
  </si>
  <si>
    <t>% AVANCE ANUAL ACTIVIDAD</t>
  </si>
  <si>
    <t>% AVANCE ANUAL ACTIVIDAD MAX 100%</t>
  </si>
  <si>
    <t xml:space="preserve">TOTAL PROGRAMADO AÑO </t>
  </si>
  <si>
    <t>RUBRO</t>
  </si>
  <si>
    <t>FUENTE DE FINANCIACIÓN</t>
  </si>
  <si>
    <t xml:space="preserve">VALOR TOTAL
EJECUTADO </t>
  </si>
  <si>
    <t>Acumulado</t>
  </si>
  <si>
    <t>Mantenimiento</t>
  </si>
  <si>
    <t>No acumulado</t>
  </si>
  <si>
    <r>
      <t>Versión:</t>
    </r>
    <r>
      <rPr>
        <sz val="12"/>
        <color theme="1"/>
        <rFont val="Arial"/>
        <family val="2"/>
      </rPr>
      <t xml:space="preserve"> 04</t>
    </r>
  </si>
  <si>
    <t>I Trimestre</t>
  </si>
  <si>
    <t>II Trimestre</t>
  </si>
  <si>
    <t>III Trimestre</t>
  </si>
  <si>
    <t>IV Trimestre</t>
  </si>
  <si>
    <t>Período de seguimiento (Trimestre):</t>
  </si>
  <si>
    <t>Seleccionar</t>
  </si>
  <si>
    <r>
      <t>Fecha actualización:</t>
    </r>
    <r>
      <rPr>
        <sz val="12"/>
        <color theme="1"/>
        <rFont val="Arial"/>
        <family val="2"/>
      </rPr>
      <t xml:space="preserve"> 06/01/2022</t>
    </r>
  </si>
  <si>
    <t>Casa Municipal de la Cultura</t>
  </si>
  <si>
    <t>Carlos Mario Vásquez Rojas</t>
  </si>
  <si>
    <t>Fecha de elaboración:</t>
  </si>
  <si>
    <t>Equidad e inclusión para la transformación social</t>
  </si>
  <si>
    <t>112</t>
  </si>
  <si>
    <t>Apropiación cultural y artística para la transformación humana y social de Caldas.</t>
  </si>
  <si>
    <t>1121</t>
  </si>
  <si>
    <t>Caldas se expresa artística y culturalmente</t>
  </si>
  <si>
    <t>Fortalecimiento de la expresión artística y cultural del municipio de Caldas</t>
  </si>
  <si>
    <t>Campañas artísticas, ambientales, sociales y culturales que promuevan el desarrollo humano y la participación social y comunitaria.</t>
  </si>
  <si>
    <t xml:space="preserve">Número </t>
  </si>
  <si>
    <t xml:space="preserve">Acumulado </t>
  </si>
  <si>
    <t>Casa de la Cultura</t>
  </si>
  <si>
    <t>RP</t>
  </si>
  <si>
    <t>SGP</t>
  </si>
  <si>
    <t>COF</t>
  </si>
  <si>
    <t xml:space="preserve">Convenios para el fortalecimiento del sector cultural, realizados </t>
  </si>
  <si>
    <t>Acciones para el fortalecimiento de grupos artísticos y culturales</t>
  </si>
  <si>
    <t>Acciones para generar iniciativas emprendedoras en industrias creativas y/o economía naranja</t>
  </si>
  <si>
    <t xml:space="preserve">Acciones formativas para promotores y gestores culturales </t>
  </si>
  <si>
    <t>Implementación de acciones para ciudadanos que participan en procesos de gestión y formación artística y cultural, y en temas sobre industria creativa y/o economía naranja</t>
  </si>
  <si>
    <t>Desarrollar acciones mediante procesos investigativos en áreas artísticas, culturales, creativas y patrimoniales.</t>
  </si>
  <si>
    <t>Acciones para la actualización y declaración de bienes culturales y patrimoniales del Municipio de Caldas</t>
  </si>
  <si>
    <t>Modernización y dotación de las diferentes áreas artísticas y culturales de la casa de la cultura del Municipio de Caldas</t>
  </si>
  <si>
    <t>Plataforma tecnológica y sistemas de información integrados a la gestión cultural y artística del Municipio de Caldas.</t>
  </si>
  <si>
    <t>Actualización e implementación del Plan decenal de cultura como herramienta de gestión y desarrollo cultural.</t>
  </si>
  <si>
    <t>Apoyar técnica, operativa y logísticamente la conformación y operación del consejos Municipal de cultura</t>
  </si>
  <si>
    <t>Eventos tradicionales, típicos  y conmemorativos de orden cultural, comunitario y ambiental ( Juegos recreativos y tradicionales de la calle,  fiestas del aguacero)</t>
  </si>
  <si>
    <t>Realizar una Campaña de difusión y apropiación de los sitios turísticos y de interés cultural patrimonial del municipio de Caldas</t>
  </si>
  <si>
    <t>Celebrar del día de la música a través de un concierto con la participación de los grupos de proyección de la Casa Municipal de la Cultura y artístas locales</t>
  </si>
  <si>
    <t>Celebrar del día de la Danza a través de una presentación con los grupos de proyección de la escuela de Danza de la Casa Municipal de la Cultura</t>
  </si>
  <si>
    <t>Celebrar del día del teatro a través de una presentación con los grupos de proyección de la escuela de Teatro de la Casa Municipal de la Cultura</t>
  </si>
  <si>
    <t>Realizar un espectáculo navideño con la partricipación de los grupos de proyección de la Casa Municipal de la Cultura en el marco del encendido de el alumbrado navideño</t>
  </si>
  <si>
    <t>Beneficiar a 100 niños entre los 4 a los 8 años con el programa de iniciación artística</t>
  </si>
  <si>
    <t>Subscribir un convenio para la participación de artistas locales en las diferentes celebraciones, fiestas y actos culturales organizados por la Casa Municipal de la Cultura y/o la adminitración municipal</t>
  </si>
  <si>
    <t>Actualizar el inventario artístico y cultural a través de una herramienta tecnológica pertinente que permita convertir dicho registro en un instrumento para la consulta y desarrollo del quehacer artístico y cultural en los ámbitos local, regional, nacional e internacional</t>
  </si>
  <si>
    <t>Realizar el Encuentro de Bandas Silverio Londoño Piedrahita</t>
  </si>
  <si>
    <t>Realizar el Encuentro Metropolitano de Danza</t>
  </si>
  <si>
    <t>Realizar el Festival Metropolitano de Teatro Cielo Roto</t>
  </si>
  <si>
    <t>Realizar el Festival y encuentro coral</t>
  </si>
  <si>
    <t>Realizar el Encuentro de Cuerdas Frotadas</t>
  </si>
  <si>
    <t>Ralizar el Encuentro de Estudiantinas</t>
  </si>
  <si>
    <t>Asignar hasta un monto de $10.000.000 el rubro de embajador cultural para el año 2023</t>
  </si>
  <si>
    <t>Realizar 80 Encuentros Crativos Comuinitarios con la participación de los procesos de formación y los grupos de proyección de las áreas artísticas de la Casa Municipal de la Cultura</t>
  </si>
  <si>
    <t>Realizar un evento de reconocimiento a la vida y obra de artistas locales</t>
  </si>
  <si>
    <t>Realizar el Salón Municpal de artes plásticas Francisco Morales</t>
  </si>
  <si>
    <t>Implementación de la vitrina virtual de la economía naranja e industrias creativas caldeñas a través de la página web de la Casa Municipal de la Cultura</t>
  </si>
  <si>
    <t>Realizar 4 talleres de Capacitación a Gestores culturales y artístas locales formulación y presentación de proyectos artísticos y culturales, Presupuesto y legislación cultural</t>
  </si>
  <si>
    <t>Campaña de fortalecimiento de las escuelas artísticas y los procesos de formación en la Casa Municipal de la Cultura</t>
  </si>
  <si>
    <t>Convenio interinstitucional para realizar al menos 4 capacitaciones a consejoreos de cultura, gestores y artistas del municipio de Caldas.</t>
  </si>
  <si>
    <t>Creación de la emisora pública municipal</t>
  </si>
  <si>
    <t>Transmitir al menos 50 encuentros creativos comunitarios y/o eventos artístico culturales a través del canal TU CASA TV de la Casa Muicipal de la Cultura</t>
  </si>
  <si>
    <t>Fortalecimiento del grupo Vigías del patrimonio</t>
  </si>
  <si>
    <t>Realizar un concurso de investigación en tema social, cultural, ambiental,  patrimonial, etc cuyo premio sea la publicación de 1.000 ejemplares a través del Fondo Editorial Municipal</t>
  </si>
  <si>
    <t>Emitir a través del canal TU CASA TV, 12 programas denominados HISTORIAS DESDE CASA sobre el patrimonio arístico, cultural y patrimonial del muncipio de Caldas.</t>
  </si>
  <si>
    <t>Prestar la asesoría pertinente a los entes municipales para la elaboración del Plan Especial de Manejo y Protección (PEMP) para los bienes inmuebles de interés cultural municpal posterior a su declaratoria.</t>
  </si>
  <si>
    <t>Montaje y puesta en marcha del Fondo Editorial Municipal</t>
  </si>
  <si>
    <t>Realizar la adecuación de pisos, barras y espejos de los salones para los programas de danza de la Casa Municipal de la Cultura</t>
  </si>
  <si>
    <t>Modernizar y dotar los programas artísticos de la Casa Municipal de la Cultura (música, Danza, Teatro y Artes Plásticas)</t>
  </si>
  <si>
    <t>Dotar y modernizar el auditorio Ciro Mendía de la Casa de la Cultura con un sistema de sonido y luces apropiado y exclusivo para el resinto</t>
  </si>
  <si>
    <t>Implementar a través de la pagina web de la casa muncipal de la cultura de vitrina artística y cultural municipal</t>
  </si>
  <si>
    <t>Implementar el Plan Decenal de Cultura</t>
  </si>
  <si>
    <t>Realizar 4 talleres de Capacitación a Consejeros municipales de cultura en formulación y presentación de proyectos artísticos y culturales, Presupuesto y legislación cultural</t>
  </si>
  <si>
    <t>Llevar a cabo la evaluación del Plan Decenal de Cultura 2014 - 2023 con la participación de los consejoros de cultura municipales como herramienta de diagnóstico para la construcción del nuevo plan</t>
  </si>
  <si>
    <t>Llevar a cabo la Secretaría técnica del Consejo Municipal de Cultura a través de la Monitoría de Gestión cultural</t>
  </si>
  <si>
    <t>Realizar el Festival de Intérpretes de la Canción Calcanta 2023</t>
  </si>
  <si>
    <t>Realizar la versión 35 de las Fiestas del Aguacero 2023</t>
  </si>
  <si>
    <t>Realizar las Jornadas del patrimonio 2023</t>
  </si>
  <si>
    <t>Consolidación y gestión para la apropiación, defensa y salvaguarda del patrimonio cultural del municipio de Caldas</t>
  </si>
  <si>
    <t>Fortalecimiento de la infraestructura y equipamiento artístico y cultural del municipio de caldas Caldas</t>
  </si>
  <si>
    <t>Fortalecimiento de la participación ciudadana en los procesos, eventos y conmemoraciones artísticas y culturales del municipio de Caldas</t>
  </si>
  <si>
    <t>Asignar hasta un monto de $10.000.000 el rubro de embajador cultural para el año 2024</t>
  </si>
  <si>
    <t>Realizar el Festival de Intérpretes de la Canción Calcanta 2024</t>
  </si>
  <si>
    <t>Realizar la versión 35 de las Fiestas del Aguacero 2024</t>
  </si>
  <si>
    <t>Realizar la versión 35 de las Fiestas del Aguacero 2025</t>
  </si>
  <si>
    <t>Realizar las Jornadas del patrimonio 2024</t>
  </si>
  <si>
    <t>Realizar la versión XXVi del Premio Latinoamericano de Poesía por concurso Ciro Mendía 2023</t>
  </si>
  <si>
    <t>número</t>
  </si>
  <si>
    <t>acumulado</t>
  </si>
  <si>
    <t>porcentaje</t>
  </si>
  <si>
    <t>mantenimieto</t>
  </si>
  <si>
    <t>Porcentaje</t>
  </si>
  <si>
    <t>No Acumulado</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</si>
  <si>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</si>
  <si>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</si>
  <si>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</si>
  <si>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</si>
  <si>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</si>
  <si>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</si>
  <si>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</si>
  <si>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</si>
  <si>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</si>
  <si>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</si>
  <si>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</si>
  <si>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</si>
  <si>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</si>
  <si>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</si>
  <si>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</si>
  <si>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</si>
  <si>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</si>
  <si>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</si>
  <si>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</si>
  <si>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</si>
  <si>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</si>
  <si>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</si>
  <si>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</si>
  <si>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</si>
  <si>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</si>
  <si>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</si>
  <si>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</si>
  <si>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</si>
  <si>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</si>
  <si>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</si>
  <si>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</si>
  <si>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</si>
  <si>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</si>
  <si>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</si>
  <si>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</si>
  <si>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</si>
  <si>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</si>
  <si>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</si>
  <si>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</si>
  <si>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</si>
  <si>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</si>
  <si>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</si>
  <si>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</si>
  <si>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</si>
  <si>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</si>
  <si>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</si>
  <si>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</si>
  <si>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</si>
  <si>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</si>
  <si>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</si>
  <si>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</si>
  <si>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</si>
  <si>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</si>
  <si>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</si>
  <si>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</si>
  <si>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</si>
  <si>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</si>
  <si>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</si>
  <si>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</si>
  <si>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</si>
  <si>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</si>
  <si>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</si>
  <si>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</si>
  <si>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</si>
  <si>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</si>
  <si>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</si>
  <si>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</si>
  <si>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</si>
  <si>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</si>
  <si>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</si>
  <si>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</si>
  <si>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</si>
  <si>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</si>
  <si>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</si>
  <si>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</si>
  <si>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</si>
  <si>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</si>
  <si>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</si>
  <si>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</si>
  <si>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</si>
  <si>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</si>
  <si>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</si>
  <si>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</si>
  <si>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</si>
  <si>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</si>
  <si>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</si>
  <si>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</si>
  <si>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</si>
  <si>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</si>
  <si>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</si>
  <si>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</si>
  <si>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</si>
  <si>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</si>
  <si>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</si>
  <si>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</si>
  <si>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</si>
  <si>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</si>
  <si>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</si>
  <si>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</si>
  <si>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</si>
  <si>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</si>
  <si>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</si>
  <si>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</si>
  <si>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</si>
  <si>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</si>
  <si>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</si>
  <si>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</si>
  <si>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</si>
  <si>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</si>
  <si>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</si>
  <si>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</si>
  <si>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</si>
  <si>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</si>
  <si>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</si>
  <si>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</si>
  <si>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</si>
  <si>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</si>
  <si>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</si>
  <si>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</si>
  <si>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</si>
  <si>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</si>
  <si>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</si>
  <si>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</si>
  <si>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</si>
  <si>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</si>
  <si>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</si>
  <si>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</si>
  <si>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</si>
  <si>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</si>
  <si>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</si>
  <si>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</si>
  <si>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</si>
  <si>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</si>
  <si>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</si>
  <si>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</si>
  <si>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</si>
  <si>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</si>
  <si>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</si>
  <si>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</si>
  <si>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</si>
  <si>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</si>
  <si>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</si>
  <si>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</si>
  <si>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</si>
  <si>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</si>
  <si>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</si>
  <si>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</si>
  <si>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</si>
  <si>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</si>
  <si>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</si>
  <si>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</si>
  <si>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</si>
  <si>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</si>
  <si>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</si>
  <si>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</si>
  <si>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</si>
  <si>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</si>
  <si>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</si>
  <si>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</si>
  <si>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</si>
  <si>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</si>
  <si>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</si>
  <si>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</si>
  <si>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</si>
  <si>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</si>
  <si>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</si>
  <si>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2.3.2.02.02.009.01</t>
  </si>
  <si>
    <t>2.3.2.02.02.009.02</t>
  </si>
  <si>
    <t>2.3.2.02.02.009.03</t>
  </si>
  <si>
    <t>2.3.2.02.02.009.04</t>
  </si>
  <si>
    <t>2.3.2.02.02.009.05</t>
  </si>
  <si>
    <t>2.3.2.02.02.009.06</t>
  </si>
  <si>
    <t>2.3.2.02.02.009.07</t>
  </si>
  <si>
    <t>2.3.2.02.02.009.08</t>
  </si>
  <si>
    <t>2.3.2.02.02.009.09</t>
  </si>
  <si>
    <t>2.3.2.02.02.009.10</t>
  </si>
  <si>
    <t>2.3.2.02.02.009.11</t>
  </si>
  <si>
    <t>2.3.2.02.02.009.12</t>
  </si>
  <si>
    <t>ESTAMPILLAS</t>
  </si>
  <si>
    <t>2.3.2.02.02.009.16
2.3.2.02.02.009.15
2.3.2.02.02.009.14
2.3.2.02.02.009.13</t>
  </si>
  <si>
    <t xml:space="preserve">Fecha de elaboración: </t>
  </si>
  <si>
    <t>11</t>
  </si>
  <si>
    <t>Política orientada a las mujeres y las niñas.</t>
  </si>
  <si>
    <t>Mujeres con calidad de vida</t>
  </si>
  <si>
    <t>Fortalecimiento de los programas y los procesos de la salud pública y del Plan Decenal de salud en el Municipio de Caldas</t>
  </si>
  <si>
    <t>Campañas de educación en derechos sexuales y reproductivos (planificación familiar, explotación sexual, entre otros) para las mujeres Caldeñas</t>
  </si>
  <si>
    <t xml:space="preserve">Secretaría de Salud </t>
  </si>
  <si>
    <t xml:space="preserve">Realizar campañas de educación en derechos sexuales y reproductivos (planificación familiar, explotación sexual, entre otros) para las mujeres Caldeñas , dentro de la estrategia de Salud Más Cerca. </t>
  </si>
  <si>
    <t>2.3.2.02.02.009.2.07</t>
  </si>
  <si>
    <t>SGP Salud Pública</t>
  </si>
  <si>
    <t>12</t>
  </si>
  <si>
    <t>Política de Infancia</t>
  </si>
  <si>
    <t>Atención Integral a la primera infancia</t>
  </si>
  <si>
    <t>Fortalecimiento de la educación inicial en el marco de la atención integral a la primera infancia del municipio de Caldas</t>
  </si>
  <si>
    <t>Acciones en beneficio de las Madres gestantes y lactantes atendidas a través de alianzas estratégicas.</t>
  </si>
  <si>
    <t>Realizar campaña de información sobre promoción de la lactancia materna, en el  marco de la semana mundial  de la lactancia materna.</t>
  </si>
  <si>
    <t xml:space="preserve">RECURSOS PROPIOS </t>
  </si>
  <si>
    <t>Prevención y atención de violencias hacia los niños, niñas y adolescentes</t>
  </si>
  <si>
    <t>Prevención y fortalecimiento de los derechos de los niños, niñas, adolescentes y familias de municipio de Caldas</t>
  </si>
  <si>
    <t>Implementar acciones conjuntas de educación sexual y bienestar de niños y niñas, desde las diferentes instancias educativas y programas de la administración municipal.</t>
  </si>
  <si>
    <t>Realizar talleres de promoción de derechos y deberes en salud sexual y reproductiva dentro de la Estrategia Salud Más Cerca .</t>
  </si>
  <si>
    <t>14</t>
  </si>
  <si>
    <t>Política de Familia.</t>
  </si>
  <si>
    <t>Asistencia integral al habitante de calle</t>
  </si>
  <si>
    <t>Implementación de la política pública para personas habitantes, en condición de calle y en vulnerabilidad del municipio de Caldas</t>
  </si>
  <si>
    <t>Acciones para la caracterización e identificación de la población habitante de calle en el Municipio.</t>
  </si>
  <si>
    <t>Realizar jornadas intersectoriales para identificación y recolección de información sobre habitantes de calle.</t>
  </si>
  <si>
    <t>Acciones de atención Integral de Protección Social de la población habitante de calle en el Municipio.</t>
  </si>
  <si>
    <t xml:space="preserve">Atender integralmente a 10 personas habitantes o en condición de calle.  </t>
  </si>
  <si>
    <t>Brindar apoyo psicosocial (trabajo con las familias) de las personas caracterizadas como habitantes de calle.</t>
  </si>
  <si>
    <t>Adoptar la Política Pública Social para habitantes de la calle del municipio de Caldas.</t>
  </si>
  <si>
    <t xml:space="preserve">conformar 2 redes  protectoras de salud mental con enfasis en atencion a la poblacion en condicion de calle y vulnerable </t>
  </si>
  <si>
    <t>18</t>
  </si>
  <si>
    <t xml:space="preserve">Población con discapacidad y adulto mayor </t>
  </si>
  <si>
    <t>Gestión diferencial de poblaciones vulnerables</t>
  </si>
  <si>
    <t>Fortalecimiento a la atención integral del adulto mayor del municipio de Caldas</t>
  </si>
  <si>
    <t>Acciones de atención integral de adultos mayores inscritos en los diferentes programas de la Administración Municipal.</t>
  </si>
  <si>
    <t>Atención integral a  las personas Adultas Mayores en situación de vulnerabilidad y abandono a través del Programa Centro Vida Gerontológico</t>
  </si>
  <si>
    <t>2.3.2.02.01.002.03</t>
  </si>
  <si>
    <t>SGP-PROPOSITO GENERAL-PROPOSITO GENERAL LIBRE INVERSION</t>
  </si>
  <si>
    <t>2.3.2.02.02.006.05</t>
  </si>
  <si>
    <t xml:space="preserve"> Apoyo  administrativo y logístico en la atención integral de los adultos mayores del Centro Vida Gerontológico y Grupos Gerontológicos, del municipio de Caldas Antioquia.</t>
  </si>
  <si>
    <t>numero</t>
  </si>
  <si>
    <t xml:space="preserve">numero </t>
  </si>
  <si>
    <t xml:space="preserve"> Atención integral a Adultos  Mayores en estado de vulnerabilidad y abandono del Municipio de Caldas, a través de institucionalización.</t>
  </si>
  <si>
    <t>2.3.2.02.02.006.01</t>
  </si>
  <si>
    <t>2.3.2.02.02.006.07</t>
  </si>
  <si>
    <t>COFINANCIÓN DPTO</t>
  </si>
  <si>
    <t>Atención a 1420 Adultos Mayores beneficiarios del programa Colombia Mayor a través de subsidio económico.</t>
  </si>
  <si>
    <t>Cobertura en servicio exequial a los Adultos Mayores que lo requieran, que se encuentren en situación de vulnerabilidad, abandono o situación de calle.</t>
  </si>
  <si>
    <t xml:space="preserve">Porcentaje </t>
  </si>
  <si>
    <t>Seguimiento trimestral a las acciones de implementación de la política pública de adulto mayor.</t>
  </si>
  <si>
    <t>Apoyar la organización y dirección de la politica pública de envejecimiento humano y vejez, a través de  reuniones  al Cabildo de Adulto Mayor, líderes Gerontológicos y equipo interdisciplinario.</t>
  </si>
  <si>
    <t xml:space="preserve">Reuniones del Comité Gerontológico Municipal </t>
  </si>
  <si>
    <t xml:space="preserve">Acumulada </t>
  </si>
  <si>
    <t xml:space="preserve">acumulado </t>
  </si>
  <si>
    <t xml:space="preserve"> Promover un envejecimiento activo y saludable a través de actividades educativas, deportivas, culturales, lúdicas y recreativas dirigidas a los Grupos Gerontológicos de los barrios y veredas y el Centro Vida Gerontológico del municipio de Caldas.</t>
  </si>
  <si>
    <t xml:space="preserve">Numero </t>
  </si>
  <si>
    <t xml:space="preserve">Adultos mayores  atendidos con actividades artisticas y culturales que le permitan mantener o mejorar sus facultades física, cognitivas y artisticas. </t>
  </si>
  <si>
    <t xml:space="preserve">Mantenimiento </t>
  </si>
  <si>
    <t>Conmemoración del mes de Adulto Mayor del municipio de Caldas.</t>
  </si>
  <si>
    <t xml:space="preserve">porcentaje </t>
  </si>
  <si>
    <t xml:space="preserve"> Acumulada </t>
  </si>
  <si>
    <t>2.3.2.02.02.009.19</t>
  </si>
  <si>
    <t>Acciones de promoción de la corresponsabilidad de la familia en el desarrollo de la atención integral a las personas mayores o con discapacidad.</t>
  </si>
  <si>
    <t xml:space="preserve">Apoyar acciones de la corresponsabilidad familiar, la protección de sus derechos,  la identificación de las condiciones socio familiares y de vida de las personas Adultas Mayores del Programa de Adulto Mayor y demás que lo requieran del municipio de Caldas. </t>
  </si>
  <si>
    <t xml:space="preserve"> Implementar y ejecutar estrategias de  salud mental a los  Adultas Mayores y sus familias,  beneficiarias del programa Adulto Mayor y demás que lo requieran del municipio de Caldas, a través de asesorias psicologicas, visitas domiciliarias,  talleres educativos con el fin de promocionar el buen trato y garantía los derechos de las Personas Mayores. </t>
  </si>
  <si>
    <t>Fortalecimiento a la atención de las personas con discapacidad en el Municipio de Caldas</t>
  </si>
  <si>
    <t>Generar e implementar una ruta de atención intersectorial para el   adulto mayor, con discapacidad, sus familias y cuidadores, con el fin de incluirlos dentro de la oferta programática sectorial.</t>
  </si>
  <si>
    <t>Generar e implementar estrategias que fortalezcan las rutas de atención integral para la promoción de la salud y prevención de la enfermedad de los Adultos Mayores de los programas Centro Vida Gerontológico, grupos gerontológicos y demás que lo requieran.</t>
  </si>
  <si>
    <t>Implementar estrategias que fortalezcan la ruta de atención dirigida a los Adultas Mayores con la finalidad de garantizar sus derechos y deberes, además de promover la identificación y acompañamiento de los cuidadores y sujetos de cuidado de las personas mayores del municipio.</t>
  </si>
  <si>
    <t>Acciones de atención integral de personas en situación de discapacidad inscritos en los diferentes programas de la Administración Municipal.</t>
  </si>
  <si>
    <t>Atender con actividades pedagógicas  personas con discapacidad</t>
  </si>
  <si>
    <t>Garantizar aporte nutricional a los usuarios del programa de discapacidad del municipio de caldas.</t>
  </si>
  <si>
    <t>2.3.2.02.01.002.04</t>
  </si>
  <si>
    <t>Atender personas con discapacidad que solicitan asesoría psicológica</t>
  </si>
  <si>
    <t>Atender personas con discapacidad mediante actividades y prácticas musicales, culturales y artistica  que fortalecen las habilidades para la vida.</t>
  </si>
  <si>
    <t>Procesos de fisioterapia adelantados para la poblacion con Discapacidad</t>
  </si>
  <si>
    <t>Garantizar el apoyo administrativo y logístico del programa de discapacidad</t>
  </si>
  <si>
    <t>2.3.2.02.02.006.04</t>
  </si>
  <si>
    <t>Acompañamiento en mantenimiento físico  y deportivo   a atendidas por el programa de  discapacidad</t>
  </si>
  <si>
    <t>Caracterización e identificación de la población en situación de discapacidad como estrategia de atención de atención integral.</t>
  </si>
  <si>
    <t xml:space="preserve">Personas caracterizadas con discapacidad del Municipio de Caldas </t>
  </si>
  <si>
    <t xml:space="preserve"> Acumulado</t>
  </si>
  <si>
    <t>Formulación e Implementación del plan estratégico de la política pública de discapacidad mediante acuerdo Municipal 013 del 2019.</t>
  </si>
  <si>
    <t xml:space="preserve">No acumulado </t>
  </si>
  <si>
    <t>Realizar reuniones del comité municipal de discapacidad del Municipio de Caldas</t>
  </si>
  <si>
    <t xml:space="preserve">Celebrar el mes de la discapacidad </t>
  </si>
  <si>
    <t>19</t>
  </si>
  <si>
    <t xml:space="preserve">Gestiones realizadas para las asociasiones de personas con Discapacidad legalmente constituidas </t>
  </si>
  <si>
    <t xml:space="preserve">No acumulada </t>
  </si>
  <si>
    <t xml:space="preserve">Realizar Encuentro con los cuidadores de los usuario del programa de discapacidad </t>
  </si>
  <si>
    <t xml:space="preserve">Creacion e implementacion de la ruta de atencion de la proteccion de derechos y deberes de la poblacion con Discapacidad. </t>
  </si>
  <si>
    <t>110</t>
  </si>
  <si>
    <t>Salud y bienestar.</t>
  </si>
  <si>
    <t>1101</t>
  </si>
  <si>
    <t xml:space="preserve">Salud Ambiental </t>
  </si>
  <si>
    <t>Realizar visitas de IVC de slaud ambiental de acuerdo al riesgo de salud públicaal año a cada establecimiento abierto al público.</t>
  </si>
  <si>
    <t xml:space="preserve">Realizar actividades de Inspección Vigilancia y Control IVC  de salud ambiental de acuerdo al  riesgo en Salud Pública. </t>
  </si>
  <si>
    <t>2.3.2.02.02.009.2.02</t>
  </si>
  <si>
    <t>SGP SALUD PÚBLICA</t>
  </si>
  <si>
    <t>Realizar visitas de Inspección Vigilancia y Control IVC solicitadas  por la comunidad.</t>
  </si>
  <si>
    <t>SGP ONCE DOCEAVA- AUTORIDAD SANITARIA  GESTION DE SALUD PÚBLICA</t>
  </si>
  <si>
    <t>Realizar campañas con estrategias municipales para mejorar la calidad del aire.</t>
  </si>
  <si>
    <t xml:space="preserve">Realizar campaña ambiental  sobre calidad del aire  en el marco de la estrategia de Salud Más Cerca . </t>
  </si>
  <si>
    <t>2.3.2.02.02.009.2.03</t>
  </si>
  <si>
    <t xml:space="preserve">SGP Salud Pública </t>
  </si>
  <si>
    <t>Realizar visitas de vigilancia y control anuales a cada uno de los acueductos rurales y urbanos del Municipio.</t>
  </si>
  <si>
    <t xml:space="preserve">Realizar visitas de inspección, vigilancia y control  a los acueductos rurales y urbanos del Municipio de Caldas. </t>
  </si>
  <si>
    <t xml:space="preserve">Realizar muestreos  de agua a  los acueductos  rurales, urbanos y aguas recreativas  del Municipio de Caldas realizados para verificar la calidad del  agua. </t>
  </si>
  <si>
    <t>1102</t>
  </si>
  <si>
    <t>Vida saludable y condiciones no transmisibles</t>
  </si>
  <si>
    <t>Desarrollar estrategias de hábitos de vida saludable a poblaciones vulnerables relacionadas con salud oral y prevención de enfermedades crónicas modalidad virtual y presencial.</t>
  </si>
  <si>
    <t xml:space="preserve">Realizar actividades de vida saludable para poblaciones vulnerables relacionadas  prevención de enfermedades crónicas en el marco de la estrategia de Salud Más Cerca . </t>
  </si>
  <si>
    <t>2.3.2.02.02.009.2.04</t>
  </si>
  <si>
    <t xml:space="preserve">Realizar actividades de Información, Educación y Comunicación  de la conmemoración de los días internacionales del Corazón, Diabetes, cáncer de mama y lavado de manos. </t>
  </si>
  <si>
    <t xml:space="preserve">Realizar actividades de promoción de hábitos de vida saludables en  los grupos focalizados del Municipio de Caldas, Antioquia. </t>
  </si>
  <si>
    <t>1103</t>
  </si>
  <si>
    <t xml:space="preserve">Seguridad Alimentaria y Nutricional </t>
  </si>
  <si>
    <t>Desarrollar estrategias para promover la lactancia materna y hábitos de alimentación saludable.</t>
  </si>
  <si>
    <t xml:space="preserve">Realizar acciones que promuevan la garantia de los derechos de los niños y niñas, enfocadas en vida saludable. </t>
  </si>
  <si>
    <t>2.3.2.02.02.009.2.06</t>
  </si>
  <si>
    <t>Realizar  actividades de promoción de lonchera saludables en las Instituciones educativas del Municipio de Caldas.</t>
  </si>
  <si>
    <t>Realizar actividades para promover hábitos de alimentación saludable en la comunidad del   municipio de Caldas, Antioquia</t>
  </si>
  <si>
    <t xml:space="preserve">Realizar orientación a los servicios de salud o detención temprana de signos y sintomas de desnutrición. </t>
  </si>
  <si>
    <t>1104</t>
  </si>
  <si>
    <t>Derechos sexuales y reproductivos</t>
  </si>
  <si>
    <t>Desarrollar estrategias sobre maternidad segura.</t>
  </si>
  <si>
    <t xml:space="preserve">Realizar actividades sobre maternidad segura en el marco del  proyecto de Salud Más Cerca. </t>
  </si>
  <si>
    <t>1105</t>
  </si>
  <si>
    <t xml:space="preserve">Emergencias y Desastres </t>
  </si>
  <si>
    <t>Realizar los planes de eventos de mitigación del riesgo en salud pública que se requieran (Sika, Dengue, Chincunguña, Covid-19).</t>
  </si>
  <si>
    <t xml:space="preserve">Actualizar y socializar  los planes  de  eventos de  mitigación del riesgo  en salud pública ( Sika, Dengue, Chicunguña y Covid19), en el COVE Municipal. </t>
  </si>
  <si>
    <t>111</t>
  </si>
  <si>
    <t>1106</t>
  </si>
  <si>
    <t xml:space="preserve">Fortalecer la participación social y comunitaria (COVE, COVECOM, redes de vigilancia Epidemiologicas , etc), analizando los factores de riesgo que producen las enfermedades prevalentes en la infancia (IRA, EDA, Desnutrición) para construri planes de acción y ejecución. </t>
  </si>
  <si>
    <t xml:space="preserve">PORCENTAJE </t>
  </si>
  <si>
    <t>Realizar talleres educativos  sobre el riesgo y manejo de  emergencias y desastres en  el marco de la estrategia de Salud Más Cerca. (Gestión de riesgos
Cómo actuar frente a una emergencia o desastre)</t>
  </si>
  <si>
    <t>2.3.2.02.02.009.2.09</t>
  </si>
  <si>
    <t xml:space="preserve">Realizar campaña de prevención de accidentes con pólvora en el Municipio de Caldas Antioquia. </t>
  </si>
  <si>
    <t>2.3.2.02.02.009.2.11</t>
  </si>
  <si>
    <t>Salud y Ámbito Laboral</t>
  </si>
  <si>
    <t>Promover estrategia de estilos, modos y condiciones saludables en el entorno laboral en sector formal e informal de la economía.</t>
  </si>
  <si>
    <t>Realizar caracterización e intervención  de la población  del sector informal de la economía en el  marco de la estrategia de salud más cerca.</t>
  </si>
  <si>
    <t>2.3.2.02.02.009.2.10</t>
  </si>
  <si>
    <t>Vida Saludable y Enfermedades transmisibles</t>
  </si>
  <si>
    <t>Realizar campaña   de   IEC promocionando la vacunación en   la   población objeto del programa.</t>
  </si>
  <si>
    <t xml:space="preserve">Realizar Monitoreo  rápido de cuberturas de vacunación </t>
  </si>
  <si>
    <t>2.3.2.02.02.009.008.11</t>
  </si>
  <si>
    <t xml:space="preserve">EXIST. CAJA BCO DIC 31-2022 RENDIMIENTOS  GESTIÓN </t>
  </si>
  <si>
    <t>EXIST. CAJA BCO DIC 31-2022 SGP SALUD PUBLICA 60%</t>
  </si>
  <si>
    <t>1107</t>
  </si>
  <si>
    <t>Realizar promocionar la importancia de los esquemas de vacunación, enfermedades que se previenen a través de las vacunas PAI y Covid 19.</t>
  </si>
  <si>
    <t>2.3.2.02.02.009.2.08</t>
  </si>
  <si>
    <t>Realizar jornadas de vacunación según directriz de la Secretaría Seccional de Salud y Protección Social de Antioquia (SSSYPSA), el Ministerio de Salud y Protección Social y la Secretaría de Salud Municipal.</t>
  </si>
  <si>
    <t>Verificar el reporte oportuno de las notificaciones en el SIVIGILA de los eventos de interés en salud pública de las UPGD.</t>
  </si>
  <si>
    <t xml:space="preserve">Reportar oportunamente los  eventos de interés en salud pública, notificados en el SIVIGILA. </t>
  </si>
  <si>
    <t>2.3.2.02.02.009.2.01</t>
  </si>
  <si>
    <t>ULTIMA DOCEAVA- AUTORIDAD SANITARIA  GESTION DE SALUD PÚBLICA</t>
  </si>
  <si>
    <t>Realizar asesorías y asistencias técnicas a las IPS del municipio en búsqueda activa institucional.</t>
  </si>
  <si>
    <t xml:space="preserve">Realizar asesorías y asistencias técnica en BAI a las IPS del Municipio de Caldas. </t>
  </si>
  <si>
    <t>1109</t>
  </si>
  <si>
    <t xml:space="preserve">Fortalecimiento de la Autoridad Sanitaria </t>
  </si>
  <si>
    <t>Implementación Estrategia de atencion y mejor acceso a los servicios sociales y de salud "Salud mas Cerca" Caldas</t>
  </si>
  <si>
    <t>Realizar asesorías y/o asistencias técnicas anuales, por cada uno de los proyectos programados, a cada institución prestadora de servicios de salud.</t>
  </si>
  <si>
    <t xml:space="preserve">Realizar asesorías y asistencias técnicas a las IPS del Municipio de Caldas. </t>
  </si>
  <si>
    <t>ULTIMA DOCEAVA- AUTORIDAD SANITARIA  GESTION DE SAL</t>
  </si>
  <si>
    <t>Realizar campaña de entornos saludables asociados a la prevención de IRA.</t>
  </si>
  <si>
    <t xml:space="preserve">Realizar acciones educativas para prevención de las enfernedades prevalentes de la infancia IRA, EDA, Desnutrición,  el marco de la estrategia Salud Más Cerca. </t>
  </si>
  <si>
    <t>Realizar búsquedas activas comunitarias para eventos de interés de salud pública.</t>
  </si>
  <si>
    <t xml:space="preserve">Realizar búsquedas activas comunitarias para eventos de interés de salud pública en el marco de la estrategia Salud Más Cerca. </t>
  </si>
  <si>
    <t>1108</t>
  </si>
  <si>
    <t>Salud Mental</t>
  </si>
  <si>
    <t>Realizar seguimiento e intervención a todos los casos de intento de suicidio ocurridos en el municipio.</t>
  </si>
  <si>
    <t xml:space="preserve">Realizar actividades de IEC Información, Educación y Comunicación en salud mental “Cosechando Propósitos" en el marco de la estrategia Salud Más Cerca. </t>
  </si>
  <si>
    <t>2.3.2.02.02.009.2.05</t>
  </si>
  <si>
    <t>Instituciones de salud y sociales con reporte de casos de consumo de sustancias psicoactivas.</t>
  </si>
  <si>
    <t>Crear base de datos de los casos de consumo de sustancias psicoactivas presentados en el Municipio de  Caldas.</t>
  </si>
  <si>
    <t xml:space="preserve">Fortalecer la estrategia de salud mental (Salud para el Alma),  en el Municipio Caldas. </t>
  </si>
  <si>
    <t>Fortalecimiento al funcionamiento de la secretaría de salud del municipio de Caldas</t>
  </si>
  <si>
    <t>Desarrollar estrategias para fortalecer la gestión administrativa y financiera de la Secretaría de Salud.</t>
  </si>
  <si>
    <t xml:space="preserve">Realizar seguimientos al plan operativo anual de inversiones  y plan de acción en Salud, de la Secretaría de Salud. </t>
  </si>
  <si>
    <t>2.3.2.02.02.009.4.01</t>
  </si>
  <si>
    <t>COLJUEGOS - RECURSOS PROPIOS</t>
  </si>
  <si>
    <t xml:space="preserve">Realizar seguimiento al porcentaje  de contratos de funcionamiento invertidos con recursos de Coljuegos para el correcto funcionamiento técnico, operativo y administrativo de la Secretaría de Salud </t>
  </si>
  <si>
    <t xml:space="preserve">Atender a los usuarios en los diferentes servicios que ofrece la Secretaría de Salud. </t>
  </si>
  <si>
    <t>Realizar auditorias  al  proceso de  mejoramiento de la calidad de los servicios en salud - PAMEC.</t>
  </si>
  <si>
    <t xml:space="preserve">Realizar seguimientos al proceso de referencia y contrarreferencia a las IPS del Municipio de Caldas. </t>
  </si>
  <si>
    <t xml:space="preserve">Realizar auditorías a las EPS Subsidiadas y Contributivas que operan en el municipio de Caldas. </t>
  </si>
  <si>
    <t>Elaborar y cargar ordenanzas en el aplicativo de las afiliaciones al Sistema General de Seguridad Social en Salud de acuerdo a la normatividad vigente .</t>
  </si>
  <si>
    <t xml:space="preserve">Realizar seguimientos a los recursos del Fondo Local de Salud e informes a los diferentes entes de control. </t>
  </si>
  <si>
    <t xml:space="preserve">Realizar seguimientos a la prestación de servicios de salud a la población pobre no cubierta con subsidios a la demanda. </t>
  </si>
  <si>
    <t xml:space="preserve">Atender los requerimientos para el apoyo a la gestión audiovisual ,romoción y comunicación de los programas de la Secretaria de Salud del Municipio de Caldas. </t>
  </si>
  <si>
    <t>Realizar el 100% de las visitas solicitadas  para la aplicación de la encuesta del  SISBEN</t>
  </si>
  <si>
    <t>RECURSOS PROPIOS</t>
  </si>
  <si>
    <t>Atender el 100% de la población que solicita el servicio del SISBEN</t>
  </si>
  <si>
    <t xml:space="preserve">Fortalecer la Gestión administrativa y operativa de la Salud Pública del Municipio de Caldas, Antioquia. </t>
  </si>
  <si>
    <t>SGP Salud Pública  ultima doceava gestion</t>
  </si>
  <si>
    <t>2.3.2.02.02.009.008.12</t>
  </si>
  <si>
    <t xml:space="preserve">Existencia Cajas y BCO dic. 31-2022 SGP Salud pública  Gestión 60% </t>
  </si>
  <si>
    <t>Vacunar 9.275 caninos y felinos en el municipio de manera anual</t>
  </si>
  <si>
    <t>Administración de los servicios de aseguramiento en salud en el Municipio de Caldas</t>
  </si>
  <si>
    <t>Acciones para Garantizar el aseguramiento en salud de la población objetivo.</t>
  </si>
  <si>
    <t>Afiliar al régimen subsidiado en salud a la población que la solicite y que cumpla con los requisitos establecidos por la norma.</t>
  </si>
  <si>
    <t>2.3.2.02.02.009.1.01</t>
  </si>
  <si>
    <t>1110</t>
  </si>
  <si>
    <t>2.3.2.02.02.009.1.02</t>
  </si>
  <si>
    <t>S.G.P REGIMEN SUBSIDIADO</t>
  </si>
  <si>
    <t>2.3.2.02.02.009.1.03</t>
  </si>
  <si>
    <t xml:space="preserve">SGP REGIMEN SUBSIDIADO </t>
  </si>
  <si>
    <t>2.3.2.02.02.009.1.06</t>
  </si>
  <si>
    <t>2.3.2.02.02.009.1.05</t>
  </si>
  <si>
    <t xml:space="preserve">COFINANCIACIÓN NACIÓN </t>
  </si>
  <si>
    <t>2.3.2.02.02.009.1.04</t>
  </si>
  <si>
    <t>COFINANCIACIÓN DPTO</t>
  </si>
  <si>
    <t>Cumplimiento de metas de calidad, producción y financieras para la vigencia ppo parte de la ESE Hospital San Vicente de Paúl de Caldas,</t>
  </si>
  <si>
    <t>Financiar los gastos de operación de la ESE Hospital San Vicente de Paúl del municipio de Caldas, destinados a la prestación de servicios de salud, de acuerdo con lo establecido en numeral 52.2 del artículo 52 de la ley 715 de 2001, modificado por el artículo 235 de la ley 1955 de 2019</t>
  </si>
  <si>
    <t>2.3.2.02.02.009.3.01</t>
  </si>
  <si>
    <t>SGP SERVICIO A LA OFERTA</t>
  </si>
  <si>
    <t>Garantizar  los servicios de salud a la población pobre no cubierta con subsidios a la demanda que requiera la atención en salud.</t>
  </si>
  <si>
    <t>2.3.2.02.02.009.3.02</t>
  </si>
  <si>
    <t>Desarrollar la estrategia de salud Más Cerca.</t>
  </si>
  <si>
    <t xml:space="preserve">Celebrar contrato Interadministrativo para acompañamiento medico en las brigadas programadas por la Secretaría de Salud bajo la estrategia salud más cerca. </t>
  </si>
  <si>
    <t>Desarrollar  la estrategia de Salud Más Cerca</t>
  </si>
  <si>
    <t>Transformación para la productividad y el emprendimiento</t>
  </si>
  <si>
    <t>24</t>
  </si>
  <si>
    <t>Seguridad alimentaria</t>
  </si>
  <si>
    <t>241</t>
  </si>
  <si>
    <t>Gobernanza de la seguridad alimentaria y Nutricional</t>
  </si>
  <si>
    <t>Fortalecimiento de la Seguridad Alimentaria y Nutricional en el Municipio de Caldas</t>
  </si>
  <si>
    <t>Fortalecimiento de Huertas y eco huertas de familias para el autoconsumo humano tanto en zona urbana como rural.</t>
  </si>
  <si>
    <t>Realizar acompañamiento a las familias en las huertas de autoconsumo urbanas y rurales</t>
  </si>
  <si>
    <t>Campañas Pedagógicas realizadas en seguridad alimentaria y nutricional.</t>
  </si>
  <si>
    <t>Realizar acciones educativas de promoción de la lactancia materna y determinantes de la Seguridad Alimentaria y Nutricional</t>
  </si>
  <si>
    <t>Actualizar, formular e implementar la Política pública de seguridad alimentaria y nutricional.</t>
  </si>
  <si>
    <t xml:space="preserve">No Acumulado </t>
  </si>
  <si>
    <t>ejecutar el plan de accion de la política publica de Seguridad Alimentaria</t>
  </si>
  <si>
    <t xml:space="preserve">mantenimiento </t>
  </si>
  <si>
    <t>Realizar la mesa de seguridad alimentaria</t>
  </si>
  <si>
    <t>Personas atendidas con los restaurantes comunitarios.</t>
  </si>
  <si>
    <t>Entregar paquetes alimentarios a beneficiarios de restaurantes comunitarios</t>
  </si>
  <si>
    <t>2.3.2.02.01.002.06</t>
  </si>
  <si>
    <t>Acciones del programa de tamizaje nutricional implementado.</t>
  </si>
  <si>
    <t>Realizar jornada de tamizaje nutricional para los diferentes grupos de edad</t>
  </si>
  <si>
    <t>Realizar el almacenamiento, distribución y logística de los alimentos del programa de fortalecimiento de la seguridad alimentaria y nutricional del municipio de Caldas</t>
  </si>
  <si>
    <t>Paquetes alimentarios entregados a madres comunitarias y madres FAMI.</t>
  </si>
  <si>
    <t>Entregar paquetes a madres FAMI y comunitarias</t>
  </si>
  <si>
    <t>Acciones de Fortalecimiento físico, técnico, operativo y tecnológico, de los programas de seguridad alimentaria y nutricional.</t>
  </si>
  <si>
    <t xml:space="preserve">Consolidar base de datos de los beneficiarios del programa de fortalecimiento de la seguridad alimentaria </t>
  </si>
  <si>
    <t>Realizar la promoción y comunicación de los programas y proyectos de la Secretaría de Salud del municipio de Caldas, Antioquia</t>
  </si>
  <si>
    <t>2.3.2.02.02.009.008.01</t>
  </si>
  <si>
    <t>COLJUEGOS EXISTENCIA CAJA Y BANCOS CON C.S.F</t>
  </si>
  <si>
    <t>Reaizar la gestión administrativa de la Secretaria de Salud del municipio de Caldas, Antioquia</t>
  </si>
  <si>
    <t>Realiza el proceso de aseguramiento y afiliaciones al régimen subsidiado de la Secretaria de Salud del municipio de Caldas, Antioquia</t>
  </si>
  <si>
    <t>Realizar la recepción y apoyo en la orientación de los usuarios que requieren de los servicios de la Secretaría de Salud del Municipio de Caldas, Antioquia</t>
  </si>
  <si>
    <t>Garantizar el funcionamiento de la Secretaría de Salud</t>
  </si>
  <si>
    <t>11010</t>
  </si>
  <si>
    <t>Fortalecimiento a la infraestructura de salud</t>
  </si>
  <si>
    <t xml:space="preserve">Acciones para la cofinanciar la construcción del hospital regional del sur del Valle de Aburra </t>
  </si>
  <si>
    <t>Mejoramiento de la infraestructura y dotación de la red pública de la ESE Hospital San Vicente de Paúl de Caldas de conformidad con lo establecido en las Resoluciones 1756 de 2019 y 1413 de 2020 del Ministerio de salud y Protección Social</t>
  </si>
  <si>
    <t>2.3.2.02.02.009.008.02</t>
  </si>
  <si>
    <t>RECURSOS DPTO REGIMEN SUBSIDIADO VIG ANTERIOR</t>
  </si>
  <si>
    <t>FOSYGA VIG ANTERIOR</t>
  </si>
  <si>
    <t>2.3.2.02.02.009.008.03</t>
  </si>
  <si>
    <t>S.G.P REGIMEN SUBSIDIADO VIG ANTERIOR</t>
  </si>
  <si>
    <t>2.3.2.02.02.009.008.04</t>
  </si>
  <si>
    <t>S.G.P RENDI. FCOS REGIMEN SUBSIDIADO VIG ANTERIOR</t>
  </si>
  <si>
    <t>2.3.2.02.02.009.008.05</t>
  </si>
  <si>
    <t xml:space="preserve">S.G.P RENDI. FCOS REGIMEN SUBSIDIADO </t>
  </si>
  <si>
    <t xml:space="preserve">Acciones para garantizar el aseguramiento en salud de la población objetivo </t>
  </si>
  <si>
    <t>2.3.2.02.02.009.008.06</t>
  </si>
  <si>
    <t>S.G.P PRESTACION DE SERVICIOS VIG ANTERIOR</t>
  </si>
  <si>
    <t>2.3.2.02.02.009.008.07</t>
  </si>
  <si>
    <t>S.G.P RENDI FCROS PRESTACION DE SERVICIOS VIG ANTERIOR</t>
  </si>
  <si>
    <t>2.3.2.02.02.009.008.08</t>
  </si>
  <si>
    <t>RENDIMIENTOS FINANCIEROS PRESTACION DE SERVICIOS</t>
  </si>
  <si>
    <t>Educación para transformar vidas</t>
  </si>
  <si>
    <t>Acceso y cobertura educativa</t>
  </si>
  <si>
    <t>Acciones de Construcción y ampliación de la infraestructura física educativa del Municipio de Caldas</t>
  </si>
  <si>
    <t>Secretaría de Infraestructura Física</t>
  </si>
  <si>
    <t>Seguimiento a programas y proyectos de Infraestructura Educativa</t>
  </si>
  <si>
    <t>Mes</t>
  </si>
  <si>
    <t>2.3.2.01.01.001.02.07</t>
  </si>
  <si>
    <t>Propios</t>
  </si>
  <si>
    <t>Seguimiento a construccion CER San Francisco</t>
  </si>
  <si>
    <t>Acciones de Mantenimiento, mejoramiento y modernización a la infraestructura educativa del Municipio de Caldas</t>
  </si>
  <si>
    <t>Mantenimiento y adecuacion de Instituciones Educativas</t>
  </si>
  <si>
    <t>un</t>
  </si>
  <si>
    <t>Seguimiento Proceso de Diseños Ese San Vivente de Paul</t>
  </si>
  <si>
    <t>%</t>
  </si>
  <si>
    <t>2.3.2.01.01.001.02.08.01</t>
  </si>
  <si>
    <t>Cofinanciación</t>
  </si>
  <si>
    <t>2.3.2.01.01.001.02.08.005.02</t>
  </si>
  <si>
    <t>Caldas se mueve a través del deporte y la actividad física.</t>
  </si>
  <si>
    <t>1114</t>
  </si>
  <si>
    <t xml:space="preserve">Fortalecimiento a la infraestructura deportiva </t>
  </si>
  <si>
    <t>Construcción y mantenimiento de la Infraestructura deportiva del Municipio Caldas</t>
  </si>
  <si>
    <t xml:space="preserve">Acciones para la Construcción de la infraestructura deportiva y de recreación del Municipio de Caldas </t>
  </si>
  <si>
    <t>Seguimiento a Programas de Infraestructura deportiva en el Municipio de Caldas</t>
  </si>
  <si>
    <t>mes</t>
  </si>
  <si>
    <t>2.3.2.01.01.001.03.19.14</t>
  </si>
  <si>
    <t>2.3.2.01.01.001.03.18</t>
  </si>
  <si>
    <t>98.2.3.2.02.02.009.75</t>
  </si>
  <si>
    <t>2.3.2.01.01.001.03.18.02</t>
  </si>
  <si>
    <t>2.3.2.01.01.001.03.18.01</t>
  </si>
  <si>
    <t>Construccion y o mejora de Escenarios deportivos en el Municipio de Caldas</t>
  </si>
  <si>
    <t>Arte y cultura con calidad</t>
  </si>
  <si>
    <t>Aprovechamiento apropiación cultural y artística para la transformación humana y social de Caldas</t>
  </si>
  <si>
    <t>Intervenciones de preservación de los bienes de interés patrimonial, muebles e inmuebles públicos, realizadas</t>
  </si>
  <si>
    <t>Seguimiento a adecuaciones Cada de la Cultura</t>
  </si>
  <si>
    <t>2.3.2.01.01.001.03.19</t>
  </si>
  <si>
    <t>Infraestructura y equipamiento cultural</t>
  </si>
  <si>
    <t xml:space="preserve">Acciones para el mejoramiento y modernización física y tecnológica de la infraestructura Cultural del Municipio </t>
  </si>
  <si>
    <t>Adecuacion de escuela de Musica</t>
  </si>
  <si>
    <t>Adecuacion y Mantenimiento Casa de La Cultura</t>
  </si>
  <si>
    <t>23</t>
  </si>
  <si>
    <t>Apoyo al sector comercio</t>
  </si>
  <si>
    <t>231</t>
  </si>
  <si>
    <t>Fortalecimiento empresarial y productivo de Caldas</t>
  </si>
  <si>
    <t>Adecuación y fortalecimiento institucional de Caldas</t>
  </si>
  <si>
    <t>Acciones de construcción, adecuación, mejoramiento y modernización de la infraestructura física y tecnológica del Municipio para mejorar áreas destinadas para la comercialización de productos agrícolas y pecuarios.</t>
  </si>
  <si>
    <t>Adecuación y Mantenimeto Plaza de Mercado</t>
  </si>
  <si>
    <t>2.3.2.01.01.001.03.19.18</t>
  </si>
  <si>
    <t>Obligaciones</t>
  </si>
  <si>
    <t>Hábitat al servicio de la transformación sostenible del territorio</t>
  </si>
  <si>
    <t>31</t>
  </si>
  <si>
    <t>Hábitat y desarrollo sostenible</t>
  </si>
  <si>
    <t>311</t>
  </si>
  <si>
    <t xml:space="preserve">Construcción de hábitat y vivienda saludable y sostenible </t>
  </si>
  <si>
    <t>Construcción de hábitat y vivienda saludable y sostenible de Caldas</t>
  </si>
  <si>
    <t>Gestionar ante organismos nacionales, departamentales e internacionales la financiación de programas de construcción de vivienda saludable para la población</t>
  </si>
  <si>
    <t>Segruminto a programas y proyectos de Mejoramiento de Vivienda</t>
  </si>
  <si>
    <t>98.2.3.2.02.02.009.164</t>
  </si>
  <si>
    <t>2.3.2.01.01.001.01.01</t>
  </si>
  <si>
    <t>312</t>
  </si>
  <si>
    <t xml:space="preserve">Mejoramiento integral del hábitat y entornos saludables </t>
  </si>
  <si>
    <t xml:space="preserve">Acciones para mejorar las condiciones físicas y sociales de vivienda, entornos y asentamientos precarios a través de la implementación de políticas para el mejoramiento de barrios </t>
  </si>
  <si>
    <t>Construccion de Mejoramientos de Vivienda</t>
  </si>
  <si>
    <t>propios</t>
  </si>
  <si>
    <t>Estudios de prefactibilidad y factibilidad para la construcción y mejoramiento de la malla vial urbana y rural en armonía con el plan de movilidad vial y los instrumentos de gestión territorial del PBOT del Municipio de Caldas Antioquia.</t>
  </si>
  <si>
    <t>Diseño de Intercambios Semaforicos</t>
  </si>
  <si>
    <t>RA</t>
  </si>
  <si>
    <t>Alternativo</t>
  </si>
  <si>
    <t>315</t>
  </si>
  <si>
    <t>Movilidad y gestión territorial</t>
  </si>
  <si>
    <t>Estudios y diseños para el mejoramiento de la malla vial urbana y rural del Municipio de Caldas.</t>
  </si>
  <si>
    <t>Diseño de Pavimentos de tramos viales para mantenimiento de vias</t>
  </si>
  <si>
    <t>32</t>
  </si>
  <si>
    <t>Medio ambiente y sostenibilidad</t>
  </si>
  <si>
    <t>321</t>
  </si>
  <si>
    <t xml:space="preserve">Mitigación y adaptación al cambio climático </t>
  </si>
  <si>
    <t>Mantenimiento y modernización del sistema de alumbrado público e implementación de energías limpias Caldas</t>
  </si>
  <si>
    <t>Prevención al cambio climático en el municipio de Caldas</t>
  </si>
  <si>
    <t>Acciones para el mejoramiento de los sistemas de alerta y detección temprana de control y calidad del aire en articulación con el AMVA y el SIATA.</t>
  </si>
  <si>
    <t>Instalacion de Puntos de alerta temprana</t>
  </si>
  <si>
    <t>33</t>
  </si>
  <si>
    <t xml:space="preserve"> Gestión del riesgo</t>
  </si>
  <si>
    <t>331</t>
  </si>
  <si>
    <t xml:space="preserve">Conocimiento del riesgo </t>
  </si>
  <si>
    <t>Acciones para la realización de estudios de alto riesgo específicos para gestión adecuada del territorio.</t>
  </si>
  <si>
    <t>Diseño de cruce en la vereda sinifana sobre la quebrada la rafaela</t>
  </si>
  <si>
    <t>Acciones para la implementación de sistemas de monitoreo y alerta temprana en zonas de alto riesgo por innumerodación, avenidas torrenciales y movimientos en masa de acuerdo a los lineamientos del PMGRD.</t>
  </si>
  <si>
    <t>Monitoreo de sistemas de Aleta temprana</t>
  </si>
  <si>
    <t>332</t>
  </si>
  <si>
    <t xml:space="preserve">Reducción del riesgo </t>
  </si>
  <si>
    <t>Acciones para fortalecer el fondo territorial de gestión del riesgo y definir sus recursos e igualmente diseñar numeroa estrategia de protección financiera en caso de desastres.</t>
  </si>
  <si>
    <t>Contratación cuerpo de Bomberos</t>
  </si>
  <si>
    <t>98.2.3.2.02.02.009.249</t>
  </si>
  <si>
    <t>2.3.2.01.01.001.03.19.01</t>
  </si>
  <si>
    <t>98.2.3.2.02.02.009.89</t>
  </si>
  <si>
    <t>98.2.3.2.02.02.009.86</t>
  </si>
  <si>
    <t>2.3.2.01.01.001.03.19.05</t>
  </si>
  <si>
    <t>2.3.2.01.01.001.03.19.09</t>
  </si>
  <si>
    <t>Seguimiento a programas y proyectos de gestion del riesgo</t>
  </si>
  <si>
    <t>98.2.3.2.02.02.009.77</t>
  </si>
  <si>
    <t>2.3.2.01.01.001.03.19.08</t>
  </si>
  <si>
    <t>Acciones para Cofinanciar y construir obras de estabilización, control y mitigación del riesgo en zonas vulnerables y zonas consideradas de alto riesgo mitigable y no mitigable en el Municipio de Caldas</t>
  </si>
  <si>
    <t>Elaboración de estudios y deseños y alternativa de solucion a puntos criticos</t>
  </si>
  <si>
    <t>Alternativos</t>
  </si>
  <si>
    <t>Acciones para Cofinanciar y construir obras hidráulicas y de contención en las fuentes hídricas donde se puedan realizar acciones de mitigación de riesgo para mejorar la calidad de vida de los ciudadanos</t>
  </si>
  <si>
    <t>Construcción de Canalización quebrada Andalucia</t>
  </si>
  <si>
    <t>98.2.3.2.02.02.009.87</t>
  </si>
  <si>
    <t>Regalias</t>
  </si>
  <si>
    <t>34</t>
  </si>
  <si>
    <t>Servicios públicos</t>
  </si>
  <si>
    <t>341</t>
  </si>
  <si>
    <t xml:space="preserve">Gobernanza del recurso hídrico </t>
  </si>
  <si>
    <t>Construcción saneamiento básico y recuperación de fuentes hídricas Caldas</t>
  </si>
  <si>
    <t>Acciones para aumentar la cobertura en zona urbana y rural del sistema de acueducto en el Municipio de Caldas</t>
  </si>
  <si>
    <t>Seguimeinto a obras de acueducto</t>
  </si>
  <si>
    <t>Obras de mejoramiento en los sistemas de acueducto urbano y rural ejecutadas</t>
  </si>
  <si>
    <t>Cosntrucción de sistemas de Acueducto</t>
  </si>
  <si>
    <t>2.3.2.01.01.001.03.16.01</t>
  </si>
  <si>
    <t>Credito</t>
  </si>
  <si>
    <t xml:space="preserve">Acciones de apoyo a la ejecución de la etapa 10 del plan maestro de acueducto y alcantarillado en zona urbana </t>
  </si>
  <si>
    <t>Seguimiento a implementación de Plan maestro Etapa 10 en em municipio de Caldas</t>
  </si>
  <si>
    <t>2.3.2.02.02.005.01</t>
  </si>
  <si>
    <t>Implementar acciones y políticas institucionales enfocadas al ahorro del agua en el Municipio de Caldas</t>
  </si>
  <si>
    <t>2.3.01.01.001.03.16.07</t>
  </si>
  <si>
    <t>342</t>
  </si>
  <si>
    <t xml:space="preserve">Saneamiento básico y recuperación de fuentes hídricas </t>
  </si>
  <si>
    <t>Acciones para aumentar la cobertura del sistema de alcantarillado en zona urbana y rural en el Municipio de Caldas</t>
  </si>
  <si>
    <t>Construccion de sistemas de Alcantarillado</t>
  </si>
  <si>
    <t>2.3.2.01.01.001.03.16.1</t>
  </si>
  <si>
    <t>2.3.2.01.01.001.02.08.005</t>
  </si>
  <si>
    <t>2.3.2.01.01.001.03.16.1.01</t>
  </si>
  <si>
    <t>Acciones de saneamiento básico para reducir el Número de vertimientos directos a las fuentes hídricas en zona urbana y rural para garantizar la calidad del agua y los recursos naturales.</t>
  </si>
  <si>
    <t>Instalacion de Sistemas de Pozos Septicos</t>
  </si>
  <si>
    <t>35</t>
  </si>
  <si>
    <t>El espacio público en el municipio</t>
  </si>
  <si>
    <t>351</t>
  </si>
  <si>
    <t>Gestión permanente ante entidades del orden nacionales, departamentales y regional el Mantenimiento y mejoramiento la malla vial en jurisdicción del Municipio de Caldas</t>
  </si>
  <si>
    <t>Construcción y mejoramiento de la red vial del municipio de Caldas</t>
  </si>
  <si>
    <t>Acciones institucionales para el mejoramiento de la malla vial competencia de instancias del orden Departamental y Nacional.</t>
  </si>
  <si>
    <t>Mantenimiento de vias secundarias</t>
  </si>
  <si>
    <t>352</t>
  </si>
  <si>
    <t xml:space="preserve">Apoyo y fomento a nuevos sistemas de transporte e integración del transporte intermodal </t>
  </si>
  <si>
    <t>Proyectos en materia de movilidad sostenible, para la optimización del transporte en el Municipio de Caldas, de manera integrada con los sistemas masivos de transporte del valle de aburra</t>
  </si>
  <si>
    <t>Construcción de Parques del Rio Etapa 1</t>
  </si>
  <si>
    <t>2.3.2.01.01.001.03.16.005</t>
  </si>
  <si>
    <t>Construccion de Proyectos de Espacio Publico</t>
  </si>
  <si>
    <t>2.3.2.01.01.001.03.19.1.01</t>
  </si>
  <si>
    <t xml:space="preserve">Cofinanciacion </t>
  </si>
  <si>
    <t>353</t>
  </si>
  <si>
    <t xml:space="preserve">Desarrollo de proyectos urbanos integradores y sostenibles </t>
  </si>
  <si>
    <t>Desarrollo de proyectos urbanos integradores y sostenibles Caldas</t>
  </si>
  <si>
    <t>Acciones para cofinanciar acciones de mejoramiento de espacio público en barrios y veredas mediante acciones de intervención social y Comunitaria</t>
  </si>
  <si>
    <t>2.3.2.01.01.001.03.02.02</t>
  </si>
  <si>
    <t>Acciones para construir, mejorar y modernizar circuitos y corredores turísticos urbanos y rurales</t>
  </si>
  <si>
    <t>Adecuación caseta ecoturistca la Clara</t>
  </si>
  <si>
    <t>Construcción de Paseo Urbano Ruta de la Ceramica</t>
  </si>
  <si>
    <t>2.3.2.01.01.001.03.19.20</t>
  </si>
  <si>
    <t>2.3.2.01.01.001.03.19.21</t>
  </si>
  <si>
    <t>354</t>
  </si>
  <si>
    <t xml:space="preserve">Gestión de la Infraestructura física y mejoramiento integral de la malla vial urbana y rural </t>
  </si>
  <si>
    <t xml:space="preserve">Equipamientos urbanos, comnunitarios y turísticos construidos y mejorados </t>
  </si>
  <si>
    <t xml:space="preserve">
2.3.2.01.01.001.03.19.22</t>
  </si>
  <si>
    <t xml:space="preserve">
cofinanciacion</t>
  </si>
  <si>
    <t>Infraestructura en la malla vial urbana, rural y caminos veredales, construidos, rehabilitados y/o mantenidos</t>
  </si>
  <si>
    <t>Seguimiento a Proyectos de Infraestructura Vial en el Municipio de Caldas</t>
  </si>
  <si>
    <t>2.3.2.01.01.001.03.02.01</t>
  </si>
  <si>
    <t>2.3.2.01.01.001.03.19.19</t>
  </si>
  <si>
    <t>98.2.3.2.02.02.009.74</t>
  </si>
  <si>
    <t>Mejoramiento de la Red vial Municipal</t>
  </si>
  <si>
    <t>Km</t>
  </si>
  <si>
    <t>2.3.2.01.01.001.03.02.03</t>
  </si>
  <si>
    <t xml:space="preserve">Acciones de señalización vial, seguridad vial y equiamiento urbano en Vías urbanas, rurales y caminos veredales </t>
  </si>
  <si>
    <t>Señalizacion de Vias Urbanas y Rurales</t>
  </si>
  <si>
    <t>m</t>
  </si>
  <si>
    <t xml:space="preserve">Puntos críticos atendidos en la red vial rural, urbana y caminos veredales </t>
  </si>
  <si>
    <t>Atencion de Puntos Criticos</t>
  </si>
  <si>
    <t>2.3.2.01.01.001.04.01</t>
  </si>
  <si>
    <t>36</t>
  </si>
  <si>
    <t>Bienestar animal</t>
  </si>
  <si>
    <t>361</t>
  </si>
  <si>
    <t>Gestión integral de la infraestructura física del albergue para el bienestar animal del Municipio de Caldas</t>
  </si>
  <si>
    <t xml:space="preserve">Acciones para ampliar, mejorar y modernizar la infraestructura física y tecnológica del albergue Municipal </t>
  </si>
  <si>
    <t>Mantenimeinto sistema de tanques Albergue Municipal, y obras complentarias</t>
  </si>
  <si>
    <t>Gobernanza para la transformación de la esperanza en confianza ciudadana</t>
  </si>
  <si>
    <t>42</t>
  </si>
  <si>
    <t>Fortalecimiento Institucional</t>
  </si>
  <si>
    <t>421</t>
  </si>
  <si>
    <t xml:space="preserve">Modernización institucional y gestión de conocimiento </t>
  </si>
  <si>
    <t>Acciones de Construcción, adecuación y mejoramiento de la infraestructura física de la administración Municipal y dotación de mobiliario para el adecuado fnumerocionamiento de la Administración Municipal</t>
  </si>
  <si>
    <t>Obras de Adecuacion CAM</t>
  </si>
  <si>
    <t>98.2.3.2.02.02.009.80</t>
  </si>
  <si>
    <t>98.2.3.2.02.02.009.178</t>
  </si>
  <si>
    <t>2.3.2.01.01.001.03.19.03</t>
  </si>
  <si>
    <t>Acciones de modernización  y remodelación física y tecnológica de la biblioteca Mnunicipal</t>
  </si>
  <si>
    <t>Mantenimiento Biblioteca Municipal</t>
  </si>
  <si>
    <t>Mantenimeitno de Asensores</t>
  </si>
  <si>
    <t>44</t>
  </si>
  <si>
    <t>Justicia y seguridad</t>
  </si>
  <si>
    <t>441</t>
  </si>
  <si>
    <t>Gestión de la Seguridad ciudadana, la Convivencia, el Acceso a la Justicia y DDHH</t>
  </si>
  <si>
    <t>Acciones para Cofinanciar la construcción y dotación del centro integrado de mando numeroificado para el Municipio de Caldas</t>
  </si>
  <si>
    <t>Seguimiento sistema de mando unificado</t>
  </si>
  <si>
    <t xml:space="preserve">Acciones para la Renovación física y tecnológica del CCTV urbano y rural </t>
  </si>
  <si>
    <t>Mantenimeinto de Camaras de Seguridad</t>
  </si>
  <si>
    <t>2.3.2.01.001.03.19.03</t>
  </si>
  <si>
    <t>Acciones de Mantenimiento y mejoramiento a la infraestructura física y tecnológica a las inspecciones de policia, comisaria de familia y comando de policia.</t>
  </si>
  <si>
    <t>Dotacion de Comisarias e Inspecciones</t>
  </si>
  <si>
    <t>2.3.2.01.01.001.03.19.02</t>
  </si>
  <si>
    <t>Secretaría de Servicios Administrativos</t>
  </si>
  <si>
    <t>Gloria Nancy Marín Gómez</t>
  </si>
  <si>
    <t>Modernización institucional y gestión de conocimiento en la Administración municipal de Caldas</t>
  </si>
  <si>
    <t>Acciones para desarrollar iniciativas de transformación y modernización institucional que fortalezcan las capacidades de gestión administrativa y atención ciudadana.</t>
  </si>
  <si>
    <t>Actualizar transacciones de ingresos y salidas de facturación en el aplicativo Saimyr</t>
  </si>
  <si>
    <t>107.2.3.2.02.02.009.02</t>
  </si>
  <si>
    <t>Recursos Propios</t>
  </si>
  <si>
    <t xml:space="preserve">Cumplir con el porcentaje de satisfacción en la orientación al usuarios </t>
  </si>
  <si>
    <t>107.2.3.2.02.02.009.01</t>
  </si>
  <si>
    <t xml:space="preserve">Realizar capacitaciones en el marco del Plan Institucional de Capacitaciones </t>
  </si>
  <si>
    <t xml:space="preserve">Otros Recursos </t>
  </si>
  <si>
    <t>Gestión de Recursos</t>
  </si>
  <si>
    <t xml:space="preserve">Realizar acompañamiento logístico a las actividades del Plan de Capacitación </t>
  </si>
  <si>
    <t>107.2.3.2.02.02.009.05</t>
  </si>
  <si>
    <t xml:space="preserve">Realizar acompañamiento al seguimiento de cumplimiento del Plan de Desarrollo  </t>
  </si>
  <si>
    <t>422</t>
  </si>
  <si>
    <t xml:space="preserve">Gestión de la seguridad, salud en el trabajo y bienestar laboral </t>
  </si>
  <si>
    <t>Mejoramiento de la seguridad, salud en el trabajo y bienestar laboral en el municipio de Caldas</t>
  </si>
  <si>
    <t>Personas atendidas en los programas de bienestar laboral.</t>
  </si>
  <si>
    <t>Implementar Plan de Retiro</t>
  </si>
  <si>
    <t xml:space="preserve">Implementar el Plan Anual de Seguridad y Salud en el Trabajo </t>
  </si>
  <si>
    <t xml:space="preserve">107.2.3.2.02.02.009.03 </t>
  </si>
  <si>
    <t>Realizar intervenciones de sensibilización en el marco del Plan Anual de Seguridad y Salud en el Trabajo</t>
  </si>
  <si>
    <t>107.2.3.2.02.02.009.04</t>
  </si>
  <si>
    <t xml:space="preserve">Realizar actividades en el marco del Plan de Bienestar </t>
  </si>
  <si>
    <t>Realizar acompañamiento logístico a las actividades del Plan de Bienestar</t>
  </si>
  <si>
    <t>Realizar informe epidemiológico de las condiciones de salud de los servidores públicos en el marco del Sistema de Seguridad y Salud en el Trabajo</t>
  </si>
  <si>
    <t>Evaluar servidores públicos en sus condiciones de salud</t>
  </si>
  <si>
    <t>107.2.3.2.02.02.009.03</t>
  </si>
  <si>
    <t>Implementación del teletrabajo para los servidores públicos.</t>
  </si>
  <si>
    <t>Formalizar mediante acto administrativo la estrategia de trabajo en casa</t>
  </si>
  <si>
    <t>423</t>
  </si>
  <si>
    <t xml:space="preserve">Fortalecimiento y mejoramiento al proceso de gestión documental </t>
  </si>
  <si>
    <t>Elaboración y Actualización de los Instrumentos de Control Archivístico del Municipio de Caldas</t>
  </si>
  <si>
    <t>Acciones de Modernización física y tecnológica del archivo municipal.</t>
  </si>
  <si>
    <t>Organizar fisicamente el archivo central</t>
  </si>
  <si>
    <t>Acciones de mejoramiento al proceso de gestión documental, estableciendo criterios de permanencia y disposición final conforme a la normativa archivística vigente.</t>
  </si>
  <si>
    <t>Distribuir comunicaciones al archivo de gestión de las Secretarías  de la Alcaldía de Caldas</t>
  </si>
  <si>
    <t>Sensibilizar sobre el manejo del archivo de gestión de las Secretarías de la Alcaldía de Caldas</t>
  </si>
  <si>
    <t xml:space="preserve">Acompañar la gestión documental de la Secretaría de Servicios Administrativos </t>
  </si>
  <si>
    <t>Acciones de formulación y documentación a los procesos archivísticos encaminados a la planificación, procesamiento, manejo y organización de la documentación producida y recibida por la entidad dese su origen hasta su destino final.</t>
  </si>
  <si>
    <t xml:space="preserve">Implementar Tablas de Retención Documental </t>
  </si>
  <si>
    <t>98.2.3.2.02.02.009.22</t>
  </si>
  <si>
    <t xml:space="preserve">Recepcionar y radicar de documentación producida y recibida </t>
  </si>
  <si>
    <t>43</t>
  </si>
  <si>
    <t xml:space="preserve">Transparencia, rendición de cuentas y legalidad </t>
  </si>
  <si>
    <t>432</t>
  </si>
  <si>
    <t xml:space="preserve">Eficiencia y eficacia en la gestión presupuestal Municipal </t>
  </si>
  <si>
    <t>Fortalecimiento de las finanzas públicas de la administración municipal de Caldas</t>
  </si>
  <si>
    <t>Acciones para la Actualización del inventario Municipal.</t>
  </si>
  <si>
    <t xml:space="preserve">Verificar y mantener el inventario de los bienes muebles  propiedad del Municipio Caldas </t>
  </si>
  <si>
    <t>Actualizar permanentemente el inventario de los  bienes inmuebles propiedad del Municipio Caldas</t>
  </si>
  <si>
    <t xml:space="preserve">Coordinar el Parque Automotor del Municipio </t>
  </si>
  <si>
    <t>433</t>
  </si>
  <si>
    <t xml:space="preserve">Atención oportuna e integral al ciudadano </t>
  </si>
  <si>
    <t>Mejoramiento de la atención integral al ciudadano en el municipio de Caldas</t>
  </si>
  <si>
    <t>Acciones para mejorar el registro de los trámites en el Sistema Único de Información de Trámites - SUIT e integrarlos a la plataforma tecnológica que permita integrar las bases de datos municipales con la Geodatabase.</t>
  </si>
  <si>
    <t>Actualizar los Trámites en Plataforma SUIT</t>
  </si>
  <si>
    <t>Actualizar página web con trámites</t>
  </si>
  <si>
    <t>Acciones para mejorar el porcentaje de efectividad en la atención de las PQRSD como parte del sistema integrado de gestión.</t>
  </si>
  <si>
    <t>Responder las PQRSD ingresadas a la Alcaldía</t>
  </si>
  <si>
    <t>EDUCACIÓN</t>
  </si>
  <si>
    <t>MÓNICA MARÍA BOLIVAR LEAL</t>
  </si>
  <si>
    <t>Período de seguimiento (Trimestre): II</t>
  </si>
  <si>
    <t>Cupos atendidos en el Programa de Alimentación Escolar (PAE).</t>
  </si>
  <si>
    <t>Secretaría de Educación</t>
  </si>
  <si>
    <t>Beneficiados con el programa de restaurantes escolares.</t>
  </si>
  <si>
    <t>2.3.2.02.01.002.01</t>
  </si>
  <si>
    <t>Niños, niñas y adolescentes titulares del derecho atenidos con el restaurante escolar</t>
  </si>
  <si>
    <t>2.3.2.02.01.002.05</t>
  </si>
  <si>
    <t>SGP PROPÓSITO GENERAL</t>
  </si>
  <si>
    <t>2.3.2.02.01.002.07</t>
  </si>
  <si>
    <t>COF DEPARTAMENTAL</t>
  </si>
  <si>
    <t>Alianzas para el mejoramiento de la seguridad alimentaria y nutricional.</t>
  </si>
  <si>
    <t>Suscripción de convenio con ICBF para el suministro de AAVN Bienestarina para la población en riesgo de malnutrición</t>
  </si>
  <si>
    <t>OTROS RECURSOS</t>
  </si>
  <si>
    <t>Numero de personas beneficiadas con AAVN</t>
  </si>
  <si>
    <t xml:space="preserve">Fortalecimiento de la Educación Inicial en el marco de la atención integral a la Primera Infancia del Municipio de Caldas                                                                                   </t>
  </si>
  <si>
    <t>Acciones para la atención Niños y niñas entre los 0 y 5 años integralmente.</t>
  </si>
  <si>
    <t xml:space="preserve"> Atención a niños y niñas en el centro de desarrollo infantil y en el hogar infantil</t>
  </si>
  <si>
    <t>COF ICBF</t>
  </si>
  <si>
    <t>2.3.2.02.02.008.01</t>
  </si>
  <si>
    <t xml:space="preserve">Atención integral a familias con niños entre  cero y  dos años </t>
  </si>
  <si>
    <t>13</t>
  </si>
  <si>
    <t>Atención de niños y niñas a través de la ludoteca itinerante</t>
  </si>
  <si>
    <t>Capacitiación a madres comunitarias de la zona urbana y rural del muncipio</t>
  </si>
  <si>
    <t>Familias atendidas con la modalidad Buen Comienzo Antioquia</t>
  </si>
  <si>
    <t>Niños Atendidos con la modalidad familiar del ICBF-FAMI</t>
  </si>
  <si>
    <t>Calidad y pertinencia educativa</t>
  </si>
  <si>
    <t>Implementación del Plan de Lectura, Escritura, Oralidad y Bibliotecas: “Caldas Nuestro Cuento"</t>
  </si>
  <si>
    <t>Acciones para la implementación del plan de lectura, escritura, oralidad y fortalecimiento a la extensión cultural de la biblioteca pública.</t>
  </si>
  <si>
    <t xml:space="preserve">Personas atendidas con la oferta de servicios de la biblioteca municipal </t>
  </si>
  <si>
    <t>Número de  servicios ofertados en la biblioteca pública  municipal</t>
  </si>
  <si>
    <t>Plan de Acción Plan de Lectura, Escritura Oralidad Y Bibliotecas</t>
  </si>
  <si>
    <t>Usuarios beneficiados con la dotación de  diarios y periodicos  para el servicio a la comunidad</t>
  </si>
  <si>
    <t>Mejoramiento de la Calidad y Pertinencia en la Educación del Municipio de Caldas</t>
  </si>
  <si>
    <t>Estudiantes beneficiados con jornada complementaria.</t>
  </si>
  <si>
    <t xml:space="preserve">  Estudiantes en jornada complementaria </t>
  </si>
  <si>
    <t>Ofertas de formación en jornadas complementarias</t>
  </si>
  <si>
    <t>Espacios disponibles para el aprovechamiento de ofertas de formación en jornada complementaria</t>
  </si>
  <si>
    <t>Ajuste e implementación del Plan educativo Municipal PEM.</t>
  </si>
  <si>
    <t>Apoyo Técnico para la consolidación de estadisticas y evidecias de los proyectos educativos  plan de desarrollo 2020-2023</t>
  </si>
  <si>
    <t>Fortalecimiento de los Sistemas Institucionales de Evaluación y acompañamiento en los proyectos educativos institucionales.</t>
  </si>
  <si>
    <t>Instituciones educativas acompañadas con asesoría para el mejoramiento de los sistemas institucionales de evaluación y los proyectos educativos institucionales</t>
  </si>
  <si>
    <t>Actualización, adopción e implementación de los Manuales de convivencia en las instituciones educativas públicas.</t>
  </si>
  <si>
    <t xml:space="preserve"> instituciones con asesoría en la actualización de sus manuales de convivencia</t>
  </si>
  <si>
    <t xml:space="preserve">Educación para el trabajo y desarrollo humano </t>
  </si>
  <si>
    <t>Fortalecimiento de la Educación Terciaria y/o Superior en el Municipio de Caldas</t>
  </si>
  <si>
    <t>Estudiantes que egresan con doble titulación en alianza con el SENA.</t>
  </si>
  <si>
    <t>Estudiantes atendidos con Media Técnica en el Municipio</t>
  </si>
  <si>
    <t>Crear un fondo para facilitar el acceso a la educación técnica y tecnológica.</t>
  </si>
  <si>
    <t>Estudiantes Beneficiados en convenios de formación Técnica y Tecnológica</t>
  </si>
  <si>
    <t>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t>
  </si>
  <si>
    <t>Estudiantes beneficiados con programas de bilinguismo, robótica, programación y mantenimiento de sofware</t>
  </si>
  <si>
    <t>Educación rural e incluyente</t>
  </si>
  <si>
    <t>Implementación de una Educación Rural de Calidad y de Inclusión  en el Municipio de Caldas</t>
  </si>
  <si>
    <t>Instituciones Educativas oficiales beneficiadas con la alianza ERA.</t>
  </si>
  <si>
    <t>Estudiantes de la Ruralidad beneficiados con dotación en las sedes educativas rurales</t>
  </si>
  <si>
    <t>SGP CALIDAD</t>
  </si>
  <si>
    <t>Estudiantes de la Ruralidad beneficiados con la modernización  de las salas de computo en las sedes educativas rurales</t>
  </si>
  <si>
    <t>Sedes educativas con mantenimiento locativo</t>
  </si>
  <si>
    <t>Maestros formados en pedagogías activas con la alianza ERA.</t>
  </si>
  <si>
    <t>docentes capacitadas en modelos flexibles, Inclusión, Extraedad</t>
  </si>
  <si>
    <t>Fortalecimiento y Mejoramiento del Acceso, Cobertura y Permanencia Escolar en el Municipio de Caldas</t>
  </si>
  <si>
    <t>Acciones de apoyo Matricula oficial en edad escolar y adultos.</t>
  </si>
  <si>
    <t>Atención de cupos en las instituciones educativas oficiales</t>
  </si>
  <si>
    <t>Estudiantes beneficiados con transporte escolar.</t>
  </si>
  <si>
    <t>Estudiantes rurales atendidos con transporte escolar</t>
  </si>
  <si>
    <t>2.3.2.02.02.006.02</t>
  </si>
  <si>
    <t>Acciones para la dotación de instituciones educativas, sedes, centros educativos rurales con material didáctico, y TICS.</t>
  </si>
  <si>
    <t>Intervención a la infraestructura  educativa y mejoramiento a la dotación</t>
  </si>
  <si>
    <t>Acciones para el mejoramiento y ampliación a la cobertura municipal en los servicios de bienestar y convivencia estudiantil.</t>
  </si>
  <si>
    <t>Seguimiento a los Fondos de servicios educativos</t>
  </si>
  <si>
    <t>2.3.2.01.01.001.02.07.03</t>
  </si>
  <si>
    <t>SGP GRATUIDAD</t>
  </si>
  <si>
    <t>Sedes educativas con disponibilidad de servicios públicos e internet</t>
  </si>
  <si>
    <t>2.3.2.02.02.009.13</t>
  </si>
  <si>
    <t>2.3.2.02.02.009.004.01</t>
  </si>
  <si>
    <t>SGP-EXISTENCIA CAJA Y BANCOS</t>
  </si>
  <si>
    <t>Acciones para favorecer las diferentes modalidades educativas para la población adulta (sabatino y/o nocturno y/o digital).</t>
  </si>
  <si>
    <t>Incremento de cupos en en las Instituciones educativas del Municipio con ofertas para Extraedad</t>
  </si>
  <si>
    <t>Fortaleciendo la docencia</t>
  </si>
  <si>
    <t>Fortalecimiento Curricular y de la Docencia en el Municipio de Caldas</t>
  </si>
  <si>
    <t>Acciones de apoyo pedagógico al trabajo curricular de las instituciones y centros educativos.</t>
  </si>
  <si>
    <t xml:space="preserve">Realización de Foro Educativo Municiapal </t>
  </si>
  <si>
    <t>2.3.2.01.01.001.02.07.04</t>
  </si>
  <si>
    <t>Acciones de apoyo a docentes y directivos docentes en procesos de desarrollo y salud mental, y acciones de estímulo y reconocimiento a la labor docente.</t>
  </si>
  <si>
    <t xml:space="preserve">Exaltación de la labor a  docentes y directivos docentes del Municipio de Caldas </t>
  </si>
  <si>
    <t>196</t>
  </si>
  <si>
    <t xml:space="preserve">Fomentado  a la educación superior </t>
  </si>
  <si>
    <t>Acciones para beneficio de estudiantes con becas en programas de educación superior.</t>
  </si>
  <si>
    <t>Estudiantes beneficados con becas para educación superior</t>
  </si>
  <si>
    <t>197</t>
  </si>
  <si>
    <t xml:space="preserve">Permanencia Escolar </t>
  </si>
  <si>
    <t>Acciones de apoyo con kits escolares a estudiantes de primaria, media y básica.</t>
  </si>
  <si>
    <t>Estudiantes beneficiados con kits escolares</t>
  </si>
  <si>
    <t>Acciones para fortalecer, ampliar y apoyar la permanencia educativa mediante la intervención de la Unidad de Atención Integral y pedagógica (U.A.I.P)</t>
  </si>
  <si>
    <t>Estudiantes beneficiados con la implementación de la unidad Municipal de Atención Psicosocial y Pedagógica para los estudiantes de las instituciones educativas oficiales del municipio de caldas</t>
  </si>
  <si>
    <t xml:space="preserve">Secretaria de la Mujer y la Familia </t>
  </si>
  <si>
    <t xml:space="preserve">Política orientada a las mujeres y las niñas. </t>
  </si>
  <si>
    <t>Mujeres con economía sostenible</t>
  </si>
  <si>
    <t>Fortalecimiento de la economía sostenible de las mujeres del Municipio de Caldas</t>
  </si>
  <si>
    <t>Acciones de generación de ingresos para las mujeres, a través del acceso a instrumentos financieros y/o condiciones de empleabilidad y emprendimiento.</t>
  </si>
  <si>
    <t>Secretaría de la Mujer y la Familia</t>
  </si>
  <si>
    <t xml:space="preserve">Fortalecimiento y adecuación de las unidades productivas de las mujeres rurales </t>
  </si>
  <si>
    <t>2.3.2.002.002.009.02</t>
  </si>
  <si>
    <t xml:space="preserve">Recursos propios </t>
  </si>
  <si>
    <t>Fortalecimiento de la transversalización de equidad de género para la calidad de vida de las mujeres del municipio de Caldas</t>
  </si>
  <si>
    <t>Implementación de acciones para la formación de mujeres en la participación ciudadana, política, comunitaria y consolidación de paz.</t>
  </si>
  <si>
    <t>Mujeres impactadas en procesos de formación, capacitación y en las  actividades de la Secretaria de la Mujer y la Familia</t>
  </si>
  <si>
    <t>2.3.2.002.002.009.08</t>
  </si>
  <si>
    <t xml:space="preserve">Socialiacion y divulgacion del portafolio de servicios de la Secretraria de la Mujer y la Familia </t>
  </si>
  <si>
    <t xml:space="preserve">Fortalecimiento a organizaciones de mujeres </t>
  </si>
  <si>
    <t>Asesoria y acompañamiento juridico las poblacion victima de violencia</t>
  </si>
  <si>
    <t>Caldas libre de violencia contra la mujer</t>
  </si>
  <si>
    <t>Prevención de las violencias contra las mujeres en el Municipio de Caldas</t>
  </si>
  <si>
    <t>Estrategias para la prevención de la violencia contra las mujeres</t>
  </si>
  <si>
    <t>Socializacion e implementación de la ruta de atención de las violencias contra las mujeres en el municipio de Caldas</t>
  </si>
  <si>
    <t>2.3.2.002.002.009.06</t>
  </si>
  <si>
    <t xml:space="preserve"> Encuentros de formación, prevención y atención a las violencias basadas en género de la zona Rural</t>
  </si>
  <si>
    <t>Atención y acompañamiento psicosocial a población víctima de violencia</t>
  </si>
  <si>
    <t>Apoyo a través de los diferentes encuentros terapéuticos</t>
  </si>
  <si>
    <t>Implementar rutas de atención de género acompañados del sector Justica, Salud, Educación y Protección para garantizar a las mujeres víctimas de violencia el restablecimiento de sus derechos, la reparación al daño causado y las garantías de no repetición</t>
  </si>
  <si>
    <t>Jóvenes en  campañas de prevención a la violencia de género</t>
  </si>
  <si>
    <t xml:space="preserve"> Docentes capacitados en prevención y atención de violencia contra las mujeres</t>
  </si>
  <si>
    <t>Apoyo académico, logístico, tecnológico y operativo a la mesa municipal de erradicación de violencia contra las mujeres.</t>
  </si>
  <si>
    <t>Encuentros de la mesa de erradicación de las violencias contra las mujeres  dirigida a los diferentes entes de justicia</t>
  </si>
  <si>
    <t>Reportes de cifras estadísticas para  observatorio de mujer y género</t>
  </si>
  <si>
    <t>Atención y seguimiento de mujeres víctimas de violencias de género</t>
  </si>
  <si>
    <t>Apoyo en procesos de salud mental requeridos</t>
  </si>
  <si>
    <t xml:space="preserve">Transversalización de la equidad de género como transformación de la cultura </t>
  </si>
  <si>
    <t>Formular e implementar el Plan de Igualdad de Oportunidades en el marco de la Política Pública Municipal para la equidad de género, como un instrumento político, técnico y de focalización de inversión para disminuir las inequidades y brechas de género.</t>
  </si>
  <si>
    <t>Presentación ante el concejo Municipal la actualizacion de la Politica Publica de las Mujeres y el PIO (Plan de Igualdad de Oportunidades)</t>
  </si>
  <si>
    <t>Acciones para la implementación de la política pública municipal de equidad de género para las mujeres urbanas y rurales del Municipio de Caldas Antioquia.</t>
  </si>
  <si>
    <t>Reuniones de la Mesa de la mujeres y equidad de genero</t>
  </si>
  <si>
    <t>Encuentro de organizaciones Aburra Sur</t>
  </si>
  <si>
    <t>Eventos de reconocimiento y conmemoración para la mujer</t>
  </si>
  <si>
    <t xml:space="preserve">Conmemorar fechas de la secretraia de la Mujer y la Familia </t>
  </si>
  <si>
    <t>Política de Juventud</t>
  </si>
  <si>
    <t>Caldas Joven</t>
  </si>
  <si>
    <t>Fortalecimiento en la intervención integral, participativa e incluyente de la juventud del municipio Caldas</t>
  </si>
  <si>
    <t>Estructuración, formulación e implementación del Plan estratégico de desarrollo juvenil.</t>
  </si>
  <si>
    <t xml:space="preserve">Brindar apoyo en el fortalecimiento y acompañamiento a los grupos juveniles del municipio de Caldas </t>
  </si>
  <si>
    <t>2.3.2.002.002.009.05</t>
  </si>
  <si>
    <t xml:space="preserve">Acompañamiento a la actualización  y socialización de la Política Pública y el Plan Estratégico de Desarrollo Juvenil </t>
  </si>
  <si>
    <t xml:space="preserve">Apoyar los espacios de participación para jóvenes, tales como la plataforma juvenil y la mesa de juventud municipal </t>
  </si>
  <si>
    <t xml:space="preserve">Realizar alianzas institucionales internas y externas para que los jóvenes participen en programas de  emprendimiento y empleo </t>
  </si>
  <si>
    <t>Acciones para la estructuración, conformación y acompañamiento integral del Consejo Municipal de Juventud – CMJ.</t>
  </si>
  <si>
    <t xml:space="preserve">Brindar acompañamiento a los encuentros del CMJ </t>
  </si>
  <si>
    <t>Numero</t>
  </si>
  <si>
    <t>Eventos realizados para los jóvenes del Municipio</t>
  </si>
  <si>
    <t>Realizar Prueba de Titanes</t>
  </si>
  <si>
    <t>Acciones para la creación del Campus Juvenil para la identificación y reconocimiento de liderazgos positivos, formación en participación, resolución de conflictos, emprendimiento e inclusión laboral y productiva a los jóvenes.</t>
  </si>
  <si>
    <t xml:space="preserve">Generar acciones para la consecución del campus juvenil </t>
  </si>
  <si>
    <t xml:space="preserve">Promover espacios de encuentro para los jóvenes con temas diversos </t>
  </si>
  <si>
    <t>Gestionar alianzas públicas y privadas para servicios complementarios a población estudiantil.</t>
  </si>
  <si>
    <t>Brindar apoyo al Programa Jóvenes en Acción en el manejo de la plataforma SIJA y presentación del Plan Operativo Anual.</t>
  </si>
  <si>
    <t>Política de Familia</t>
  </si>
  <si>
    <t>La familia, nuestro propósito</t>
  </si>
  <si>
    <t>Fortalecimiento de la familia como nuestro propósito en el municipio de Caldas</t>
  </si>
  <si>
    <t>Estructurar, formular e implementar la Política Pública Municipal de Familias, que reconozca a las familias como sujetos colectivos de derechos, para contribuir a la consolidación de una sociedad justa y equitativa.</t>
  </si>
  <si>
    <t xml:space="preserve">Acompañar la formulacion e implementación de la Política Pública de Familia </t>
  </si>
  <si>
    <t>2.3.2.002.002.009.01</t>
  </si>
  <si>
    <t>Acciones para el fortalecimiento de los lazos familiares mediante encuentros de pareja, talleres de pautas de crianza humanizada, valores familiares y generación de espacios para compartir en familia.</t>
  </si>
  <si>
    <t>Impactar personas en  encuentro sobre temas de familia (población en general)</t>
  </si>
  <si>
    <t xml:space="preserve">Impactar a las familias en temas diversos enfocados a los lazos familiares  </t>
  </si>
  <si>
    <t>16</t>
  </si>
  <si>
    <t>Reconocimiento de la diversidad étnica y cultural del municipio</t>
  </si>
  <si>
    <t>Atención a grupos étnicos con criterios de equidad</t>
  </si>
  <si>
    <t>Fortalecimiento de la participación ciudadana en el municipio de Caldas</t>
  </si>
  <si>
    <t>Acciones orientadas a fortalecer los programas de asistencia y atención a los diferentes grupos que garantizan el enfoque de derechos para la atención diferencial de grupos étnicos.</t>
  </si>
  <si>
    <t xml:space="preserve">Acompañamiento al grupo afrocolombiano Municipal </t>
  </si>
  <si>
    <t>2.3.2.002.002.009.04</t>
  </si>
  <si>
    <t>Acciones para generar oportunidades de estudio y empleabilidad para los grupos étnicos mediante la atención de necesidades en materia de empleo, innovación, emprendimiento y desarrollo humano.</t>
  </si>
  <si>
    <t xml:space="preserve">Apoyar la articulación de acciones con otros entes internos y externos para que la población étnica participe de programas en emprendimiento y empleo </t>
  </si>
  <si>
    <t>17</t>
  </si>
  <si>
    <t>Caldas diverso</t>
  </si>
  <si>
    <t>Diversidad con equidad</t>
  </si>
  <si>
    <t>Protección de los derechos de la población LGTBI del municipio de Caldas</t>
  </si>
  <si>
    <t>Mesas de participación de las personas LGBTI implementadas.</t>
  </si>
  <si>
    <t xml:space="preserve">Planear y ejecutar las diferentes actividades que se generen de la mesa de la diversidad sexual </t>
  </si>
  <si>
    <t>2.3.2.002.002.009.03</t>
  </si>
  <si>
    <t>Eventos con la población LGBTI realizados.</t>
  </si>
  <si>
    <t xml:space="preserve">Propiciar espacios para la población diversa, encuentros para el diálogo de saberes y necesidades </t>
  </si>
  <si>
    <t xml:space="preserve">Apoyar la creación de espacios culturales para el reconocimiento de los derechos de la población sexualmente diversa </t>
  </si>
  <si>
    <t>Apoyar la realización de campañas en pro de la salud de la población sexualmente diversa (acompañamiento psicosocial, charlas en sensibilización en autocuidado y jornadas de salud)</t>
  </si>
  <si>
    <t xml:space="preserve">Recursos alternativos </t>
  </si>
  <si>
    <t>Acciones para generar oportunidades de estudio y empleabilidad para la población LGBTI mediante la atención de necesidades en materia de empleo, innovación, emprendimiento y desarrollo humano.</t>
  </si>
  <si>
    <t xml:space="preserve">Sensibilizar mediante ciclo de talleres a los jóvenes de las IE del municipio de Caldas de temas de diversidad sexual y de género. </t>
  </si>
  <si>
    <t>41</t>
  </si>
  <si>
    <t xml:space="preserve">Participación y construcción ciudadana </t>
  </si>
  <si>
    <t>412</t>
  </si>
  <si>
    <t xml:space="preserve">Derecho de libertad religiosa y de cultos </t>
  </si>
  <si>
    <t>Estructuración, formulación e implementación de la política pública y el plan estratégico de libertad de culto y conciencia formulada y aprobada.</t>
  </si>
  <si>
    <t>Realizar encuentros de la Mesa Interreligiosa para la implementación de la Política Pública de Libertad Religiosa y de Cultos</t>
  </si>
  <si>
    <t>Número</t>
  </si>
  <si>
    <t>Acciones con las diferentes comunidades religiosas y cultos en materia de atención social, humanitaria y económica para la atención de la población más vulnerable.</t>
  </si>
  <si>
    <t>Impactar personas en las actividades programadas desde el Programa Libertad Religiosa</t>
  </si>
  <si>
    <t>Campañas para la no discriminación, la tolerancia y la no estigmatizacion por motivos de creeencias religiosas</t>
  </si>
  <si>
    <t>Acciones para la conformación e implementación del Comité Técnico Intersectorial de Libertad de Creencias en el Municipio de Caldas.</t>
  </si>
  <si>
    <t xml:space="preserve">Apoyar la realización de encuentros del Comité Técnico Intersectorial </t>
  </si>
  <si>
    <t>Capacitar y asesorar a las entidades religiosas en sus proyectos sociales, educativos, de paz y de interés de estas.</t>
  </si>
  <si>
    <t>.</t>
  </si>
  <si>
    <r>
      <t xml:space="preserve">Código: </t>
    </r>
    <r>
      <rPr>
        <sz val="10"/>
        <color theme="1"/>
        <rFont val="Arial"/>
        <family val="2"/>
      </rPr>
      <t>F-DE-03</t>
    </r>
  </si>
  <si>
    <r>
      <t>Versión:</t>
    </r>
    <r>
      <rPr>
        <sz val="10"/>
        <color theme="1"/>
        <rFont val="Arial"/>
        <family val="2"/>
      </rPr>
      <t xml:space="preserve"> 04</t>
    </r>
  </si>
  <si>
    <r>
      <t xml:space="preserve">Proceso: </t>
    </r>
    <r>
      <rPr>
        <sz val="10"/>
        <color theme="1"/>
        <rFont val="Arial"/>
        <family val="2"/>
      </rPr>
      <t>E-DE-01</t>
    </r>
  </si>
  <si>
    <r>
      <t>Fecha actualización:</t>
    </r>
    <r>
      <rPr>
        <sz val="10"/>
        <color theme="1"/>
        <rFont val="Arial"/>
        <family val="2"/>
      </rPr>
      <t xml:space="preserve"> 06/01/2022</t>
    </r>
  </si>
  <si>
    <t>Control Interno</t>
  </si>
  <si>
    <t>Carlos Mario Henao</t>
  </si>
  <si>
    <t>431</t>
  </si>
  <si>
    <t xml:space="preserve">Programa de Gestión, Seguimiento y Monitoreo a la gestión pública </t>
  </si>
  <si>
    <t>Fortalecimiento en la verificación y evaluación permanente del Sistema de Control Interno del ente territorial</t>
  </si>
  <si>
    <t>Acciones que propendan al mejoramiento de la operatividad de la oficina de control interno, en los términos del artículo 8 de la Ley 1474 de 2011.</t>
  </si>
  <si>
    <t xml:space="preserve">Control Interno </t>
  </si>
  <si>
    <t>Realizar Auditorias de Gestión internas</t>
  </si>
  <si>
    <t>11.2.3.2.02.02.008.01</t>
  </si>
  <si>
    <t>Recursos propios</t>
  </si>
  <si>
    <t>Realizar seguimientos de manera consolidada de los planes de mejoramiento suscritos</t>
  </si>
  <si>
    <t>Actualizar el proceso de evaluación y mejora del proceso de control interno</t>
  </si>
  <si>
    <t>Realizar actividades para el fomento de la cultura del autocontrol</t>
  </si>
  <si>
    <t>Secretaria de Planeación</t>
  </si>
  <si>
    <t>David Humberto Ocampo Suárez</t>
  </si>
  <si>
    <t>Promover el uso de predios fiscales como contribución a proyectos de construcción de vivienda de interés social.</t>
  </si>
  <si>
    <t xml:space="preserve">Secretaría de Planeación </t>
  </si>
  <si>
    <t>Realizar diagnóstico de predios fiscales que puedan ser objeto para destinación de vivienda</t>
  </si>
  <si>
    <t>RA600</t>
  </si>
  <si>
    <t>otros recursos</t>
  </si>
  <si>
    <t xml:space="preserve">Gestionar la titulación y legalización de vivienda en zona urbana y rural del Municipio </t>
  </si>
  <si>
    <t>Realizar la titulación y legalización de predios en el Municipio de Caldas</t>
  </si>
  <si>
    <t>recursos propios</t>
  </si>
  <si>
    <t>313</t>
  </si>
  <si>
    <t>Desarrollo urbano y planeación estratégica del hábitat</t>
  </si>
  <si>
    <t>Revisión del Plan Básico de Ordenamiento Territorial del Municipio de Caldas</t>
  </si>
  <si>
    <t>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t>
  </si>
  <si>
    <t>Realizar la revisión y ajuste a largo plazo del PBOT</t>
  </si>
  <si>
    <t>98.2.3.2.02.02.009.180</t>
  </si>
  <si>
    <t>98.2.3.2.02.02.009.05</t>
  </si>
  <si>
    <t>Formular, estructurar y proyectar estudios técnicos, planes estratégicos y sectoriales para el ordenamiento especifico del territorio y la gestión territorial del suelo en zonas de alto riesgo, zonas de protección, áreas protegidas del SINAP de carácter público regionales y cuencas hidrográficas.</t>
  </si>
  <si>
    <t xml:space="preserve">Realizar visitas de seguimiento a sitios de disposición final de materiales de construcción </t>
  </si>
  <si>
    <t>2.3.2.02.02.007.01</t>
  </si>
  <si>
    <t>Acciones de apoyo técnico, logístico y operativo para el Consejo Territorial de Planeación CTP</t>
  </si>
  <si>
    <t>Realizar reuniones de acompañamiento al Consejo Territorial de Planeación CTP</t>
  </si>
  <si>
    <t xml:space="preserve">Acciones para generar el desarrollo del suelo de expansión urbana mediante la utilización de los instrumentos de gestión inmobiliaria y del suelo que establece la Ley 388 de 1997 y PBOT </t>
  </si>
  <si>
    <t>Realizar la revisión de licencias urbanísticas de acuerdo a la normatividad vigente</t>
  </si>
  <si>
    <t>2.3.2.02.02.007.02</t>
  </si>
  <si>
    <t>2.3.2.02.02.008.04</t>
  </si>
  <si>
    <t>314</t>
  </si>
  <si>
    <t xml:space="preserve">Gestión del territorio para el desarrollo sostenible </t>
  </si>
  <si>
    <t>Elaboración de insumos cartográficos y actualización catastral con enfoque multipropósito en el municipio de Caldas</t>
  </si>
  <si>
    <t xml:space="preserve">Acciones para la Actualización, aplicación y Mantenimiento de la base cartográfica y sistema de información geográfica del Municipio de Caldas Antioquia </t>
  </si>
  <si>
    <t>Realizar la actualización de la ortofoto del Municipio con fines de catastro multipropósito</t>
  </si>
  <si>
    <t>Acciones para Actualizar  la información catastral urbana y rural relacionada con los bienes inmuebles sometidos a permanentes cambios en sus aspectos, físicos, jurídicos, fiscales y económicos.</t>
  </si>
  <si>
    <t>Incorporar unidades prediales a la base catastral Municipal</t>
  </si>
  <si>
    <t>Acciones para Actualizar y modernizar el hardware y software de la Unidad de catastro de la secretaría de planeación del Municipio de Caldas.</t>
  </si>
  <si>
    <t>Realizar la actualización de software ARGICS</t>
  </si>
  <si>
    <t>2.3.2.01.01.005.02.03.01.01.01</t>
  </si>
  <si>
    <t>2.3.2.01.01.005.02.03.01.01.02</t>
  </si>
  <si>
    <t>Acciones para implementar la política de catastro Multipropósito a la que refieren los artículos 79 a 82 de la Ley 1955 de 2019 - Plan Nacional de Desarrollo, y los Decretos 1983 de 2019 y 148 de 2020.</t>
  </si>
  <si>
    <t>Realizar la transferencia de datos entre la superintendencia de notariado y registro, gerencia de catastro y el Municipio de Caldas</t>
  </si>
  <si>
    <t>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t>
  </si>
  <si>
    <t xml:space="preserve">Realizar la actualización de la cartografía del PBOT y la articulación a la Geodatabase del Municipio </t>
  </si>
  <si>
    <t>Acciones para mantener actualizada la base de datos de la estratificación urbana y rural.</t>
  </si>
  <si>
    <t>Realizar sesiones ordinarias del Comité Permanente de Estratificación</t>
  </si>
  <si>
    <t>2.3.2.02.02.008.08</t>
  </si>
  <si>
    <t>cofinanciaciones</t>
  </si>
  <si>
    <t>Asignar oficiosamente nomenclaturas a construcciones</t>
  </si>
  <si>
    <t>2.3.2.02.02.008.07</t>
  </si>
  <si>
    <t>2.3.2.02.02.008.06</t>
  </si>
  <si>
    <t>2.3.2.02.02.008.006.02</t>
  </si>
  <si>
    <t>EXIS CAJA Y BANCO SUPERÁVIT ESTRATIFICACIÓN</t>
  </si>
  <si>
    <t>Realizar la revisión de unidades especiales de estratificación</t>
  </si>
  <si>
    <t>2.3.2.02.02.008.006.01</t>
  </si>
  <si>
    <t>EXIS CAJA Y BANCO REND. ESTRATIFICACIÓN 2021</t>
  </si>
  <si>
    <t>2.3.2.02.02.008.006.03</t>
  </si>
  <si>
    <t>EXIS CAJA Y BANCO REND. ESTRATIFICACIÓN 2022</t>
  </si>
  <si>
    <t>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t>
  </si>
  <si>
    <t>Realizar seguimiento a la matriz de programas y proyectos del plan de movilidad</t>
  </si>
  <si>
    <t>Formulación Mitigación y adaptación al cambio climático Caldas</t>
  </si>
  <si>
    <t>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t>
  </si>
  <si>
    <t>Implementar un modelo de gestión y apropiación social en las microcuencas la valeria y la Miel</t>
  </si>
  <si>
    <t>Acciones institucionales para la reducción de emisiones de GEI a partir del uso de otras fuentes energéticas, menos intensivas en el uso de combustibles fósiles o combustibles con menores emisiones en el sector industrial y el sector automotor mediante alianzas estratégicas con entidades del orden nacional y/o recursos de Cooperación Internacional.</t>
  </si>
  <si>
    <t>Medir el aprovechamiento de residuos sólidos reciclables en el Municipio de Caldas</t>
  </si>
  <si>
    <t>322</t>
  </si>
  <si>
    <t xml:space="preserve">Conservación de Áreas protegidas y ecosistemas estratégicos </t>
  </si>
  <si>
    <t>Conservación protección y restauración de Áreas protegidas y ecosistemas estratégicos en el Municipio de Caldas</t>
  </si>
  <si>
    <t xml:space="preserve">Acciones para la adquisición y protección de áreas en ecosistemas estratégicos </t>
  </si>
  <si>
    <t>Adquirir un predio de importancia ambiental estratégica</t>
  </si>
  <si>
    <t>2.3.2.01.03.001.01</t>
  </si>
  <si>
    <t>Gestionar procesos de reforestación y atención ambiental integral que permita el sostenimiento de áreas de producción de agua, recuperación de zonas degradadas y en estado de deterioro por la acción del hombre o la naturaleza</t>
  </si>
  <si>
    <t>Realizar la siembra de especies arbóreas y arbustivas</t>
  </si>
  <si>
    <t>Acciones de Integración e implementación de la Geodatabase del Municipio las áreas protegidas y ecosistemas estratégicos existentes en el Municipio de Caldas en el PBOT y el DMI, PCA y la reserva del alto de San Miguel, que permitan la gestión del territorio.</t>
  </si>
  <si>
    <t>Conservación de Áreas protegidas y ecosistemas estratégicos</t>
  </si>
  <si>
    <t>Fortalecimiento de la productividad, competitividad y sostenibilidad de los sistemas productivos agropecuarios locales, del municipio de Caldas</t>
  </si>
  <si>
    <t>Implementación de proyectos productivos sostenibles en las áreas protegidas y/o ecosistemas estratégicos.</t>
  </si>
  <si>
    <t>Fortalecer e identificar los recorridos para el reconocimiento de la biodiversidad en los ecosistemas estratégicos</t>
  </si>
  <si>
    <t xml:space="preserve">Acciones para Estructurar, reglamentar e implementar en las áreas protegidas y/o ecosistemas estratégicos el esquema de pago por servicios ambientales (PSA) y otros incentivos de conservación </t>
  </si>
  <si>
    <t>Implementar del esquema de pago por servicios ambientales (PSA) y otros incentivos de conservación con familias del Municipio de Caldas</t>
  </si>
  <si>
    <t>Acciones de vigilancia, control y Mantenimiento y restauración ecológica en ecosistemas estratégicos y/o áreas protegidas</t>
  </si>
  <si>
    <t>Contar con el servicio de guardabosques en el territorio para la protección de ecosistemas estratégicos</t>
  </si>
  <si>
    <t>Acciones de importancia ambiental en espacios públicos y equipamientos públicos intervenidos</t>
  </si>
  <si>
    <t>Realizar la siembra de especies ornamentales "Caldas Florece"</t>
  </si>
  <si>
    <t>323</t>
  </si>
  <si>
    <t xml:space="preserve">Conservación, ahorro y cuidado del recurso hídrico </t>
  </si>
  <si>
    <t>Conservación , ahorro y cuidado del recurso hídrico en el Municipio de Caldas</t>
  </si>
  <si>
    <t>Acciones para la Adquisición de predios para la recuperación y el cuidado de las áreas de importancia ambiental estratégica para protección del recurso hídrico según lo definido en el artículo 111 de la ley 99 de 1993.</t>
  </si>
  <si>
    <t>Ejecutar acciones de  alinderamiento, vigilancia y control de áreas para la protección de fuentes abastecedoras de acueducto</t>
  </si>
  <si>
    <t>Elaborar plan de acción para la priorización de acciones en las bocatomas (base el informe Identificación y estimación del riesgo por disponibilidad hídrica superficial en cuencas abastecedoras de acueductos veredales en el sur del Valle de Aburrá., AMVA - Universidad Nacional)</t>
  </si>
  <si>
    <t>Estructurar, formular y ejecutar proyectos asociados al cuidado de las fuentes abastecedoras de acueductos del Municipio de Caldas y/o aquellas fuentes que estén enmarcados en los POMCAS y en los PORH vigentes en el Municipio de Caldas.</t>
  </si>
  <si>
    <t>Elaborar estudio para la identificación y estimación del riesgo por disponibilidad hídrica superficial en cuencas abastecedoras de acueductos veredales</t>
  </si>
  <si>
    <t>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t>
  </si>
  <si>
    <t>Incorporar dentro de la revisión del PBOT las determinantes ambientales definidas por CORANTIOQUIA y AMVA (Fase de concertación del PBOT)</t>
  </si>
  <si>
    <t>Estructurar, formular y ejecutar proyectos de Mantenimiento, limpieza, cuidado y sostenibilidad de las fuentes hídricas en zona urbana.</t>
  </si>
  <si>
    <t>Intervenir fuentes hídricas con jornadas de mantenimiento y limpieza</t>
  </si>
  <si>
    <t>Actualizar la red hídrica del Municipio de Caldas e incorporarla a la geodatabase del Municipio de Caldas.</t>
  </si>
  <si>
    <t xml:space="preserve">Identificar escenarios de riesgo asociados a las cuencas hidrograficas </t>
  </si>
  <si>
    <t>Formular el Plan de Gestión Ambiental PGAM e incorporarlo a la Geodatabase del Municipio de Caldas.</t>
  </si>
  <si>
    <t>Elaborar el plan de Gestión Ambiental Municipal</t>
  </si>
  <si>
    <t>324</t>
  </si>
  <si>
    <t>Educación ambiental, gobernanza de los recursos naturales</t>
  </si>
  <si>
    <t>Fortalecimiento de la educación ambiental y gobernanza de los recursos naturales en el Municipio de Caldas</t>
  </si>
  <si>
    <t>Implementar acciones de educación ambiental en las instituciones del Municipio bajo el marco del Plan de educación Municipal,  y las políticas publicas vigentes en el territorio.</t>
  </si>
  <si>
    <t>Realizar jornadas de educación ambiental con instituciones educativas del Municipio</t>
  </si>
  <si>
    <t xml:space="preserve">Acciones para fortalecer la articulación institucional con las mesas ambientales y los colectivos ambientales en el Municipio de Caldas mediante actividades de orden ambiental </t>
  </si>
  <si>
    <t>Realizar reuniones con los grupos ambientales</t>
  </si>
  <si>
    <t>Acciones para Impulsar la reforestación a través de los Proyectos Ambientales Escolares PRAES, Proyectos Comunitarios de Educación Ambiental PROCEDAS y CIDEAM.</t>
  </si>
  <si>
    <t>Realizar siembras en instituciones educativas en articulación con los diferentes grupos.</t>
  </si>
  <si>
    <t>´4</t>
  </si>
  <si>
    <t>Desarrollar campañas educativas para el cambio y la variabilidad climática que promuevan proyectos de ciencia, tecnología e innovación referentes a la acción del cambio climático</t>
  </si>
  <si>
    <t>Realizar Campañas educativas y de concientización sobre el cambio climático</t>
  </si>
  <si>
    <t>Realizar actividades de educación ambiental mejoramiento de entornos y sensibilización respecto la separación en la fuente y manejo adecuado de residuos sólidos.</t>
  </si>
  <si>
    <t>Intervenir puntos críticos y sensibilización a la comunidad</t>
  </si>
  <si>
    <t>Acciones para integrar y actualizar la Geodatabase del Municipio la Gestión integral del Riesgo y atención de Desastres obtenidos de la actualización del PBOT, PMGRD y estudios de amenaza y alto riesgo específicos.</t>
  </si>
  <si>
    <t>Acciones de implementarción en el PMGRD las acciones técnicas, operativas y logísticas del PIGECA ( Plan Integral de Gestión de la Calidad del Aire para el Valle de Aburra) y del POECA ( Plan operacional para enfrentar episodios de contaminación atmosférica en el Valle de Aburra) y ejecutarlas como una estrategia de gestión del riesgo.</t>
  </si>
  <si>
    <t>Realizar reuniones del comité municipal de gestión de calidad del aire</t>
  </si>
  <si>
    <t>343</t>
  </si>
  <si>
    <t xml:space="preserve">Gestión integral de residuos solidos </t>
  </si>
  <si>
    <t>Fortalecimiento de la Gestión Integral de Residuos Sólidos del Municipio de Caldas</t>
  </si>
  <si>
    <t>Acciones para aumentar la cobertura del servicio de aseo en zona urbana y rural del Municipio de Caldas</t>
  </si>
  <si>
    <t>Implementar una nueva ruta de Recolección transporte y disposición final de residuos sólidos</t>
  </si>
  <si>
    <t>Acciones de apoyo técnico, logístico y operativo a Grupos organizados y legalmente constituidos con sistemas de aprovechamiento de residuos sólidos en operación</t>
  </si>
  <si>
    <t>Realizar capacitaciones a los recicladores de oficio</t>
  </si>
  <si>
    <t>Acciones para incrementar el porcentaje de residuos sólidos reciclados</t>
  </si>
  <si>
    <t>Realizar capacitaciones en separación en la fuente y código de colores a la comunidad en general</t>
  </si>
  <si>
    <t>Actualización e implementación del  PGIRS Municipal</t>
  </si>
  <si>
    <t>Realizar la actualización del PGIRS Municipal</t>
  </si>
  <si>
    <t>Acciones tendientes a la consolidación, promoción y difusión de la Estrategia Nacional de Economía Circular en el Municipio de Caldas</t>
  </si>
  <si>
    <t>Realizar intervenciones en barrios en marco de la estrategia economía circular</t>
  </si>
  <si>
    <t>344</t>
  </si>
  <si>
    <t xml:space="preserve">Gestión integral en la prestación eficiente y eficaz de los servicios públicos domiciliarios </t>
  </si>
  <si>
    <t>Acciones de apoyo institucional y comunitario para el fortalecimiento técnico, operativo, administrativo, contable y logístico en la prestación eficiente y eficaz de los servicios públicos domiciliarios.</t>
  </si>
  <si>
    <t>Beneficiar a los suscriptores con el subsidio de servicios públicos (Acueducto, alcantarillado y aseo)</t>
  </si>
  <si>
    <t>2.3.2.02.02.006.03</t>
  </si>
  <si>
    <t>2.3.3.01.02.004.01</t>
  </si>
  <si>
    <t>2.3.2.01.01.001.03.16.005.02</t>
  </si>
  <si>
    <t>EXIS CAJA Y BANCO SGP SUBSIDIOS - ACUEDUCTO</t>
  </si>
  <si>
    <t>2.3.3.01.02.004.02</t>
  </si>
  <si>
    <t>2.3.2.01.01.001.03.16.005.07</t>
  </si>
  <si>
    <t>EXIS CAJA Y BANCO SGP SUBSIDIOS - ASEO</t>
  </si>
  <si>
    <t>2.3.3.01.02.004.03</t>
  </si>
  <si>
    <t>2.3.2.01.01.001.03.16.005.08</t>
  </si>
  <si>
    <t>EXIST CAJA Y BANCO SGP SUBSIDIOS - ALCANTARILLADO</t>
  </si>
  <si>
    <t>Modernización y transformación institucional y gestión de conocimiento en el Municipio de Caldas</t>
  </si>
  <si>
    <t>Acciones de alineamiento entre el Plan de Desarrollo Municipal y el sistema de calidad ISO, bajo un enfoque de gestión por procesos, que involucre la transformación digital como un eje fundamental de eficiencia y productividad.</t>
  </si>
  <si>
    <t>Revisar y fortalecer el modelo de gestión por procesos acorde a las necesidades de la entidad, seguimiento de procesos y observaciones de auditorias</t>
  </si>
  <si>
    <t>Actualización y fortalecimiento los procesos y procedimiento de la entidad mediante la adecuada implementación del sistema de calidad ISO en armonía con las políticas del MIPG</t>
  </si>
  <si>
    <t>Realizar Autodiagnósticos de las políticas del MIPG</t>
  </si>
  <si>
    <t>Acciones de Fortalecimiento al Banco de Programas y Proyectos de la Administración Municipal como estrategia para cofinanciar el Plan de Desarrollo ante las diferentes entidades de orden metropolitano, departamental, nacional e internacional</t>
  </si>
  <si>
    <t xml:space="preserve">Realizar seguimiento a los proyectos cofinanciados ante las diferentes entidades de orden metropolitano, departamental, nacional </t>
  </si>
  <si>
    <t>2.3.2.02.02.008.05</t>
  </si>
  <si>
    <t xml:space="preserve">Acciones de apoyo a las entidades descentralizadas del Municipio de Caldas en la formulación e implementación en los modelos integrados de planeación y gestión. </t>
  </si>
  <si>
    <t>Brindar acompañamiento en la resolución de inquietudes relacionadas con el diligenciamieento del FURAG para la medición de MIPG (INDEC)</t>
  </si>
  <si>
    <t>Brindar acompañamiento en la resolución de inquietudes relacionadas con el diligenciamieento del FURAG para la medición de MIPG (Casa de la Cultura)</t>
  </si>
  <si>
    <t>Acciones para el fortalecimiento de atención a las auditorías internas y externas de la entidad</t>
  </si>
  <si>
    <t>Elaborar plan de auditoria interna</t>
  </si>
  <si>
    <t>Ejecutar auditoria interna del SIG</t>
  </si>
  <si>
    <t>2.3.2.02.02.008.03</t>
  </si>
  <si>
    <t xml:space="preserve">Revisar y aprobar plan de auditoria externa enviado por el ente certificador </t>
  </si>
  <si>
    <t>Ejecutar auditoria externa según plan del ente certificador</t>
  </si>
  <si>
    <t>Acciones de reducción de los riesgos de corrupción y de gestión, a través de la actualización de la matriz de riesgos y gestión de los controles implementados en el PAAC.</t>
  </si>
  <si>
    <t>Actualizar el Plan Anticorrupción y el Mapa de riesgos institucional</t>
  </si>
  <si>
    <t>Realizar el monitoreo al PAAC y mapa de riesgos institucional (Cuatrimestral)</t>
  </si>
  <si>
    <t>Aciones para la formulación, seguimiento y evaluación del plan de desarrollo municipal, planes estratégicos y planes de acción.</t>
  </si>
  <si>
    <t>Elaborar bases de datos de indicadores Municipales, Departamentales y Nacionales para el Municipio de Caldas</t>
  </si>
  <si>
    <t>Atender las solicitudes  y requerimientos de las depedencias con respecto al seguimiento del plan de desarrollo</t>
  </si>
  <si>
    <t>Realizar el seguimiento y reporte de información de los proyectos de inversión municipal en las diferentes plataformas del orden Municipal, Departamental y Nacional</t>
  </si>
  <si>
    <t>Realizar seguimiento de las políticas públicas y planes institucionales Municipales</t>
  </si>
  <si>
    <t>Acciones para mejorar el índice de desempeño institucional de la administración municipal  durante el cuatrienio</t>
  </si>
  <si>
    <t>Diligenciar y validar información para reporte de FURAG vigencia 2022</t>
  </si>
  <si>
    <t>Socializar los resultados de la medición del FURAG vigencia 2022 al comté institucional de gestión y desempeño - CIGD</t>
  </si>
  <si>
    <t xml:space="preserve"> </t>
  </si>
  <si>
    <t xml:space="preserve">VALOR TOTAL 
EJECUTADO </t>
  </si>
  <si>
    <t>Acciones para Prevenir y atender las situaciones de violencia intrafamiliar contra niñas, niños y adolescentes, para evitar su vulneración y romper con ciclos de violencia en edades adultas.</t>
  </si>
  <si>
    <t>Secretaría de Seguridad y Convivencia</t>
  </si>
  <si>
    <t>Orientar a los usuarios que llegan a la comisaria de familia</t>
  </si>
  <si>
    <t>Recursos propios (Libre destinación)</t>
  </si>
  <si>
    <t>Acciones encaminadas a erradicar el trabajo infantil.</t>
  </si>
  <si>
    <t>Realizar operativos para la prevención de la mendicidad y trabajop infantil</t>
  </si>
  <si>
    <t>Estructurar y crear la Ruta Integral de Atenciones de niñas, niños y adolescentes en condiciones de vulnerabilidad.</t>
  </si>
  <si>
    <t>Socializar la ruta de atención</t>
  </si>
  <si>
    <t xml:space="preserve">Fortalecimiento institucional para la atención integral de niños y niñas </t>
  </si>
  <si>
    <t>Estructuración y ejecución del plan de acción de la política pública de niñez adoptada mediante Acuerdo Municipal Nro. 007 de 2019.</t>
  </si>
  <si>
    <t>Elabor e incorporar el Plan de acción a la política publica</t>
  </si>
  <si>
    <t>Acciones para el fortalecimiento de la mesa de infancia, adolescencia y familia en el Municipio de Caldas.</t>
  </si>
  <si>
    <t>Realizar sesiones de la mesa de Infancia y adolescencia a la población</t>
  </si>
  <si>
    <t>Acciones para el fortalecimiento a la Comisaria de Familia con tecnología, personal idóneo, mejor capacidad instalada y talento humano.</t>
  </si>
  <si>
    <t>Realizar orientación psicosocial y juridica a traves de la Comisaria de familia</t>
  </si>
  <si>
    <t xml:space="preserve">2.3.2.02.02.008.05 </t>
  </si>
  <si>
    <t>2.3.2.02.02.008.007.02</t>
  </si>
  <si>
    <t>Recursos del balance de destinación especifica por acto administrativo</t>
  </si>
  <si>
    <t xml:space="preserve">2.3.2.02.02.006.02 </t>
  </si>
  <si>
    <t>15</t>
  </si>
  <si>
    <t>Atención a víctimas del conflicto</t>
  </si>
  <si>
    <t xml:space="preserve">Fortalecimiento de la atención integral a victimas </t>
  </si>
  <si>
    <t>Asistencia y Atención Integral a Población Víctima del Municipio, para la construcción de paz, reconciliación y convivencia</t>
  </si>
  <si>
    <t>Acciones técnicas, operativas y logísticas para apoyar el Comité de Justicia Transicional.</t>
  </si>
  <si>
    <t xml:space="preserve">Realizar Comité Territorial de Justicia Transicional </t>
  </si>
  <si>
    <t>SGP Libre Inversión</t>
  </si>
  <si>
    <t>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t>
  </si>
  <si>
    <t>Asesorar y orientar a la población victima del conflicto armado del Municipio</t>
  </si>
  <si>
    <t>Entregar ayudas Humanitarias Inmediatas a población victima que llega al municipio</t>
  </si>
  <si>
    <t>2.3.2.02.02.002.02</t>
  </si>
  <si>
    <t xml:space="preserve">Entregar auxilio Funerario a población victima </t>
  </si>
  <si>
    <t>Acciones de apoyo técnico, logístico, tecnológico y operativo a la mesa Municipal de víctimas dentro de su función de formular propuestas, planes, programas y proyectos para la materialización de los derechos de la población víctima.</t>
  </si>
  <si>
    <t>Apoyar logisticamente el funcionamiento de las sesiones de la Mesa Municipal de Victimas</t>
  </si>
  <si>
    <t xml:space="preserve">2.3.2.02.02.008.07 </t>
  </si>
  <si>
    <t>Participar en  sesiones de la Mesa Municipal de Victimas</t>
  </si>
  <si>
    <t>Recuperación y control del espacio público y urbanístico en el municipio de Caldas</t>
  </si>
  <si>
    <t>Realizar acciones de control, regulación, normalización y planificación de la urbanización de zonas con altas presiones urbanísticas y constructivas.</t>
  </si>
  <si>
    <t>Realizar Audiencias de Control, seguimiento y demolición Urbanistico</t>
  </si>
  <si>
    <t>Recursos propios (Destinación específica)</t>
  </si>
  <si>
    <t>363</t>
  </si>
  <si>
    <t>Trato digno y tenencia responsable de los animales</t>
  </si>
  <si>
    <t>Fortalecimiento del Bienestar y protección de la población animal del municipio de Caldas</t>
  </si>
  <si>
    <t>Estrategias pedagógicas realizadas, que permitan disminuir el uso de la pólvora en beneficio del bienestar animal.</t>
  </si>
  <si>
    <t>Realizar operativos de control de uso de polvora</t>
  </si>
  <si>
    <t>2.3.2.01.01.003.04.02.01</t>
  </si>
  <si>
    <t>Sobretasa fondo de seguridad</t>
  </si>
  <si>
    <t>Realizar campañas de reducción del uso de la polvora</t>
  </si>
  <si>
    <t>Fortalecimiento de la seguridad, la convivencia y el control del delito en el Municipio de Caldas</t>
  </si>
  <si>
    <t>Acciones integrales para la prevención y contención de los delitos que afectan la seguridad pública y la seguridad ciudadana, donde se incorporen las diferentes variables de convivencia y seguridad ciudadana.</t>
  </si>
  <si>
    <t>Realizar operativos de control de prevencion del delito con reacción de policia metropolitana, ejercito nacional y  transito</t>
  </si>
  <si>
    <t>2.3.2.02.01.002.02</t>
  </si>
  <si>
    <t>Realizar operativos con el ejercito  y policía  carabineros en sector rural del Municipio</t>
  </si>
  <si>
    <t>Consejos de Seguridad municipales descentralizados.</t>
  </si>
  <si>
    <t>Realizar consejos descentralizados en barrios del Municipio</t>
  </si>
  <si>
    <t>Acciones de apoyo a los organismos de seguridad y justicia para el cumplimiento de su objeto misional.</t>
  </si>
  <si>
    <t>Realizar proyectos aprobados por parte del Consejo de orden público</t>
  </si>
  <si>
    <t xml:space="preserve">2.3.2.01.01.003.07.01.01 </t>
  </si>
  <si>
    <t>2.3.2.02.02.008.007.01</t>
  </si>
  <si>
    <t>98.2.3.2.02.02.009.95</t>
  </si>
  <si>
    <t>2.3.2.02.01.003.01</t>
  </si>
  <si>
    <t>Acciones integrales para prohibir el consumo de estupefacientes en parques públicos, inmediaciones de instituciones educativas, escenarios deportivos e iglesias, para darle cumplimiento a la sentencia C-253 de 2019 de la Corte Constitucional.</t>
  </si>
  <si>
    <t>Controlar en SPA y Sustancias embriagantes por parte de la policia nacional en parques y espacios públicos</t>
  </si>
  <si>
    <t>2.3.2.01.01.004.01.01.02.01</t>
  </si>
  <si>
    <t>Multas de Policia</t>
  </si>
  <si>
    <t>Acciones para garantizar entornos escolares seguros y libres de la amenaza de expendio y consumo de drogas.</t>
  </si>
  <si>
    <t xml:space="preserve">
Impactar personas participantes en las campañas de cultura la legalidad</t>
  </si>
  <si>
    <t>Acciones de control urbanístico, ambiental y de control en el espacio público en zona urbana y rural.</t>
  </si>
  <si>
    <t xml:space="preserve">Realizar visitas de control espacio público
</t>
  </si>
  <si>
    <t>Estructuración, actualización, formulación, implementación y evaluación del Plan Integral de Seguridad y Convivencia Ciudadana territorial (PISCCT).</t>
  </si>
  <si>
    <t>Implementar el Plan Integral de Seguridad y Convivencia Ciudadana territorial (PISCCT).</t>
  </si>
  <si>
    <t>442</t>
  </si>
  <si>
    <t>Prevención, control y sanción del delito y a sus economías ilegales</t>
  </si>
  <si>
    <t>Estrategias implementadas para la prevención y contención de las economías ilegales.</t>
  </si>
  <si>
    <t xml:space="preserve">Realizar campañas educativas de prevencion y contención de economias ilegales. </t>
  </si>
  <si>
    <t>98.2.3.2.02.02.009.96</t>
  </si>
  <si>
    <t>Proyectos y programas de formación y formalización ciudadana en sustituir las economías ilícitas por lícitas y a destruir las finanzas de las organizaciones criminales.</t>
  </si>
  <si>
    <t>Realizar encuentros y capacitaciones de cultura de la legalidad a las JAC</t>
  </si>
  <si>
    <t>Acciones acompañadas en el marco del plan de prevención y control de las actividades ilícitas que afectan las rentas del Municipio.</t>
  </si>
  <si>
    <t>Solicitar documentacion legal para el desarrollo de actividades economicas por parte de las inspecciones de policia, metrologia legal y policia nacional</t>
  </si>
  <si>
    <t>Acompañar técnica, operativa y logísticamente a los operadores de justicia con ocasión de las acciones adelantadas para el control de las actividades que afectan las rentas de la entidad territorial.</t>
  </si>
  <si>
    <t>Campañas formativas y comunicacionales para la prevención, control y sanción del delito.</t>
  </si>
  <si>
    <t>Realizar jornadas de prevencion del delito</t>
  </si>
  <si>
    <t>443</t>
  </si>
  <si>
    <t xml:space="preserve">Protección de los derechos humanos y la reconciliación </t>
  </si>
  <si>
    <t>Estrategias comunicacionales y pedagógicas, para la difusión reconocimiento, protección, defensa y garantía de los Derechos Humanos diseñadas e implementadas (DDHH)</t>
  </si>
  <si>
    <t>Realizar campañas defensa de los derechos humanos</t>
  </si>
  <si>
    <t>Acciones para la prevención y atención de vulneraciones de Derechos Humanos.</t>
  </si>
  <si>
    <t>Atender a los ciudanos que le han sido vulnerados los derechos humanos</t>
  </si>
  <si>
    <t>Estructurar y formular e implementar el plan municipal de Derechos Humanos.</t>
  </si>
  <si>
    <t>Estructurar e implementar el plan municipal de derechos humanos</t>
  </si>
  <si>
    <t>444</t>
  </si>
  <si>
    <t>Paz, Reconciliación y Convivencia</t>
  </si>
  <si>
    <t>Apoyar acciones interinstitucionales para la atención integral a la población migrante en el Municipio.</t>
  </si>
  <si>
    <t>Articular acciones con otras entidades para la atención población migrante</t>
  </si>
  <si>
    <t>Acciones para la formulación, implementación y puesta en marcha del centro de conciliación público en el Municipio.</t>
  </si>
  <si>
    <t>Atender personas a traves del centro de conciliación con convenio Universidad la Salle</t>
  </si>
  <si>
    <t>Acciones institucionales y comunitarias para la construcción de paz, reconciliación y convivencia.</t>
  </si>
  <si>
    <t xml:space="preserve">Realizar campañas construcción de paz </t>
  </si>
  <si>
    <t>Acciones de Articulación de espacios académicos, culturales y comunitarios de discusión para la implementación de los puntos del acuerdo de paz en el Municipio.</t>
  </si>
  <si>
    <t>Realizar encuentros academicos y culturales que permitan el debate sobre los acuerdos de Paz</t>
  </si>
  <si>
    <t>Realizar sesiones consejo de paz</t>
  </si>
  <si>
    <t>Acciones de prevención de niños, niñas, adolescentes y jóvenes en explotación comercial e instrumentalización sexual.</t>
  </si>
  <si>
    <t>Realizar campañas de explotación sexual</t>
  </si>
  <si>
    <t>Acciones integrales para la reducción del homicidio en el Municipio.</t>
  </si>
  <si>
    <t xml:space="preserve">Realizar operativos de prevencion del delito con fuerza pública  </t>
  </si>
  <si>
    <t>Acciones de control territorial conjuntas, por cuadrantes como estrategia de prevención del delito.</t>
  </si>
  <si>
    <t>Realizar Mesas de trabajo conjuntas con la comunidades para la prevencion del delito</t>
  </si>
  <si>
    <t>Acciones de fortalecimiento a la gestión de las inspecciones de policía y la comisaría de familia del municipio de Caldas.</t>
  </si>
  <si>
    <t>Fortalecer la gestion de la Comisaria de Familia e inspecciones de policia en talento humano</t>
  </si>
  <si>
    <t>Acompañamiento a procesos electorales en el Municipio</t>
  </si>
  <si>
    <t>Apoyar logisticamente la realización de reuniones de comité electoral</t>
  </si>
  <si>
    <t>Apoyar técnica, operativa y logísticamente a los operadores de justicia, para desarrollar capacidades especializadas para la defensa del agua, la biodiversidad y el medio ambiente.</t>
  </si>
  <si>
    <t>Realizar visitas tecnicas de controles ambientasles</t>
  </si>
  <si>
    <t>2.3.2.02.02.009.007.01</t>
  </si>
  <si>
    <t>Actividades descentralizadas para facilitar el acceso a la justicia y la presencia de las instituciones estatales a las zonas rurales del Municipio.</t>
  </si>
  <si>
    <t>Realizar encuentros descentralizados con las comunidades rurales para el acceso a la justicia</t>
  </si>
  <si>
    <t>Acciones para mitigar y contener el hacinamiento carcelario y la atención de sindicados del municipio de Caldas.</t>
  </si>
  <si>
    <t>Mejorar y adecuar la Estacion de Policia del Municipio de Caldas</t>
  </si>
  <si>
    <t>2.3.2.02.02.008.02</t>
  </si>
  <si>
    <t>INDEC</t>
  </si>
  <si>
    <t>JAVIER IGNACIO GOMEZ RESTREPO</t>
  </si>
  <si>
    <t>CANTIDAD 2023</t>
  </si>
  <si>
    <t>1111</t>
  </si>
  <si>
    <t xml:space="preserve">Fomento deportivo </t>
  </si>
  <si>
    <t>Fortalecimiento y fomento deportivo a través del programa “Iniciación y rotación deportiva” en el municipio de Caldas</t>
  </si>
  <si>
    <t>Acciones de apoyo para los embajadores deportistas y para deportistas que representan a Caldas en diferentes disciplinas deportivas apoyados.</t>
  </si>
  <si>
    <t xml:space="preserve">Apoyar a Embajadores Deportistas y Para- deportistas </t>
  </si>
  <si>
    <t>120.2.3.2.02.02.009.10</t>
  </si>
  <si>
    <t>Acciones para el fomento deportivo mediante torneos deportivos municipales, Departamentales y/o Nacionales realizados.</t>
  </si>
  <si>
    <t>Beneficiar a deportistas en la participación en torneos municipales, Metropolitanos, Departamentales y/o Nacionales</t>
  </si>
  <si>
    <t>120.2.3.2.02.02.009.11</t>
  </si>
  <si>
    <t>Obtener medallas en torneos departamentales, metropolitanos y/o Nacionales</t>
  </si>
  <si>
    <t>Beneficiar a personas con la utilización de los escenarios deportivos del Municipio</t>
  </si>
  <si>
    <t>120.2.3.2.02.02.009.06</t>
  </si>
  <si>
    <t>SGP Deporte</t>
  </si>
  <si>
    <t>Acciones de formación, iniciación y rotación deportiva Implementados en la zona urbana y rural.</t>
  </si>
  <si>
    <t>Beneficiar personas en los programas ofertados en el INDEC a partir de 5 años de edad</t>
  </si>
  <si>
    <t>120.2.3.2.02.02.009.03</t>
  </si>
  <si>
    <t>120.2.3.2.02.02.009.05</t>
  </si>
  <si>
    <t>Beneficiar personas en los programas ofertados en el INDEC a partir de 5 años de edad de la zona urbana</t>
  </si>
  <si>
    <t>Beneficiar personas en los programas ofertados en el INDEC a partir de 5 años de edad de la zona rural</t>
  </si>
  <si>
    <t>Atender a la población deportista con los servicios de fisioterapia</t>
  </si>
  <si>
    <t>1112</t>
  </si>
  <si>
    <t>Fortalecimiento Institucional Deportivo</t>
  </si>
  <si>
    <t>Fortalecimiento operativo y tecnológico del sector deportivo en el municipio de Caldas</t>
  </si>
  <si>
    <t>Acciones de formación, capacitación y   formación dirigidas a monitores, técnicos, dirigentes y líderes deportivos realizadas.</t>
  </si>
  <si>
    <t>Realizar capacitaciones y formaciones por parte del INDEC</t>
  </si>
  <si>
    <t>120.2.3.2.02.02.009.08</t>
  </si>
  <si>
    <t xml:space="preserve">Asesorar, acompañar y/o reconocer deportivamente a Clubes deportivos </t>
  </si>
  <si>
    <t>Fortalecimiento operativo y tecnológico en el sector deportivo.</t>
  </si>
  <si>
    <t>Dar respuesta a las PQRS dentro de los términos legales</t>
  </si>
  <si>
    <t>120.2.3.2.02.02.009.04</t>
  </si>
  <si>
    <t>Garantizar el funcionamiento de los Trámites en línea</t>
  </si>
  <si>
    <t>Promover el ingreso al centro de acondicionamiento físico</t>
  </si>
  <si>
    <t>1113</t>
  </si>
  <si>
    <t xml:space="preserve">Actividad física y entornos saludables </t>
  </si>
  <si>
    <t>Fortalecimiento de la actividad física y entornos saludables a través del programa “Caldas Activo” en el municipio de Caldas</t>
  </si>
  <si>
    <t>Acciones para la ejecución del programa Por su salud muévase pues.</t>
  </si>
  <si>
    <t>Beneficiar personas con el programa por su salud muevase pues (Caldas Activa)</t>
  </si>
  <si>
    <t>120.2.3.2.02.02.009.07</t>
  </si>
  <si>
    <t>120.2.3.2.02.02.009.09</t>
  </si>
  <si>
    <t>Realizar Puntos activos rurales</t>
  </si>
  <si>
    <t>Realizar Puntos activos urbanos</t>
  </si>
  <si>
    <t>Beneficiar personas con los programas caminería, caminatas y senderismo</t>
  </si>
  <si>
    <t xml:space="preserve">Atender Adultos mayores y personas en condición de discapacidad con el programa de Fisioterapia </t>
  </si>
  <si>
    <t xml:space="preserve">Atender a la población en general con los servicios de fisioterapia </t>
  </si>
  <si>
    <t>Acciones de Dotación e implementación para entornos saludables realizadas.</t>
  </si>
  <si>
    <t>Intervenir los escenarios deportivos</t>
  </si>
  <si>
    <t>Eventos de   actividad   física   y recreativa realizados.</t>
  </si>
  <si>
    <t>Beneficiar personas a través del programa de recreación</t>
  </si>
  <si>
    <t>Beneficiar personas a través del programa de actividad física</t>
  </si>
  <si>
    <t>120.2.3.2.02.02.009.01</t>
  </si>
  <si>
    <t>Acciones para el fortalecimiento y mejoramiento del centro de acondicionamiento físico.</t>
  </si>
  <si>
    <t>Realizar el mantenimiento de equipos del centro de acondicionamiento físico</t>
  </si>
  <si>
    <t>Comprar equipos para el centro de acondicionamiento físico</t>
  </si>
  <si>
    <t>Eventos deportivos comunitarios realizados.</t>
  </si>
  <si>
    <t>Realizar festivales y/o encuentros deportivos  municipales comunitarios</t>
  </si>
  <si>
    <t>120.2.3.2.02.02.009.02</t>
  </si>
  <si>
    <t>Beneficiar deportistas con la participación en Festivales y/o encuentros deportivos  municipales comunitarios</t>
  </si>
  <si>
    <t>Acciones para la realización de los Juegos Deportivos Escolares e Intercolegiados.</t>
  </si>
  <si>
    <t>Beneficiar a deportistas con la participación en juegos escolares</t>
  </si>
  <si>
    <t>Beneficiar a deportistas con la participación en juegos  Intercolegiados</t>
  </si>
  <si>
    <t>Acciones para el apoyo a Docentes que participan en los juegos del magisterio.</t>
  </si>
  <si>
    <t>Beneficiar a docentes con la participación en los juegos del magisterio</t>
  </si>
  <si>
    <t>Actualización, estructuración   e implementación del plan decenal de Deporte</t>
  </si>
  <si>
    <t>Elaborar el plan decenal del deporte</t>
  </si>
  <si>
    <t>,</t>
  </si>
  <si>
    <t>Código: F-DE-03</t>
  </si>
  <si>
    <t>Versión: 04</t>
  </si>
  <si>
    <t>Proceso: E-DE-01</t>
  </si>
  <si>
    <t>Fecha actualización: 06/01/2022</t>
  </si>
  <si>
    <t>PLAN DE DESARROLLO:</t>
  </si>
  <si>
    <t>Vigencia:</t>
  </si>
  <si>
    <t>Secretaría de Hacienda</t>
  </si>
  <si>
    <t>Fredy Velez Sanchez</t>
  </si>
  <si>
    <t>LÍNEA ESTRATÉGICA</t>
  </si>
  <si>
    <t>COMPONENTE</t>
  </si>
  <si>
    <t>PROGRAMA</t>
  </si>
  <si>
    <t>UNIDAD MEDIDA PRODUCTO</t>
  </si>
  <si>
    <t>META CUATRIENIO</t>
  </si>
  <si>
    <t>FORMA CÁLCULO CUATRIENIO</t>
  </si>
  <si>
    <t>DEPENDENECIA RESPONSABLE</t>
  </si>
  <si>
    <t>ACTIVIDAD</t>
  </si>
  <si>
    <t>UNIDAD MEDIDA ACTIVIDAD</t>
  </si>
  <si>
    <t>FORMA CÁLCULO ACTIVIDAD</t>
  </si>
  <si>
    <t>PROGRAMACIÓN TRIMESTRE I</t>
  </si>
  <si>
    <t>EJECUCIÓN TRIMESTRE I</t>
  </si>
  <si>
    <t>PROGRAMACIÓN TRIMESTRE II</t>
  </si>
  <si>
    <t>EJECUCIÓN TRIMESTRE II</t>
  </si>
  <si>
    <t>PROGRAMACIÓN TRIMESTRE III</t>
  </si>
  <si>
    <t>EJECUCIÓN TRIMESTRE III</t>
  </si>
  <si>
    <t>PROGRAMACIÓN TRIMESTRE IV</t>
  </si>
  <si>
    <t>EJECUCIÓN TRIMESTRE IV</t>
  </si>
  <si>
    <t>TOTAL PROGRAMADO AÑO</t>
  </si>
  <si>
    <t>VALOR TOTAL EJECUTADO</t>
  </si>
  <si>
    <t>Transparencia, rendición de cuentas y legalidad.</t>
  </si>
  <si>
    <t>Eficiencia y eficacia en la gestión presupuestal Municipal.</t>
  </si>
  <si>
    <t>17 - Alianzas para Lograr los Objetivos</t>
  </si>
  <si>
    <t>-</t>
  </si>
  <si>
    <t>Acciones para el cumplimiento del indicador de la ley 617 de 2000.</t>
  </si>
  <si>
    <t>FORTALECER LOS PROCESOS DE  COBRO PERSUASIVO, COACTIVO Y DE FISCALIZACIóN DE LAS OBLIGACIONES TRIBUTARIAS Y NO TRIBUTARIAS QUE NOS PERMITA EL INCREMENTO DE LOS INGRESOS CORRIENTES Y DE LOS ICLD COMO MINIMO EN UN 10%, ADEMAS DE MANTENER LOS NIVELES DE GASTOS FUNCIONAMIENTO DE LA ADMINISTRACIóN CENTRAL .</t>
  </si>
  <si>
    <t>Meses</t>
  </si>
  <si>
    <t>2.3.2.02.02.008.01 - FORTALECIMIENTO A LAS FINANZAS PUBLICAS</t>
  </si>
  <si>
    <t>Acciones para el proceso de saneamiento contable.</t>
  </si>
  <si>
    <t>REALIZAR SEGUIMIENTO, CONTROL Y DEPURACIóN DE LAS CONCILIACIONES, DEPURACIóN, CONTROL DE LAS CUENTAS CONTABLES, PRESUPUESTALES Y DE TESORERíA</t>
  </si>
  <si>
    <t>2.3.2.02.02.008.02 - GESTION PUBLICA Y EFICIENCIA Y EFICACIA PRESUPUESTAL</t>
  </si>
  <si>
    <t>Acciones de promoción del gasto público orientado a resultados mediante acciones de planeación, eficiencia, eficacia y transparencia.</t>
  </si>
  <si>
    <t>REALIZACIóN DE LA FISCALIZACIóN TRIBUTARIA ARTICUALDA A LOS PROCESOS DE PLANEACIóN MEDIANTE LA UTILIZACIóN DE MEDIOS TECNOLOGICOS</t>
  </si>
  <si>
    <t>2.3.2.02.02.008.03 - FISCALIZACION TRIBUTARIA</t>
  </si>
  <si>
    <t>2.3.2.01.01.003.03.02.01 - ADQUISICION Y ACTUALIZACION SISTEMAS DE INFORMACION</t>
  </si>
  <si>
    <t>2.3.2.01.01.003.03.02.02 - ADQUISICION Y ACTUALIZACION SISTEMAS DE INFORMACION</t>
  </si>
  <si>
    <t>SGP LIBRE INV</t>
  </si>
  <si>
    <t>Secretaría de Movilidad</t>
  </si>
  <si>
    <t>Rodrigo Alberto Sánchez Román</t>
  </si>
  <si>
    <t>Movilidad Sostenible y con Bienestar.</t>
  </si>
  <si>
    <t>Movilidad segura, saludable y sostenible.</t>
  </si>
  <si>
    <t>3 - Salud y Bienestar</t>
  </si>
  <si>
    <t>Mejoramiento de la movilidad segura, sostenible y saludable en el municipio de Caldas</t>
  </si>
  <si>
    <t>Actualización e implementación del Plan de Seguridad Vial.</t>
  </si>
  <si>
    <t>EJECUTAR PLAN LOCAL DE SEGURIDAD VIAL</t>
  </si>
  <si>
    <t>RA1100</t>
  </si>
  <si>
    <t>OTROS COFINANCIACIÓN</t>
  </si>
  <si>
    <t>Comités y Consejos de Seguridad Vial realizados.</t>
  </si>
  <si>
    <t>REALIZAR ACTIVIDADES DEL COMITé DE SEGURIDAD VIAL</t>
  </si>
  <si>
    <t>Implementación de los Comités Locales de Seguridad Vial.</t>
  </si>
  <si>
    <t>IMPLEMENTAR COMITéS DE SEGURIDAD VIAL</t>
  </si>
  <si>
    <t>11 - Ciudades y Comunidades Sostenibles</t>
  </si>
  <si>
    <t>Acciones de fortalecimiento técnico, tecnológico e institucional a la gestión Administrativa y de trámites de la secretaría de Tránsito.</t>
  </si>
  <si>
    <t>EXPEDIR LICENCIAS DE CONDUCCIóN</t>
  </si>
  <si>
    <t>REALIZAR TRáMITES DE TRáNSITO</t>
  </si>
  <si>
    <t xml:space="preserve">2.3.2.02.02.006.01 </t>
  </si>
  <si>
    <t>2.3.2.01.01.003.03.02.01</t>
  </si>
  <si>
    <t>2.3.2.01.01.003.05.02.01</t>
  </si>
  <si>
    <t>2.3.2.01.01.003.05.03.01</t>
  </si>
  <si>
    <t>2.3.2.01.01.003.05.05.01</t>
  </si>
  <si>
    <t>CALIBRAR EQUIPOS ALCOSENSORES</t>
  </si>
  <si>
    <t>REALIZAR MEGA OPERATIVOS DE EMBRIAGUEZ</t>
  </si>
  <si>
    <t xml:space="preserve">2.3.2.02.01.003.01 </t>
  </si>
  <si>
    <t>2.3.2.02.02.009.36</t>
  </si>
  <si>
    <t>RECURSOS DEL BALANCE-RESERVAS</t>
  </si>
  <si>
    <t>REALIZAR MANTENIMIENTO DE PARQUE AUTOMOTOR</t>
  </si>
  <si>
    <t xml:space="preserve">2.3.2.02.02.008.02 </t>
  </si>
  <si>
    <t>NOTIFICAR FALLOS VIRTUALMENTE</t>
  </si>
  <si>
    <t>Estrategias de educación vial realizadas.</t>
  </si>
  <si>
    <t>NúMERO DE CAMPAñAS A ACTORES VIALES REALIZADAS</t>
  </si>
  <si>
    <t>Campaña educativas y operativas dirigidas a usuarios vulnerables y expuestos: peatones, ciclistas y motociclistas.</t>
  </si>
  <si>
    <t>BENEFICIAR A LA POBLACIóN CALDEñA CON LAS CAMPAñAS DE EDUCACIóN VIAL</t>
  </si>
  <si>
    <t>2.3.2.02.02.009.39</t>
  </si>
  <si>
    <t>Cátedra de Seguridad Vial diseñada e implementada.</t>
  </si>
  <si>
    <t>IMPLEMENTAR LA CáTEDRA DE SEGURIDAD VIAL</t>
  </si>
  <si>
    <t>Controles integrales viales realizados.</t>
  </si>
  <si>
    <t>INSTALAR CONTROLES OPERATIVOS DE MOVILIDAD</t>
  </si>
  <si>
    <t>Acciones de modernización tecnológica y/o Mantenimiento de equipos y tecnología para mejorar la capacidad operativa de la secretaria de tránsito.</t>
  </si>
  <si>
    <t>DISPONER DE KIT OPERATIVO DE TRáNSITO</t>
  </si>
  <si>
    <t xml:space="preserve">2.3.2.02.01.002.01 </t>
  </si>
  <si>
    <t xml:space="preserve">2.3.2.02.02.008.01 </t>
  </si>
  <si>
    <t>REALIZAR AUDIENCIAS VIRTUALES</t>
  </si>
  <si>
    <t>Transporte Público y zonas de estacionamiento regulado.</t>
  </si>
  <si>
    <t>Optimización del transporte público para una movilidad sostenible y segura en el municipio de Caldas Caldas</t>
  </si>
  <si>
    <t>Acciones de implementación y control de Transporte Público.</t>
  </si>
  <si>
    <t>REALIZAR CONTROLES AL ESTADO DE VEHíCULOS DE TRANSPORTE PúBLICO</t>
  </si>
  <si>
    <t xml:space="preserve">2.3.2.02.02.006.03 </t>
  </si>
  <si>
    <t>REVISAR PLANES ESTRATéGICOS DE SEGURIDAD VIAL DE LAS EMPRESAS DE TRANSPORTE</t>
  </si>
  <si>
    <t>REALIZAR CONTROL DE EMISIóN DE GASES POR EMPRESA DE TRANSPORTE PúBLICO</t>
  </si>
  <si>
    <t xml:space="preserve">RA1100 </t>
  </si>
  <si>
    <t>Acciones de fortalecimiento técnico, operativo, tecnológico e Institucional al  proceso de cobro persuasivo y coactivo de la secretaria de tránsito.</t>
  </si>
  <si>
    <t>REALIZAR EFECTIVAMENTE EL CONTACTO PERSUASIVO DE ACUERDOS INCUMPLIDOS- PAGO DE USUARIOS</t>
  </si>
  <si>
    <t>REALIZAR PROCESOS DE COBRO COACTIVO</t>
  </si>
  <si>
    <t>Secretaría de Desarrollo Económico y social</t>
  </si>
  <si>
    <t>Alianza estratégica para financiación de emprendimientos para mujeres.</t>
  </si>
  <si>
    <t>RA800</t>
  </si>
  <si>
    <t>Ofertas y difusion de cursos dirigidos a mujeres</t>
  </si>
  <si>
    <t>Poblacion femenina impactada con las ofertas y difusion de cursos de formación para el empleo y el emprendimiento</t>
  </si>
  <si>
    <t>Ferias de emprendimiento mujer</t>
  </si>
  <si>
    <t>Emprendedoras participantes de las Ferias de Emprendimiento</t>
  </si>
  <si>
    <t>Acciones relacionadas con programas de incubación de emprendimientos en líneas temáticas de interés estratégico como TICS, salud, educación e industrias naranjas.</t>
  </si>
  <si>
    <t>Emprendedoras beneficiadas con programas de incubación</t>
  </si>
  <si>
    <t>Acciones formativas en materia de productividad y emprendimiento como estrategia de generación de ingresos e independencia laboral mediante alianzas estratégicas con entidades del orden nacional y/o recursos de Cooperación Internacional.</t>
  </si>
  <si>
    <t>Mujeres  beneficiadas a traves de programas de formación para el emprendimiento y empleo mediante alianzas estratégicas con entidades del orden nacional y/o recursos de Cooperación Internacional.</t>
  </si>
  <si>
    <t>Mujeres beneficiadas con el Taller satelite de confeccion</t>
  </si>
  <si>
    <t>Acciones para generar oportunidades de estudio y empleabilidad para la población en situación de discapacidad mediante la atención de necesidades en materia de empleo, innovación, emprendimiento y desarrollo humano.</t>
  </si>
  <si>
    <t>Atender necesidades en materia de empleo, innovación, emprendimiento y desarrollo humano para población con discapacidad</t>
  </si>
  <si>
    <t>411</t>
  </si>
  <si>
    <t xml:space="preserve">Construcción participativa y democrática de sociedad </t>
  </si>
  <si>
    <t>Acciones formativas de participación ciudadana a organizaciones sociales, comunitarias, deportivas, culturales, ambientales, empresariales y Juntas de Acción Comunal en fortalecimiento institucional en materia presencial o a través de la virtualidad.</t>
  </si>
  <si>
    <t>Capacitar a las organizaciones sociales y comunitarias en: Manejo de Herramientas tecnológicas y redes sociales; manejo de contabilidad de las tesorerías, Redacción de actas, Elaboración de proyectos comunitarios, actualización de estatutos, Organización cuadro de dignatarios, Manejo de los libros de las Juntas, estrategias efectivas de mecanismos de participación ciudadana, entre otros temas.</t>
  </si>
  <si>
    <t>2.3.2.02.02.008.12</t>
  </si>
  <si>
    <t>Atender personas participantes de capacitaciones</t>
  </si>
  <si>
    <t xml:space="preserve">Celebrar Día de la Acción Comunal
</t>
  </si>
  <si>
    <t xml:space="preserve">Realizar salidas pedagógicas. Integración y fortalecimiento en el trabajo comunal. </t>
  </si>
  <si>
    <t>Apoyar técnica, operativa e institucionalmente encuentros de articulación y comunicación con organizaciones sociales y/o juntas de acción comunal, e instancias de participación.</t>
  </si>
  <si>
    <t xml:space="preserve">Realizar encuentros con las organizaciones sociales y comunitarias del municipio </t>
  </si>
  <si>
    <t>Realizar asesorías individuales y/o grupales con las organizaciones sociales y comunitarias</t>
  </si>
  <si>
    <t>Actualizar la plataforma tecnológica de la administración municipal en materia de atención de trámites virtuales activando un micrositio para la atención de organizaciones comunales y grupos organizados.</t>
  </si>
  <si>
    <t>Desarrollar herramienta tecnológica para implementar una mejor participción de organizaciones comunales y grupos organizados.</t>
  </si>
  <si>
    <t>413</t>
  </si>
  <si>
    <t>Promoción y protección del derecho a la participación democrática</t>
  </si>
  <si>
    <t>Apoyar los convites y acciones comunitarias y sociales que mejoren la calidad de vida de los ciudadanos.</t>
  </si>
  <si>
    <t>Apoyar la semana comunal en articulación con Asocomunal</t>
  </si>
  <si>
    <t>Acompañar técnicamente las acciones comunitarias, ambientales, de emprendimiento, entre otras.</t>
  </si>
  <si>
    <t>Jornadas de descentralización administrativa con oferta de servicios de la administración municipal.</t>
  </si>
  <si>
    <t xml:space="preserve">Realizar jornadas de descentralización con los habitantes de los diferentes barrios y veredas </t>
  </si>
  <si>
    <t xml:space="preserve">Atender las personas en jornadas de descentralización </t>
  </si>
  <si>
    <t>Caracterizar los productores agropecuarios caracterizados (formato de actualización)</t>
  </si>
  <si>
    <t>Sector agropecuario</t>
  </si>
  <si>
    <t>Gobernanza del sector agropecuario</t>
  </si>
  <si>
    <t>Acciones de caracterización y actualización de productores y organizaciones de productores existentes.</t>
  </si>
  <si>
    <t>Actualizar los productores caracterizados  2022 (áreas, volúmenes, precios, rendimientos, coordenadas en app )</t>
  </si>
  <si>
    <t>2.3.2.02.02.008.10</t>
  </si>
  <si>
    <t>Realizar reportes de productores actualizados (áreas, volúmenes, precios, rendimientos, coordenadas en app , EVAS )</t>
  </si>
  <si>
    <t>Celebrar el día de la familia campesina</t>
  </si>
  <si>
    <t>Diagnóstico, actualización e implementación de la política pública de Desarrollo Rural Municipal.</t>
  </si>
  <si>
    <t xml:space="preserve">Elaborar instrumento de atención integral a la economía campesina, familiar y comunitaria del municipio.
</t>
  </si>
  <si>
    <t>Realizar reuniones del CMDR</t>
  </si>
  <si>
    <t>Realizar visitas de acompañamiento  para el fortalecimiento de unidades productivas existentes con enfoque empresarial</t>
  </si>
  <si>
    <t>21</t>
  </si>
  <si>
    <t>212</t>
  </si>
  <si>
    <t>Competitividad agropecuaria</t>
  </si>
  <si>
    <t>Fortalecer las unidades productivas a través del enfoque empresarial, manejo de registros, análisis de la información, comercialización de productos y enfoque asociativo.</t>
  </si>
  <si>
    <t>Software para el análisis de información y comercialización de productores</t>
  </si>
  <si>
    <t>Acciones para el fortalecimiento de la cadena productiva y comercial del café.</t>
  </si>
  <si>
    <t>Unidades productivas fortalecidas para la caficultura en el Municipio</t>
  </si>
  <si>
    <t>213</t>
  </si>
  <si>
    <t>Transferencia de tecnología para el sector agropecuario</t>
  </si>
  <si>
    <t>Acciones de participación de pequeños productores y unidades productivas en cadenas de transformación agropecuaria</t>
  </si>
  <si>
    <t>Caracterizar productores transformadores y/o unidades productivas del sector agropecuario en la participación de mercados campesinos</t>
  </si>
  <si>
    <t>Realizar asistencia técnica a personas participantes en mercados campesinos</t>
  </si>
  <si>
    <t>Realizar asesorías comerciales en mercados campesinos</t>
  </si>
  <si>
    <t>Realizar capacitaciones comerciales a productores participantes de mercados campesinos</t>
  </si>
  <si>
    <t>Eventos de extensión rural con énfasis en transferencia de tecnologías apropiadas, realizados.</t>
  </si>
  <si>
    <t>Realizar eventos de  transferencia de tecnología en líneas productivas (paquete tecnológico)</t>
  </si>
  <si>
    <t>214</t>
  </si>
  <si>
    <t>Producción sostenible, conservación de los recursos naturales y corredores biológicos</t>
  </si>
  <si>
    <t>Acciones que promuevan la implementación de Buenas Prácticas de Producción, enfoque biosostenible, transformación agropecuaria y practicas limpias.</t>
  </si>
  <si>
    <t>Beneficiar productores con visitas en asesoría e implementación de BP</t>
  </si>
  <si>
    <t xml:space="preserve">Beneficiar productores con visitas en asesoría e implementación de Acciones agroecológicas con enfoque biosostenible </t>
  </si>
  <si>
    <t>Beneficiar productores con visitas en asesoría e implementación transformación agropecuaria (subproductos líneas productivas)</t>
  </si>
  <si>
    <t xml:space="preserve">Realizar asistencias técnicas a unidades productivas para desarrollar proyectos de musáceas </t>
  </si>
  <si>
    <t>Acciones que permitan desarrollar unidades productivas agropecuarias con enfoque agroecológico y autosostenible en la zona urbana y rural.</t>
  </si>
  <si>
    <t>2.3.2.02.01.000.01</t>
  </si>
  <si>
    <t xml:space="preserve">Realizar asistencias técnicas a unidades productivas para desarrollar proyectos pecuarios </t>
  </si>
  <si>
    <t>2.3.2.02.01.000.02</t>
  </si>
  <si>
    <t>Entregar kit de semillas como acompañamiento a las líneas productivas de hortalizas</t>
  </si>
  <si>
    <t>Realizar asistencias técnicas a unidades productivas para desarrollar proyectos de hortalizas</t>
  </si>
  <si>
    <t>2.3.2.02.02.009.009.01</t>
  </si>
  <si>
    <t>Realizar asistencia técnica  por solicitud de beneficiarios nuevos o existentes por fuera de los proyectos</t>
  </si>
  <si>
    <t>362</t>
  </si>
  <si>
    <t xml:space="preserve">Bienestar y protección animal </t>
  </si>
  <si>
    <t>Acciones de esterilización de Caninos y felinos del Municipio de Caldas.</t>
  </si>
  <si>
    <t>Realizar jornadas de esterilización con Área Metropolitana y Alcaldía</t>
  </si>
  <si>
    <t>2.3.2.02.02.008.09</t>
  </si>
  <si>
    <t>Esterilizar animales de los diferentes barrios y veredas</t>
  </si>
  <si>
    <t>Acciones para el fortalecimiento técnico, operativo e institucional del Albergue de animales municipal.</t>
  </si>
  <si>
    <t>Dotar el albergue municipal para el correcto funcionamiento</t>
  </si>
  <si>
    <t>2.3.2.02.01.000.03</t>
  </si>
  <si>
    <t>2.3.2.02.01.000.04</t>
  </si>
  <si>
    <t>Suscribir convenio para la atención en ayudas diagnosticas y etología</t>
  </si>
  <si>
    <t>Invertir recursos para el correcto funcionamiento del albergue (medicamentos e insumos para el cuidado y protección de los animales del albergue, Compra de alimento concentrado para los animales del albergue. Personal encargado del cuidado y la limpieza del albergue)</t>
  </si>
  <si>
    <t>2.3.2.02.01.000.009.01</t>
  </si>
  <si>
    <t>Exist. Cy B - PROTECCION ANIMAL</t>
  </si>
  <si>
    <t>Atender animales albergados y con posibilidad de adopción</t>
  </si>
  <si>
    <t>Implementar la línea de atención de protección animal</t>
  </si>
  <si>
    <t>Realizar Campañas para la adopción, tenencia responsable de mascotas, protección al animal, bienestar al animal y seguridad animal.</t>
  </si>
  <si>
    <t>Realizar eventos de adopción</t>
  </si>
  <si>
    <t>Gestionar la adopción de animales</t>
  </si>
  <si>
    <t>Realizar caminatas caninas</t>
  </si>
  <si>
    <t>Realizar el Festival de la mascota</t>
  </si>
  <si>
    <t>Realizar charlas de tenencia responsable de mascotas</t>
  </si>
  <si>
    <t>Realizar actividades de divulgación de Tips para mascotas</t>
  </si>
  <si>
    <t>Realizar jornadas de bienestar animal</t>
  </si>
  <si>
    <t>Atender animales en las jornadas de bienestar animal</t>
  </si>
  <si>
    <t>Acciones de estimación y caracterización de la población Canina y Felina del Municipio.</t>
  </si>
  <si>
    <t>Caracterizar familias multiespecie</t>
  </si>
  <si>
    <t>Fortalecer micrositio de bienestar animal</t>
  </si>
  <si>
    <t>Instalación de microchips en caninos y felinos del municipio de Caldas.</t>
  </si>
  <si>
    <t>Instalar microchips para caninos y felinos</t>
  </si>
  <si>
    <t>Acciones para la prevención y protección de fauna y flora en el Municipio de Caldas.</t>
  </si>
  <si>
    <t>Realizar campañas de protección y conservación de la fauna y flora</t>
  </si>
  <si>
    <t>Acciones para apoyar organizaciones y grupos organizados defensores de animales.</t>
  </si>
  <si>
    <t>Realizar reuniones con las organizaciones y grupos organizados</t>
  </si>
  <si>
    <t>Realizar evento de articulación Administración-grupos</t>
  </si>
  <si>
    <t>Estrategias coordinadas, para el fortalecimiento del programa de sustitución de vehículos de tracción animal, por otro medio de carga y bienestar del caballo de alquiler.</t>
  </si>
  <si>
    <t>Realizar jornadas de bienestar animal para equinos de alquiler</t>
  </si>
  <si>
    <t>Realizar asistencia técnica veterinaria a equinos</t>
  </si>
  <si>
    <t>Capacitar y orientar a los beneficiarios del programa de equinos de alquiler</t>
  </si>
  <si>
    <t>26</t>
  </si>
  <si>
    <t>Apoyo y promoción al turismo</t>
  </si>
  <si>
    <t>261</t>
  </si>
  <si>
    <t>Planificación turística territorial</t>
  </si>
  <si>
    <t>Implementación y ejecución del plan turístico territorial de Caldas</t>
  </si>
  <si>
    <t>Formular, estructurar e implementar el Plan estratégico de turismo.</t>
  </si>
  <si>
    <t>Adoptar, socializar e implementar el plan estratégico de desarrollo turístico</t>
  </si>
  <si>
    <t>2.3.2.02.02.008.13</t>
  </si>
  <si>
    <t>Implementar las señaletas turísticas</t>
  </si>
  <si>
    <t>Realizar murales de promoción turística</t>
  </si>
  <si>
    <t>Conformación de escenarios de participación permanente con actores del sector turístico.</t>
  </si>
  <si>
    <t>Celebrar el día internacional del turismo</t>
  </si>
  <si>
    <t>Realizar reuniones de Consejo municipal de turismo</t>
  </si>
  <si>
    <t>Diagnóstico, actualización e implementación de la política pública de turismo.</t>
  </si>
  <si>
    <t>Implementar el SITUR (Sistema de indicadores turísticos)</t>
  </si>
  <si>
    <t>262</t>
  </si>
  <si>
    <t>Caldas destino turístico competitivo y sostenible</t>
  </si>
  <si>
    <t>Inventario, caracterización, formulación de las rutas ecoturísticas y culturales.</t>
  </si>
  <si>
    <t>Fortalecer e implementar las rutas turísticas</t>
  </si>
  <si>
    <t>Instalación de puntos de información turística.</t>
  </si>
  <si>
    <t>Adecuar, instalar e implementar puntos de información turística (Parque Santander  y 1 Vereda la Clara)</t>
  </si>
  <si>
    <t>Alianzas realizadas para la formación y comercialización de servicios turísticos locales.</t>
  </si>
  <si>
    <t>Realizar rueda de negocios turística</t>
  </si>
  <si>
    <t>Mantener alianzas públicas-privadas para el desarrollo turístico</t>
  </si>
  <si>
    <t>Realizar talleres de implementación de las normas técnicas colombianas para la sostenibilidad</t>
  </si>
  <si>
    <t>Estrategias de fortalecimiento de las TICs en el sector turístico del Municipio desarrolladas.</t>
  </si>
  <si>
    <t xml:space="preserve">Promocionar las aplicaciones y sitios digitalesde Caldas destino turístico </t>
  </si>
  <si>
    <t>232</t>
  </si>
  <si>
    <t>Fortalecimiento a la agencia pública de empleo</t>
  </si>
  <si>
    <t>Diseño de un Modelo de empleabilidad para el municipio de Caldas</t>
  </si>
  <si>
    <t>Alianzas estratégicas con la empresa privada y pública para generación de empleo formal.</t>
  </si>
  <si>
    <t>Realizar alianzas con empresas</t>
  </si>
  <si>
    <t>2.3.2.02.02.008.11</t>
  </si>
  <si>
    <t>Impactar personas participando de procesos de empleabilidad</t>
  </si>
  <si>
    <t>Realizar seguimiento de permanencia laboral con empresas</t>
  </si>
  <si>
    <t>Realizar seguimiento de permanencia laboral a personas</t>
  </si>
  <si>
    <t>Realizar reuniones empresariales</t>
  </si>
  <si>
    <t>Acciones de capacitación y formación laboral realizadas.</t>
  </si>
  <si>
    <t>Realizar capacitaciones en formación laboral</t>
  </si>
  <si>
    <t>Impactar  personas participando de las capacitaciones</t>
  </si>
  <si>
    <t>Acciones institucionales integrales para la orientación laboral.</t>
  </si>
  <si>
    <t>Realizar orientaciones individuales laborales</t>
  </si>
  <si>
    <t>Realizar orientaciones grupales laborales</t>
  </si>
  <si>
    <t>Eventos de empleo realizados.</t>
  </si>
  <si>
    <t>Realizar jornadas de empleabilidad</t>
  </si>
  <si>
    <t>22</t>
  </si>
  <si>
    <t>Emprendimiento e innovación</t>
  </si>
  <si>
    <t>221</t>
  </si>
  <si>
    <t>Caldas por el empleo y el emprendimiento sostenible</t>
  </si>
  <si>
    <t>Implementación de un modelo de emprendimiento y comercio sostenible en el municipio de caldas</t>
  </si>
  <si>
    <t>Estructuración, formulación e implementación del modelo de emprendimiento sostenible del Municipio de Caldas.</t>
  </si>
  <si>
    <t>Aportar en la implementación del Plan Estratégico de Sostenibilidad Territorial -PEST</t>
  </si>
  <si>
    <t>Implementación de un modelo de emprendimiento y comercio sostenible en el municipio de Caldas</t>
  </si>
  <si>
    <t>Acciones que promuevan la formación permanente para el empleo y el emprendimiento.</t>
  </si>
  <si>
    <t>Ofertar permanentemente cursos de formación para el empleo y emprendimiento</t>
  </si>
  <si>
    <t>Impactar personas con la participación de cursos</t>
  </si>
  <si>
    <t>Realizar concertación interinstitucional</t>
  </si>
  <si>
    <t>mantenimiento</t>
  </si>
  <si>
    <t>Realizar asesorías individuales y grupales a emprendedores</t>
  </si>
  <si>
    <t>Acciones para la implementación de estrategia de incubadora de empleo y emprendimiento sostenible.</t>
  </si>
  <si>
    <t>Celebrar convenio interinstitucional para la implementación de incubadoras</t>
  </si>
  <si>
    <t>Acciones para el fortalecimiento tecnológico a la producción, comercialización y promoción del empleo para lograr la diversificación y sofisticación de sus bienes y servicios.</t>
  </si>
  <si>
    <t xml:space="preserve"> Promocionar las aplicaciones y sitios digitales para la producción y comercialización de los emprendedores caldeños</t>
  </si>
  <si>
    <t>Acuerdos de responsabilidad social empresarial realizados.</t>
  </si>
  <si>
    <t>Realizar acuerdos de consumo con el Comercio y la Empresa Privada</t>
  </si>
  <si>
    <t>Acciones de comunicación y difusión e información en materia de empleo y emprendimiento.</t>
  </si>
  <si>
    <t>Implementar estrategias comunicativas (magazín, programa radial, piezas graficas, videos)</t>
  </si>
  <si>
    <t>Ferias y /o ruedas de negocios realizadas “Compre en Caldas".</t>
  </si>
  <si>
    <t>Realizar ferias de mercados campesinos</t>
  </si>
  <si>
    <t>Realizar ferias de emprendedores</t>
  </si>
  <si>
    <t>Realizar ferias Compre en  Caldas-sector comercio</t>
  </si>
  <si>
    <t>Acciones para promover la formulación de incentivos tributarios para grandes empresas, PYMES e iniciativas de emprendimiento que generen        valor        y promuevan la generación de nuevos puestos de trabajo.</t>
  </si>
  <si>
    <t>Realizar alianzas para capacitación y acompañamiento al sector comercio</t>
  </si>
  <si>
    <t>Entregar sellos de emprendimiento sostenible a comerciantes</t>
  </si>
  <si>
    <t>Estrategias que promuevan alianzas en beneficio del fortalecimiento comercial y generación del empleo digno.</t>
  </si>
  <si>
    <t>Realizar intercambios solidarios con municipios Aburrá Sur</t>
  </si>
  <si>
    <t>Realizar encuentro metropolitano de experiencias de emprendimiento sostenible</t>
  </si>
  <si>
    <t>Realizar alianzas interinstitucionales</t>
  </si>
  <si>
    <t>Acciones de fortalecimiento técnico, académico, administrativo, jurídico y tecnológico a grupos, corporaciones y Organizaciones de mujeres del Municipio de Caldas.</t>
  </si>
  <si>
    <t xml:space="preserve">Realizar encuentro de organizaciones de mujeres del aburra sur </t>
  </si>
  <si>
    <t>Trimestre II</t>
  </si>
  <si>
    <t>Seguridad y Convivencia</t>
  </si>
  <si>
    <t>Paula Andrea Espinosa Angel</t>
  </si>
  <si>
    <t>Realizar operativos con rentas departamentales</t>
  </si>
  <si>
    <t>DESARROLLO ECONOMICO Y GESTIÓN SOCIAL</t>
  </si>
  <si>
    <t>SARA TEJADA GIRALDO</t>
  </si>
  <si>
    <t>Maribel Vanegas</t>
  </si>
  <si>
    <t>Infraestructura</t>
  </si>
  <si>
    <t>Juan Esteban Zapata</t>
  </si>
  <si>
    <t>Período de seguimiento (Trimestre):II</t>
  </si>
  <si>
    <t>SALUD</t>
  </si>
  <si>
    <t>LUZ OMAIRA MORALES</t>
  </si>
  <si>
    <t>Otros Recursos</t>
  </si>
  <si>
    <t>1:9E81:101:1:10</t>
  </si>
  <si>
    <r>
      <t xml:space="preserve">Código: </t>
    </r>
    <r>
      <rPr>
        <sz val="10"/>
        <rFont val="Arial"/>
        <family val="2"/>
      </rPr>
      <t>F-DE-03</t>
    </r>
  </si>
  <si>
    <r>
      <t>Versión:</t>
    </r>
    <r>
      <rPr>
        <sz val="10"/>
        <rFont val="Arial"/>
        <family val="2"/>
      </rPr>
      <t xml:space="preserve"> 04</t>
    </r>
  </si>
  <si>
    <r>
      <t xml:space="preserve">Proceso: </t>
    </r>
    <r>
      <rPr>
        <sz val="10"/>
        <rFont val="Arial"/>
        <family val="2"/>
      </rPr>
      <t>E-DE-01</t>
    </r>
  </si>
  <si>
    <r>
      <t>Fecha actualización:</t>
    </r>
    <r>
      <rPr>
        <sz val="10"/>
        <rFont val="Arial"/>
        <family val="2"/>
      </rPr>
      <t xml:space="preserve"> 06/01/2022</t>
    </r>
  </si>
  <si>
    <t>PRODUCTN8:O13O</t>
  </si>
  <si>
    <r>
      <rPr>
        <b/>
        <sz val="12"/>
        <color theme="1"/>
        <rFont val="Arial"/>
        <family val="2"/>
      </rPr>
      <t xml:space="preserve">Código: </t>
    </r>
    <r>
      <rPr>
        <sz val="12"/>
        <color theme="1"/>
        <rFont val="Arial"/>
        <family val="2"/>
      </rPr>
      <t>F-DE-03</t>
    </r>
  </si>
  <si>
    <r>
      <rPr>
        <b/>
        <sz val="12"/>
        <color theme="1"/>
        <rFont val="Arial"/>
        <family val="2"/>
      </rPr>
      <t>Versión:</t>
    </r>
    <r>
      <rPr>
        <sz val="12"/>
        <color theme="1"/>
        <rFont val="Arial"/>
        <family val="2"/>
      </rPr>
      <t xml:space="preserve"> 04</t>
    </r>
  </si>
  <si>
    <r>
      <rPr>
        <b/>
        <sz val="12"/>
        <color theme="1"/>
        <rFont val="Arial"/>
        <family val="2"/>
      </rPr>
      <t xml:space="preserve">Proceso: </t>
    </r>
    <r>
      <rPr>
        <sz val="12"/>
        <color theme="1"/>
        <rFont val="Arial"/>
        <family val="2"/>
      </rPr>
      <t>E-DE-01</t>
    </r>
  </si>
  <si>
    <r>
      <rPr>
        <b/>
        <sz val="12"/>
        <color theme="1"/>
        <rFont val="Arial"/>
        <family val="2"/>
      </rPr>
      <t>Fecha actualización:</t>
    </r>
    <r>
      <rPr>
        <sz val="12"/>
        <color theme="1"/>
        <rFont val="Arial"/>
        <family val="2"/>
      </rPr>
      <t xml:space="preserve"> 06/01/2022</t>
    </r>
  </si>
  <si>
    <t>Víctor Jaime Vargas Torres</t>
  </si>
  <si>
    <t>PROGRAMACIÓN 
TRIMESTRE I</t>
  </si>
  <si>
    <t>PROGRAMACIÓN 
TRIMESTRE II</t>
  </si>
  <si>
    <t>PROGRAMACIÓN 
TRIMESTRE III</t>
  </si>
  <si>
    <t>PROGRAMACIÓN 
TRIMESTRE IV</t>
  </si>
  <si>
    <t>% AVANCE ANUAL ACTIVIDAD MÁX 100%</t>
  </si>
  <si>
    <t>434</t>
  </si>
  <si>
    <t>Gobierno digital y sistemas de información ciudadana</t>
  </si>
  <si>
    <t>Implementación de la Política de Gobierno Digital en el municipio de Caldas</t>
  </si>
  <si>
    <t>Actualizar e implementar el plan estratégico de tecnologías de la información PETI.</t>
  </si>
  <si>
    <t>Oficina de Comunicaciones y Tecnologías de la Información</t>
  </si>
  <si>
    <t>Desarrollar e integrar los sistemas de información con Saymir y el sistema de información de Caldas para el fortalecimiento de los trámites en línea</t>
  </si>
  <si>
    <t>Desarrollar e integrar el sistema de desarrollo, soporte, actualización y mantenimiento de las aplicaciones del Sistema de Información de Caldas - SIC- del Municipio de Caldas - Antioquia</t>
  </si>
  <si>
    <t>98.2.3.2.02.02.009.76</t>
  </si>
  <si>
    <t>Adquirir elementos y partes para el mantenimiento de los equipos de cómputo y demás herramientas tecnológicas de la alcaldía municipal de Caldas - Antioquia</t>
  </si>
  <si>
    <t>2.3.2.01.01.003.03.01</t>
  </si>
  <si>
    <t>Acciones para Cofinanciar la modernización tecnológica de la administración municipal y las entidades descentralizadas.</t>
  </si>
  <si>
    <t>Implementar la renovación del servicio de hosting VPS para las plataformas Web de la Administración Municipal de Caldas, Antioquia</t>
  </si>
  <si>
    <t xml:space="preserve">Renovar las licencias de la suite de adobe vip creative cloud para la administración municipal de Caldas Antioquia </t>
  </si>
  <si>
    <t>Renovar las licencias de Office 365 para la alcaldía municipal de Caldas - Antioquia</t>
  </si>
  <si>
    <t>Acciones para aumentar y mejorar las herramientas TIC para la interacción con el ciudadano.</t>
  </si>
  <si>
    <t>Renovar y configurar las licencias antivirus con destino a proteger los equipos de cómputo de la administración municipal de Caldas (Antioquia)</t>
  </si>
  <si>
    <t>Renovar, configurar y dar soporte de licencias Fortigate 100 F</t>
  </si>
  <si>
    <t>Actualizar e implementar el plan estratégico de comunicaciones PEC.</t>
  </si>
  <si>
    <t>Adquirir elementos de identificación para los colaboradores de la entidad en el desarrollo del Plan Estratégico de Comunicaciones de la Alcaldía de Caldas - Antioquia</t>
  </si>
  <si>
    <t>Divulgar las estrategias de comunicación pública y rendición de cuentas</t>
  </si>
  <si>
    <t>Difundir y adecuar la estación de radio y propagación de la nueva emisora del municipio de Caldas Antioquia, conforme la normatividad MINTIC</t>
  </si>
  <si>
    <t>Difundir mediante programas radiales en el municipio de Caldas Antioquia contenidos informativos,  para fortalecer las comunicaciones, con contenido institucional y de gestión de la Alcaldía de Caldas, Antioquia</t>
  </si>
  <si>
    <t xml:space="preserve">Implementar el Plan Estratégico de Tecnologías de la Información </t>
  </si>
  <si>
    <t>Acciones para mejorar el porcentaje de efectividad en la atención de las PQRS como parte del sistema integrado de gestión.</t>
  </si>
  <si>
    <t xml:space="preserve">Soporte y Mantenimiento a la plataforma de PQRS </t>
  </si>
  <si>
    <t xml:space="preserve">Realizar soporte y mantenimiento a los sistema de información para el cumplimiento del PETI  </t>
  </si>
  <si>
    <t>Generar y divulgar la marca institucional y la identidad corporativa del municipio de Caldas ante sus diversos públicos mediante el diseño y producción de piezas gráficas digitales y  piezas gráficas para producción de material pop institucionales de diversa índole necesarias para la promoción de la ejecución del Plan de Desarrollo Municipal</t>
  </si>
  <si>
    <t>Generar y divulgar contenidos informativos institucionales de alto impacto con miras a posicionar la imagen de la Alcaldía de Caldas en las redes sociales (Facebook Instagram, Twitter, YouTube) y página web, necesarias para la promoción de la ejecución del Plan de Desarrollo Municipal.</t>
  </si>
  <si>
    <t>Apoyar el cubrimiento y registro fotográfico de los eventos de diversa índole necesarias para la promoción de la ejecución del Plan de Desarrollo Municipal Y Generar el Boletín audiovisual informativo Nuestro Propósito TV Y/O Caldas en 60 segundos y videos institucionales  de diversa índole necesarias para la promoción de la ejecución del Plan de Desarrollo Municipal</t>
  </si>
  <si>
    <t xml:space="preserve">Apoyar el desarrollo y la ejecución del Plan Estrategico de Comunicaciones desde las relaciones Públicas </t>
  </si>
  <si>
    <t xml:space="preserve">Apoyar el desarrollo y la ejecución del Plan Estrategico de Comunicaciones desde la recepción de requerimientos y comunicaciones internas y cultura organizacional </t>
  </si>
  <si>
    <t>Generar y divulgar contenidos informativos institucionales de alto impacto con miras a posicionar la imagen de la Alcaldía de Caldas y El Alcalde Mauricio Cano Carmona en las redes sociales (Facebook Instagram, Twitter, YouTube) y página web, necesarias para la promoción de la ejecución del Plan de Desarrollo Municipal.</t>
  </si>
  <si>
    <t xml:space="preserve">Oficina de Comunicaciones y 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</si>
</sst>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
    <numFmt numFmtId="165" formatCode="0_ ;\-0\ "/>
    <numFmt numFmtId="166" formatCode="#,##0_ ;\-#,##0\ "/>
    <numFmt numFmtId="167" formatCode="_-&quot;$&quot;\ * #,##0_-;\-&quot;$&quot;\ * #,##0_-;_-&quot;$&quot;\ * &quot;-&quot;??_-;_-@_-"/>
    <numFmt numFmtId="168" formatCode="_-&quot;$&quot;* #,##0_-;\-&quot;$&quot;* #,##0_-;_-&quot;$&quot;* &quot;-&quot;_-;_-@_-"/>
    <numFmt numFmtId="169" formatCode="&quot;$&quot;\ #,##0.00"/>
    <numFmt numFmtId="170" formatCode="_-* #,##0_-;\-* #,##0_-;_-* &quot;-&quot;??_-;_-@_-"/>
    <numFmt numFmtId="171" formatCode="_-* #,##0.00\ _€_-;\-* #,##0.00\ _€_-;_-* &quot;-&quot;??\ _€_-;_-@_-"/>
    <numFmt numFmtId="172" formatCode="_-&quot;$&quot;\ * #,##0.00_-;\-&quot;$&quot;\ * #,##0.00_-;_-&quot;$&quot;\ * &quot;-&quot;??_-;_-@"/>
    <numFmt numFmtId="173" formatCode="_-* #,##0.00_-;\-* #,##0.00_-;_-* &quot;-&quot;??_-;_-@"/>
    <numFmt numFmtId="174" formatCode="_-&quot;$&quot;\ * #,##0.0_-;\-&quot;$&quot;\ * #,##0.0_-;_-&quot;$&quot;\ * &quot;-&quot;??_-;_-@_-"/>
    <numFmt numFmtId="175" formatCode="_-&quot;$&quot;\ * #,##0_-;\-&quot;$&quot;\ * #,##0_-;_-&quot;$&quot;\ * &quot;-&quot;??_-;_-@"/>
    <numFmt numFmtId="176" formatCode="&quot;$&quot;\ #,##0"/>
    <numFmt numFmtId="177" formatCode="d/m/yyyy"/>
    <numFmt numFmtId="178" formatCode="0.0%"/>
    <numFmt numFmtId="179" formatCode="_-&quot;$&quot;\ * #,##0_-;\-&quot;$&quot;\ * #,##0_-;_-&quot;$&quot;\ * &quot;-&quot;_-;_-@"/>
  </numFmts>
  <fonts count="33" x14ac:knownFonts="1">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sz val="12"/>
      <color theme="1"/>
      <name val="Arial"/>
      <family val="2"/>
    </font>
    <font>
      <sz val="10"/>
      <color theme="1"/>
      <name val="Arial"/>
      <family val="2"/>
    </font>
    <font>
      <b/>
      <sz val="12"/>
      <name val="Arial"/>
      <family val="2"/>
    </font>
    <font>
      <b/>
      <sz val="13"/>
      <color theme="1"/>
      <name val="Arial"/>
      <family val="2"/>
    </font>
    <font>
      <b/>
      <sz val="11.5"/>
      <name val="Arial"/>
      <family val="2"/>
    </font>
    <font>
      <b/>
      <sz val="11.5"/>
      <color theme="1"/>
      <name val="Arial"/>
      <family val="2"/>
    </font>
    <font>
      <sz val="11.5"/>
      <color theme="1"/>
      <name val="Arial"/>
      <family val="2"/>
    </font>
    <font>
      <sz val="10"/>
      <name val="Arial"/>
      <family val="2"/>
    </font>
    <font>
      <b/>
      <sz val="16"/>
      <color theme="1"/>
      <name val="Arial"/>
      <family val="2"/>
    </font>
    <font>
      <sz val="10"/>
      <name val="Arial"/>
    </font>
    <font>
      <sz val="11.5"/>
      <name val="Arial"/>
      <family val="2"/>
    </font>
    <font>
      <sz val="11"/>
      <name val="Arial"/>
      <family val="2"/>
    </font>
    <font>
      <sz val="11"/>
      <name val="Calibri"/>
      <family val="2"/>
      <scheme val="minor"/>
    </font>
    <font>
      <sz val="10"/>
      <color rgb="FF000000"/>
      <name val="Arial"/>
      <family val="2"/>
    </font>
    <font>
      <sz val="9"/>
      <color indexed="81"/>
      <name val="Tahoma"/>
      <family val="2"/>
    </font>
    <font>
      <b/>
      <sz val="10"/>
      <color theme="1"/>
      <name val="Arial"/>
      <family val="2"/>
    </font>
    <font>
      <b/>
      <sz val="10"/>
      <name val="Arial"/>
      <family val="2"/>
    </font>
    <font>
      <b/>
      <sz val="11"/>
      <color rgb="FF000000"/>
      <name val="Arial"/>
      <family val="2"/>
    </font>
    <font>
      <sz val="11"/>
      <color rgb="FF000000"/>
      <name val="Calibri"/>
      <family val="2"/>
    </font>
    <font>
      <b/>
      <sz val="10"/>
      <color rgb="FF000000"/>
      <name val="Arial"/>
      <family val="2"/>
    </font>
    <font>
      <sz val="10"/>
      <color theme="1"/>
      <name val="Calibri"/>
      <family val="2"/>
      <scheme val="minor"/>
    </font>
    <font>
      <sz val="10"/>
      <color rgb="FFFF0000"/>
      <name val="Arial"/>
      <family val="2"/>
    </font>
    <font>
      <sz val="10"/>
      <name val="Calibri"/>
      <family val="2"/>
    </font>
    <font>
      <sz val="10"/>
      <name val="Calibri"/>
      <family val="2"/>
      <scheme val="minor"/>
    </font>
    <font>
      <sz val="11"/>
      <name val="Calibri"/>
      <family val="2"/>
    </font>
    <font>
      <b/>
      <sz val="11"/>
      <color theme="1"/>
      <name val="Arial"/>
      <family val="2"/>
    </font>
    <font>
      <sz val="11"/>
      <color theme="1"/>
      <name val="Calibri"/>
      <family val="2"/>
    </font>
    <font>
      <sz val="11"/>
      <color rgb="FFFF0000"/>
      <name val="Arial"/>
      <family val="2"/>
    </font>
  </fonts>
  <fills count="3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79998168889431442"/>
        <bgColor rgb="FF007984"/>
      </patternFill>
    </fill>
    <fill>
      <patternFill patternType="solid">
        <fgColor theme="9" tint="0.79998168889431442"/>
        <bgColor rgb="FF007984"/>
      </patternFill>
    </fill>
    <fill>
      <patternFill patternType="solid">
        <fgColor theme="4" tint="0.79998168889431442"/>
        <bgColor rgb="FF007984"/>
      </patternFill>
    </fill>
    <fill>
      <patternFill patternType="solid">
        <fgColor theme="4" tint="0.79998168889431442"/>
        <bgColor indexed="64"/>
      </patternFill>
    </fill>
    <fill>
      <patternFill patternType="solid">
        <fgColor theme="7" tint="0.79998168889431442"/>
        <bgColor rgb="FF007984"/>
      </patternFill>
    </fill>
    <fill>
      <patternFill patternType="solid">
        <fgColor theme="7" tint="0.79998168889431442"/>
        <bgColor indexed="64"/>
      </patternFill>
    </fill>
    <fill>
      <patternFill patternType="solid">
        <fgColor rgb="FFFFCCCC"/>
        <bgColor rgb="FF007984"/>
      </patternFill>
    </fill>
    <fill>
      <patternFill patternType="solid">
        <fgColor rgb="FFFFCCCC"/>
        <bgColor indexed="64"/>
      </patternFill>
    </fill>
    <fill>
      <patternFill patternType="solid">
        <fgColor rgb="FFCCECFF"/>
        <bgColor rgb="FF007984"/>
      </patternFill>
    </fill>
    <fill>
      <patternFill patternType="solid">
        <fgColor rgb="FFCCECFF"/>
        <bgColor indexed="64"/>
      </patternFill>
    </fill>
    <fill>
      <patternFill patternType="solid">
        <fgColor theme="7" tint="0.59999389629810485"/>
        <bgColor rgb="FF007984"/>
      </patternFill>
    </fill>
    <fill>
      <patternFill patternType="solid">
        <fgColor rgb="FFFFFF00"/>
        <bgColor indexed="64"/>
      </patternFill>
    </fill>
    <fill>
      <patternFill patternType="solid">
        <fgColor rgb="FFFFFFFF"/>
        <bgColor rgb="FFFFFFFF"/>
      </patternFill>
    </fill>
    <fill>
      <patternFill patternType="solid">
        <fgColor rgb="FFECECEC"/>
        <bgColor rgb="FFECECEC"/>
      </patternFill>
    </fill>
    <fill>
      <patternFill patternType="solid">
        <fgColor rgb="FFE2EFD9"/>
        <bgColor rgb="FFE2EFD9"/>
      </patternFill>
    </fill>
    <fill>
      <patternFill patternType="solid">
        <fgColor rgb="FFFFE598"/>
        <bgColor rgb="FFFFE598"/>
      </patternFill>
    </fill>
    <fill>
      <patternFill patternType="solid">
        <fgColor rgb="FFD9E2F3"/>
        <bgColor rgb="FFD9E2F3"/>
      </patternFill>
    </fill>
    <fill>
      <patternFill patternType="solid">
        <fgColor rgb="FFFEF2CB"/>
        <bgColor rgb="FFFEF2CB"/>
      </patternFill>
    </fill>
    <fill>
      <patternFill patternType="solid">
        <fgColor rgb="FFFFCCCC"/>
        <bgColor rgb="FFFFCCCC"/>
      </patternFill>
    </fill>
    <fill>
      <patternFill patternType="solid">
        <fgColor rgb="FFCCECFF"/>
        <bgColor rgb="FFCCECFF"/>
      </patternFill>
    </fill>
    <fill>
      <patternFill patternType="solid">
        <fgColor rgb="FFEDEDED"/>
        <bgColor rgb="FF000000"/>
      </patternFill>
    </fill>
    <fill>
      <patternFill patternType="solid">
        <fgColor theme="0"/>
        <bgColor theme="0"/>
      </patternFill>
    </fill>
    <fill>
      <patternFill patternType="solid">
        <fgColor theme="4" tint="0.59999389629810485"/>
        <bgColor rgb="FFFFE598"/>
      </patternFill>
    </fill>
    <fill>
      <patternFill patternType="solid">
        <fgColor rgb="FFE2EFDA"/>
        <bgColor rgb="FF000000"/>
      </patternFill>
    </fill>
    <fill>
      <patternFill patternType="solid">
        <fgColor rgb="FFFFE699"/>
        <bgColor rgb="FF000000"/>
      </patternFill>
    </fill>
    <fill>
      <patternFill patternType="solid">
        <fgColor rgb="FFD9E1F2"/>
        <bgColor rgb="FF000000"/>
      </patternFill>
    </fill>
    <fill>
      <patternFill patternType="solid">
        <fgColor rgb="FFF58073"/>
        <bgColor rgb="FF000000"/>
      </patternFill>
    </fill>
    <fill>
      <patternFill patternType="solid">
        <fgColor rgb="FF87CEEB"/>
        <bgColor rgb="FF000000"/>
      </patternFill>
    </fill>
    <fill>
      <patternFill patternType="solid">
        <fgColor theme="0"/>
        <bgColor rgb="FF007984"/>
      </patternFill>
    </fill>
    <fill>
      <patternFill patternType="solid">
        <fgColor theme="0"/>
        <bgColor rgb="FFFEF2CB"/>
      </patternFill>
    </fill>
    <fill>
      <patternFill patternType="solid">
        <fgColor theme="0"/>
        <bgColor rgb="FFFFF2CC"/>
      </patternFill>
    </fill>
    <fill>
      <patternFill patternType="solid">
        <fgColor theme="7" tint="0.59999389629810485"/>
        <bgColor rgb="FFFFE598"/>
      </patternFill>
    </fill>
  </fills>
  <borders count="32">
    <border>
      <left/>
      <right/>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auto="1"/>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s>
  <cellStyleXfs count="2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1"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42"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23" fillId="0" borderId="0"/>
    <xf numFmtId="9" fontId="23"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46">
    <xf numFmtId="0" fontId="0" fillId="0" borderId="0" xfId="0"/>
    <xf numFmtId="0" fontId="6" fillId="0" borderId="0" xfId="4" applyFont="1" applyAlignment="1" applyProtection="1">
      <alignment horizontal="center" vertical="center" wrapText="1"/>
      <protection locked="0"/>
    </xf>
    <xf numFmtId="0" fontId="4" fillId="5" borderId="10" xfId="4" applyFont="1" applyFill="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9" fillId="7" borderId="3" xfId="4" applyFont="1" applyFill="1" applyBorder="1" applyAlignment="1">
      <alignment horizontal="center" vertical="center" wrapText="1"/>
    </xf>
    <xf numFmtId="0" fontId="9" fillId="8" borderId="3" xfId="4" applyFont="1" applyFill="1" applyBorder="1" applyAlignment="1">
      <alignment horizontal="center" vertical="center" wrapText="1"/>
    </xf>
    <xf numFmtId="0" fontId="9" fillId="9" borderId="3" xfId="4" applyFont="1" applyFill="1" applyBorder="1" applyAlignment="1">
      <alignment horizontal="center" vertical="center" wrapText="1"/>
    </xf>
    <xf numFmtId="0" fontId="9" fillId="11" borderId="3" xfId="4" applyFont="1" applyFill="1" applyBorder="1" applyAlignment="1">
      <alignment horizontal="center" vertical="center" wrapText="1"/>
    </xf>
    <xf numFmtId="0" fontId="10" fillId="12" borderId="3" xfId="4" applyFont="1" applyFill="1" applyBorder="1" applyAlignment="1">
      <alignment horizontal="center" vertical="center" wrapText="1"/>
    </xf>
    <xf numFmtId="0" fontId="9" fillId="13" borderId="3" xfId="4" applyFont="1" applyFill="1" applyBorder="1" applyAlignment="1">
      <alignment horizontal="center" vertical="center" wrapText="1"/>
    </xf>
    <xf numFmtId="0" fontId="10" fillId="14" borderId="3" xfId="4" applyFont="1" applyFill="1" applyBorder="1" applyAlignment="1">
      <alignment horizontal="center" vertical="center" wrapText="1"/>
    </xf>
    <xf numFmtId="0" fontId="9" fillId="15" borderId="3" xfId="4" applyFont="1" applyFill="1" applyBorder="1" applyAlignment="1">
      <alignment horizontal="center" vertical="center" wrapText="1"/>
    </xf>
    <xf numFmtId="0" fontId="10" fillId="16" borderId="3" xfId="4" applyFont="1" applyFill="1" applyBorder="1" applyAlignment="1">
      <alignment horizontal="center" vertical="center" wrapText="1"/>
    </xf>
    <xf numFmtId="0" fontId="10" fillId="5" borderId="3" xfId="4" applyFont="1" applyFill="1" applyBorder="1" applyAlignment="1">
      <alignment horizontal="center" vertical="center" wrapText="1"/>
    </xf>
    <xf numFmtId="0" fontId="10" fillId="5" borderId="3" xfId="0" applyFont="1" applyFill="1" applyBorder="1" applyAlignment="1">
      <alignment horizontal="center" vertical="center" wrapText="1"/>
    </xf>
    <xf numFmtId="164" fontId="9" fillId="17" borderId="3" xfId="4" applyNumberFormat="1" applyFont="1" applyFill="1" applyBorder="1" applyAlignment="1">
      <alignment horizontal="center" vertical="center" wrapText="1"/>
    </xf>
    <xf numFmtId="43" fontId="9" fillId="17" borderId="3" xfId="4" applyNumberFormat="1" applyFont="1" applyFill="1" applyBorder="1" applyAlignment="1">
      <alignment horizontal="center" vertical="center" wrapText="1"/>
    </xf>
    <xf numFmtId="0" fontId="11" fillId="0" borderId="0" xfId="4" applyFont="1" applyAlignment="1" applyProtection="1">
      <alignment horizontal="center" vertical="center" wrapText="1"/>
      <protection locked="0"/>
    </xf>
    <xf numFmtId="0" fontId="6" fillId="2" borderId="0" xfId="4" applyFont="1" applyFill="1" applyAlignment="1" applyProtection="1">
      <alignment horizontal="center" vertical="center" wrapText="1"/>
      <protection locked="0"/>
    </xf>
    <xf numFmtId="0" fontId="6" fillId="2" borderId="0" xfId="4" applyFont="1" applyFill="1" applyAlignment="1" applyProtection="1">
      <alignment horizontal="center" wrapText="1"/>
      <protection locked="0"/>
    </xf>
    <xf numFmtId="0" fontId="6" fillId="2" borderId="0" xfId="4" applyFont="1" applyFill="1" applyAlignment="1" applyProtection="1">
      <alignment horizontal="left" wrapText="1"/>
      <protection locked="0"/>
    </xf>
    <xf numFmtId="0" fontId="6" fillId="2" borderId="0" xfId="4" applyFont="1" applyFill="1" applyAlignment="1" applyProtection="1">
      <alignment wrapText="1"/>
      <protection locked="0"/>
    </xf>
    <xf numFmtId="43" fontId="6" fillId="2" borderId="0" xfId="4" applyNumberFormat="1" applyFont="1" applyFill="1" applyAlignment="1" applyProtection="1">
      <alignment wrapText="1"/>
      <protection locked="0"/>
    </xf>
    <xf numFmtId="166" fontId="12" fillId="0" borderId="3" xfId="1" applyNumberFormat="1" applyFont="1" applyFill="1" applyBorder="1" applyAlignment="1" applyProtection="1">
      <alignment horizontal="center" vertical="center" wrapText="1"/>
      <protection locked="0"/>
    </xf>
    <xf numFmtId="0" fontId="12" fillId="0" borderId="3" xfId="4" applyFont="1" applyBorder="1" applyAlignment="1" applyProtection="1">
      <alignment horizontal="left" vertical="center" wrapText="1"/>
      <protection locked="0"/>
    </xf>
    <xf numFmtId="0" fontId="4" fillId="2" borderId="3" xfId="4" applyFont="1" applyFill="1" applyBorder="1" applyAlignment="1" applyProtection="1">
      <alignment vertical="center" wrapText="1"/>
      <protection locked="0"/>
    </xf>
    <xf numFmtId="0" fontId="7" fillId="2" borderId="3" xfId="5" applyFont="1" applyFill="1" applyBorder="1" applyAlignment="1" applyProtection="1">
      <alignment horizontal="left" vertical="center" wrapText="1"/>
      <protection locked="0"/>
    </xf>
    <xf numFmtId="44" fontId="6" fillId="2" borderId="0" xfId="2" applyFont="1" applyFill="1" applyAlignment="1" applyProtection="1">
      <alignment horizontal="center" vertical="center" wrapText="1"/>
      <protection locked="0"/>
    </xf>
    <xf numFmtId="44" fontId="6" fillId="2" borderId="0" xfId="2" applyFont="1" applyFill="1" applyAlignment="1" applyProtection="1">
      <alignment wrapText="1"/>
      <protection locked="0"/>
    </xf>
    <xf numFmtId="0" fontId="12" fillId="2" borderId="3" xfId="4" applyFont="1" applyFill="1" applyBorder="1" applyAlignment="1" applyProtection="1">
      <alignment horizontal="left" vertical="center" wrapText="1"/>
      <protection locked="0"/>
    </xf>
    <xf numFmtId="43" fontId="0" fillId="2" borderId="0" xfId="1" applyFont="1" applyFill="1"/>
    <xf numFmtId="44" fontId="6" fillId="0" borderId="0" xfId="4" applyNumberFormat="1" applyFont="1" applyAlignment="1" applyProtection="1">
      <alignment horizontal="center" vertical="center" wrapText="1"/>
      <protection locked="0"/>
    </xf>
    <xf numFmtId="0" fontId="9" fillId="10" borderId="3" xfId="4" applyFont="1" applyFill="1" applyBorder="1" applyAlignment="1">
      <alignment horizontal="center" vertical="center" wrapText="1"/>
    </xf>
    <xf numFmtId="43" fontId="6" fillId="2" borderId="0" xfId="4" applyNumberFormat="1" applyFont="1" applyFill="1" applyAlignment="1" applyProtection="1">
      <alignment horizontal="center" vertical="center" wrapText="1"/>
      <protection locked="0"/>
    </xf>
    <xf numFmtId="43" fontId="14" fillId="2" borderId="0" xfId="1" applyFont="1" applyFill="1"/>
    <xf numFmtId="44" fontId="0" fillId="0" borderId="0" xfId="2" applyFont="1"/>
    <xf numFmtId="0" fontId="4" fillId="5" borderId="10" xfId="4" applyFont="1" applyFill="1" applyBorder="1" applyAlignment="1" applyProtection="1">
      <alignment horizontal="center" vertical="center" wrapText="1"/>
      <protection locked="0"/>
    </xf>
    <xf numFmtId="166" fontId="12" fillId="2" borderId="3" xfId="1" applyNumberFormat="1" applyFont="1" applyFill="1" applyBorder="1" applyAlignment="1" applyProtection="1">
      <alignment horizontal="center" vertical="center" wrapText="1"/>
      <protection locked="0"/>
    </xf>
    <xf numFmtId="3" fontId="12" fillId="2" borderId="3" xfId="1" applyNumberFormat="1" applyFont="1" applyFill="1" applyBorder="1" applyAlignment="1" applyProtection="1">
      <alignment horizontal="center" vertical="center" wrapText="1"/>
      <protection locked="0"/>
    </xf>
    <xf numFmtId="167" fontId="12" fillId="2" borderId="3" xfId="2" applyNumberFormat="1" applyFont="1" applyFill="1" applyBorder="1" applyAlignment="1" applyProtection="1">
      <alignment horizontal="center" vertical="center" wrapText="1"/>
      <protection locked="0"/>
    </xf>
    <xf numFmtId="44" fontId="12" fillId="2" borderId="3" xfId="2" applyFont="1" applyFill="1" applyBorder="1" applyAlignment="1" applyProtection="1">
      <alignment horizontal="center" vertical="center" wrapText="1"/>
      <protection locked="0"/>
    </xf>
    <xf numFmtId="164" fontId="12" fillId="2" borderId="3" xfId="0" applyNumberFormat="1" applyFont="1" applyFill="1" applyBorder="1" applyAlignment="1" applyProtection="1">
      <alignment horizontal="center" vertical="center" wrapText="1"/>
      <protection locked="0"/>
    </xf>
    <xf numFmtId="9" fontId="12" fillId="2" borderId="3" xfId="0" applyNumberFormat="1" applyFont="1" applyFill="1" applyBorder="1" applyAlignment="1" applyProtection="1">
      <alignment horizontal="center" vertical="center" wrapText="1"/>
      <protection locked="0"/>
    </xf>
    <xf numFmtId="9" fontId="12" fillId="2" borderId="3" xfId="7" applyFont="1" applyFill="1" applyBorder="1" applyAlignment="1" applyProtection="1">
      <alignment horizontal="center" vertical="center" wrapText="1"/>
      <protection locked="0"/>
    </xf>
    <xf numFmtId="1" fontId="12" fillId="2" borderId="3" xfId="0" applyNumberFormat="1" applyFont="1" applyFill="1" applyBorder="1" applyAlignment="1" applyProtection="1">
      <alignment horizontal="center" vertical="center" wrapText="1"/>
      <protection locked="0"/>
    </xf>
    <xf numFmtId="1" fontId="12" fillId="2" borderId="3" xfId="7" applyNumberFormat="1" applyFont="1" applyFill="1" applyBorder="1" applyAlignment="1" applyProtection="1">
      <alignment horizontal="center" vertical="center" wrapText="1"/>
      <protection locked="0"/>
    </xf>
    <xf numFmtId="3" fontId="12" fillId="2" borderId="3" xfId="7" applyNumberFormat="1" applyFont="1" applyFill="1" applyBorder="1" applyAlignment="1" applyProtection="1">
      <alignment horizontal="center" vertical="center" wrapText="1"/>
      <protection locked="0"/>
    </xf>
    <xf numFmtId="0" fontId="12" fillId="0" borderId="3" xfId="4" applyFont="1" applyBorder="1" applyAlignment="1" applyProtection="1">
      <alignment horizontal="center" vertical="center" wrapText="1"/>
      <protection locked="0"/>
    </xf>
    <xf numFmtId="0" fontId="12" fillId="0" borderId="3" xfId="4" applyFont="1" applyBorder="1" applyAlignment="1" applyProtection="1">
      <alignment vertical="center" wrapText="1"/>
      <protection locked="0"/>
    </xf>
    <xf numFmtId="165" fontId="12" fillId="0" borderId="3" xfId="6" applyNumberFormat="1" applyFont="1" applyFill="1" applyBorder="1" applyAlignment="1" applyProtection="1">
      <alignment horizontal="center" vertical="center" wrapText="1"/>
      <protection locked="0"/>
    </xf>
    <xf numFmtId="0" fontId="12" fillId="2" borderId="3" xfId="4" applyFont="1" applyFill="1" applyBorder="1" applyAlignment="1" applyProtection="1">
      <alignment horizontal="center" vertical="center" wrapText="1"/>
      <protection locked="0"/>
    </xf>
    <xf numFmtId="3" fontId="12" fillId="2" borderId="3" xfId="4" applyNumberFormat="1" applyFont="1" applyFill="1" applyBorder="1" applyAlignment="1" applyProtection="1">
      <alignment horizontal="center" vertical="center" wrapText="1"/>
      <protection locked="0"/>
    </xf>
    <xf numFmtId="9" fontId="12" fillId="2" borderId="3" xfId="4" applyNumberFormat="1" applyFont="1" applyFill="1" applyBorder="1" applyAlignment="1" applyProtection="1">
      <alignment horizontal="center" vertical="center" wrapText="1"/>
      <protection locked="0"/>
    </xf>
    <xf numFmtId="9" fontId="12" fillId="2" borderId="3" xfId="7" applyFont="1" applyFill="1" applyBorder="1" applyAlignment="1" applyProtection="1">
      <alignment horizontal="center" vertical="center" wrapText="1"/>
    </xf>
    <xf numFmtId="167" fontId="12" fillId="2" borderId="3" xfId="11" applyNumberFormat="1" applyFont="1" applyFill="1" applyBorder="1" applyAlignment="1" applyProtection="1">
      <alignment horizontal="center" vertical="center" wrapText="1"/>
      <protection locked="0"/>
    </xf>
    <xf numFmtId="0" fontId="12" fillId="2" borderId="3" xfId="12" applyFont="1" applyFill="1" applyBorder="1" applyAlignment="1" applyProtection="1">
      <alignment horizontal="center" vertical="center" wrapText="1"/>
      <protection locked="0"/>
    </xf>
    <xf numFmtId="164" fontId="12" fillId="2" borderId="3" xfId="12" applyNumberFormat="1" applyFont="1" applyFill="1" applyBorder="1" applyAlignment="1" applyProtection="1">
      <alignment horizontal="center" vertical="center" wrapText="1"/>
      <protection locked="0"/>
    </xf>
    <xf numFmtId="0" fontId="12" fillId="0" borderId="3" xfId="0" applyFont="1" applyBorder="1" applyAlignment="1" applyProtection="1">
      <alignment horizontal="left" vertical="center" wrapText="1"/>
      <protection locked="0"/>
    </xf>
    <xf numFmtId="0" fontId="15" fillId="0" borderId="0" xfId="4" applyFont="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167" fontId="12" fillId="0" borderId="3" xfId="2" applyNumberFormat="1" applyFont="1" applyFill="1" applyBorder="1" applyAlignment="1" applyProtection="1">
      <alignment horizontal="left" vertical="center" wrapText="1"/>
      <protection locked="0"/>
    </xf>
    <xf numFmtId="3" fontId="12" fillId="2" borderId="3" xfId="0" applyNumberFormat="1" applyFont="1" applyFill="1" applyBorder="1" applyAlignment="1" applyProtection="1">
      <alignment horizontal="center" vertical="center" wrapText="1"/>
      <protection locked="0"/>
    </xf>
    <xf numFmtId="1" fontId="12" fillId="0" borderId="3" xfId="4" applyNumberFormat="1" applyFont="1" applyBorder="1" applyAlignment="1" applyProtection="1">
      <alignment horizontal="center" vertical="center" wrapText="1"/>
      <protection locked="0"/>
    </xf>
    <xf numFmtId="166" fontId="12" fillId="0" borderId="7" xfId="1" applyNumberFormat="1" applyFont="1" applyFill="1" applyBorder="1" applyAlignment="1" applyProtection="1">
      <alignment horizontal="center" vertical="center" wrapText="1"/>
      <protection locked="0"/>
    </xf>
    <xf numFmtId="0" fontId="12" fillId="0" borderId="0" xfId="4" applyFont="1" applyAlignment="1" applyProtection="1">
      <alignment horizontal="center" vertical="center" wrapText="1"/>
      <protection locked="0"/>
    </xf>
    <xf numFmtId="9" fontId="12" fillId="2" borderId="3" xfId="3" applyFont="1" applyFill="1" applyBorder="1" applyAlignment="1" applyProtection="1">
      <alignment horizontal="center" vertical="center" wrapText="1"/>
      <protection locked="0"/>
    </xf>
    <xf numFmtId="1" fontId="12" fillId="2" borderId="3" xfId="3" applyNumberFormat="1" applyFont="1" applyFill="1" applyBorder="1" applyAlignment="1" applyProtection="1">
      <alignment horizontal="center" vertical="center" wrapText="1"/>
      <protection locked="0"/>
    </xf>
    <xf numFmtId="9" fontId="12" fillId="0" borderId="3" xfId="4" applyNumberFormat="1" applyFont="1" applyBorder="1" applyAlignment="1" applyProtection="1">
      <alignment horizontal="center" vertical="center" wrapText="1"/>
      <protection locked="0"/>
    </xf>
    <xf numFmtId="169" fontId="12" fillId="2" borderId="0" xfId="2" applyNumberFormat="1" applyFont="1" applyFill="1"/>
    <xf numFmtId="0" fontId="12" fillId="2" borderId="0" xfId="4" applyFont="1" applyFill="1" applyAlignment="1" applyProtection="1">
      <alignment horizontal="center" vertical="center" wrapText="1"/>
      <protection locked="0"/>
    </xf>
    <xf numFmtId="0" fontId="12" fillId="2" borderId="0" xfId="4" applyFont="1" applyFill="1" applyAlignment="1" applyProtection="1">
      <alignment horizontal="center" wrapText="1"/>
      <protection locked="0"/>
    </xf>
    <xf numFmtId="0" fontId="12" fillId="2" borderId="0" xfId="4" applyFont="1" applyFill="1" applyAlignment="1" applyProtection="1">
      <alignment horizontal="left" wrapText="1"/>
      <protection locked="0"/>
    </xf>
    <xf numFmtId="0" fontId="12" fillId="2" borderId="0" xfId="4" applyFont="1" applyFill="1" applyAlignment="1" applyProtection="1">
      <alignment wrapText="1"/>
      <protection locked="0"/>
    </xf>
    <xf numFmtId="43" fontId="12" fillId="2" borderId="0" xfId="4" applyNumberFormat="1" applyFont="1" applyFill="1" applyAlignment="1" applyProtection="1">
      <alignment wrapText="1"/>
      <protection locked="0"/>
    </xf>
    <xf numFmtId="14" fontId="7" fillId="2" borderId="3" xfId="4" applyNumberFormat="1" applyFont="1" applyFill="1" applyBorder="1" applyAlignment="1" applyProtection="1">
      <alignment horizontal="center" vertical="center" wrapText="1"/>
      <protection locked="0"/>
    </xf>
    <xf numFmtId="0" fontId="10" fillId="10" borderId="3" xfId="4" applyFont="1" applyFill="1" applyBorder="1" applyAlignment="1">
      <alignment horizontal="center" vertical="center" wrapText="1"/>
    </xf>
    <xf numFmtId="0" fontId="6" fillId="0" borderId="3" xfId="4" applyFont="1" applyBorder="1" applyAlignment="1" applyProtection="1">
      <alignment horizontal="center" vertical="center" wrapText="1"/>
      <protection locked="0"/>
    </xf>
    <xf numFmtId="0" fontId="6" fillId="0" borderId="3" xfId="4" applyFont="1" applyBorder="1" applyAlignment="1" applyProtection="1">
      <alignment horizontal="left" vertical="center" wrapText="1"/>
      <protection locked="0"/>
    </xf>
    <xf numFmtId="165" fontId="6" fillId="0" borderId="3" xfId="6" applyNumberFormat="1" applyFont="1" applyFill="1" applyBorder="1" applyAlignment="1" applyProtection="1">
      <alignment horizontal="center" vertical="center" wrapText="1"/>
      <protection locked="0"/>
    </xf>
    <xf numFmtId="166" fontId="6" fillId="0" borderId="3" xfId="1" applyNumberFormat="1" applyFont="1" applyFill="1" applyBorder="1" applyAlignment="1" applyProtection="1">
      <alignment horizontal="center" vertical="center" wrapText="1"/>
      <protection locked="0"/>
    </xf>
    <xf numFmtId="3" fontId="6" fillId="0" borderId="3" xfId="0" applyNumberFormat="1" applyFont="1" applyBorder="1" applyAlignment="1" applyProtection="1">
      <alignment horizontal="center" vertical="center" wrapText="1"/>
      <protection locked="0"/>
    </xf>
    <xf numFmtId="3" fontId="6" fillId="0" borderId="3" xfId="7" applyNumberFormat="1" applyFont="1" applyFill="1" applyBorder="1" applyAlignment="1" applyProtection="1">
      <alignment horizontal="center" vertical="center" wrapText="1"/>
      <protection locked="0"/>
    </xf>
    <xf numFmtId="9" fontId="6" fillId="0" borderId="3" xfId="7" applyFont="1" applyFill="1" applyBorder="1" applyAlignment="1" applyProtection="1">
      <alignment horizontal="center" vertical="center" wrapText="1"/>
    </xf>
    <xf numFmtId="1" fontId="6" fillId="0" borderId="3" xfId="0" applyNumberFormat="1" applyFont="1" applyBorder="1" applyAlignment="1" applyProtection="1">
      <alignment horizontal="center" vertical="center" wrapText="1"/>
      <protection locked="0"/>
    </xf>
    <xf numFmtId="3" fontId="6" fillId="0" borderId="3" xfId="1" applyNumberFormat="1"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9" fontId="6" fillId="0" borderId="3" xfId="0" applyNumberFormat="1" applyFont="1" applyBorder="1" applyAlignment="1" applyProtection="1">
      <alignment horizontal="center" vertical="center" wrapText="1"/>
      <protection locked="0"/>
    </xf>
    <xf numFmtId="9" fontId="6" fillId="0" borderId="3" xfId="3" applyFont="1" applyFill="1" applyBorder="1" applyAlignment="1" applyProtection="1">
      <alignment horizontal="center" vertical="center" wrapText="1"/>
      <protection locked="0"/>
    </xf>
    <xf numFmtId="166" fontId="6" fillId="2" borderId="3" xfId="1" applyNumberFormat="1" applyFont="1" applyFill="1" applyBorder="1" applyAlignment="1" applyProtection="1">
      <alignment horizontal="center" vertical="center" wrapText="1"/>
      <protection locked="0"/>
    </xf>
    <xf numFmtId="0" fontId="6" fillId="0" borderId="13" xfId="4" applyFont="1" applyBorder="1" applyAlignment="1" applyProtection="1">
      <alignment horizontal="center" vertical="center" wrapText="1"/>
      <protection locked="0"/>
    </xf>
    <xf numFmtId="3" fontId="6" fillId="2" borderId="3" xfId="1" applyNumberFormat="1" applyFont="1" applyFill="1" applyBorder="1" applyAlignment="1" applyProtection="1">
      <alignment horizontal="center" vertical="center" wrapText="1"/>
      <protection locked="0"/>
    </xf>
    <xf numFmtId="3" fontId="12" fillId="0" borderId="3" xfId="0" applyNumberFormat="1" applyFont="1" applyBorder="1" applyAlignment="1" applyProtection="1">
      <alignment horizontal="center" vertical="center" wrapText="1"/>
      <protection locked="0"/>
    </xf>
    <xf numFmtId="0" fontId="6" fillId="2" borderId="3" xfId="4" applyFont="1" applyFill="1" applyBorder="1" applyAlignment="1" applyProtection="1">
      <alignment horizontal="left" vertical="center" wrapText="1"/>
      <protection locked="0"/>
    </xf>
    <xf numFmtId="0" fontId="18"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2" borderId="3" xfId="4" applyFont="1" applyFill="1" applyBorder="1" applyAlignment="1" applyProtection="1">
      <alignment horizontal="center" vertical="center" wrapText="1"/>
      <protection locked="0"/>
    </xf>
    <xf numFmtId="9" fontId="6" fillId="2" borderId="3" xfId="4" applyNumberFormat="1" applyFont="1" applyFill="1" applyBorder="1" applyAlignment="1" applyProtection="1">
      <alignment horizontal="center" vertical="center" wrapText="1"/>
      <protection locked="0"/>
    </xf>
    <xf numFmtId="3" fontId="6" fillId="2" borderId="3" xfId="4" applyNumberFormat="1" applyFont="1" applyFill="1" applyBorder="1" applyAlignment="1" applyProtection="1">
      <alignment horizontal="center" vertical="center" wrapText="1"/>
      <protection locked="0"/>
    </xf>
    <xf numFmtId="9" fontId="6" fillId="2" borderId="3" xfId="7" applyFont="1" applyFill="1" applyBorder="1" applyAlignment="1" applyProtection="1">
      <alignment horizontal="center" vertical="center" wrapText="1"/>
      <protection locked="0"/>
    </xf>
    <xf numFmtId="164" fontId="6" fillId="2" borderId="3" xfId="0" applyNumberFormat="1" applyFont="1" applyFill="1" applyBorder="1" applyAlignment="1" applyProtection="1">
      <alignment horizontal="center" vertical="center" wrapText="1"/>
      <protection locked="0"/>
    </xf>
    <xf numFmtId="0" fontId="6" fillId="2" borderId="3" xfId="4" applyFont="1" applyFill="1" applyBorder="1" applyAlignment="1" applyProtection="1">
      <alignment vertical="center" wrapText="1"/>
      <protection locked="0"/>
    </xf>
    <xf numFmtId="1" fontId="6" fillId="2" borderId="3" xfId="4" applyNumberFormat="1" applyFont="1" applyFill="1" applyBorder="1" applyAlignment="1" applyProtection="1">
      <alignment horizontal="center" vertical="center" wrapText="1"/>
      <protection locked="0"/>
    </xf>
    <xf numFmtId="3" fontId="6" fillId="2" borderId="3" xfId="7" applyNumberFormat="1" applyFont="1" applyFill="1" applyBorder="1" applyAlignment="1" applyProtection="1">
      <alignment horizontal="center" vertical="center" wrapText="1"/>
      <protection locked="0"/>
    </xf>
    <xf numFmtId="9" fontId="6" fillId="2" borderId="3" xfId="7" applyFont="1" applyFill="1" applyBorder="1" applyAlignment="1" applyProtection="1">
      <alignment horizontal="center" vertical="center" wrapText="1"/>
    </xf>
    <xf numFmtId="167" fontId="6" fillId="2" borderId="3" xfId="2" applyNumberFormat="1" applyFont="1" applyFill="1" applyBorder="1" applyAlignment="1" applyProtection="1">
      <alignment horizontal="center" vertical="center" wrapText="1"/>
      <protection locked="0"/>
    </xf>
    <xf numFmtId="167" fontId="6" fillId="2" borderId="3" xfId="2" applyNumberFormat="1" applyFont="1" applyFill="1" applyBorder="1" applyAlignment="1" applyProtection="1">
      <alignment horizontal="left" vertical="center" wrapText="1"/>
      <protection locked="0"/>
    </xf>
    <xf numFmtId="0" fontId="12" fillId="0" borderId="0" xfId="0" applyFont="1" applyAlignment="1">
      <alignment horizontal="center" vertical="center" wrapText="1"/>
    </xf>
    <xf numFmtId="0" fontId="12" fillId="0" borderId="14" xfId="0" applyFont="1" applyBorder="1" applyAlignment="1">
      <alignment horizontal="center" vertical="center" wrapText="1"/>
    </xf>
    <xf numFmtId="0" fontId="12" fillId="0" borderId="14" xfId="0" applyFont="1" applyBorder="1" applyAlignment="1">
      <alignment vertical="center" wrapText="1"/>
    </xf>
    <xf numFmtId="1" fontId="12"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9" fontId="12" fillId="0" borderId="14" xfId="0" applyNumberFormat="1" applyFont="1" applyBorder="1" applyAlignment="1">
      <alignment horizontal="center" vertical="center" wrapText="1"/>
    </xf>
    <xf numFmtId="166" fontId="12" fillId="0" borderId="14" xfId="0" applyNumberFormat="1" applyFont="1" applyBorder="1" applyAlignment="1">
      <alignment horizontal="center" vertical="center" wrapText="1"/>
    </xf>
    <xf numFmtId="0" fontId="6" fillId="0" borderId="3" xfId="4" applyFont="1" applyBorder="1" applyAlignment="1">
      <alignment horizontal="left" vertical="center" wrapText="1"/>
    </xf>
    <xf numFmtId="3" fontId="12" fillId="0" borderId="14" xfId="0" applyNumberFormat="1" applyFont="1" applyBorder="1" applyAlignment="1">
      <alignment horizontal="center" vertical="center" wrapText="1"/>
    </xf>
    <xf numFmtId="9" fontId="12" fillId="0" borderId="18" xfId="0" applyNumberFormat="1" applyFont="1" applyBorder="1" applyAlignment="1">
      <alignment horizontal="center" vertical="center" wrapText="1"/>
    </xf>
    <xf numFmtId="166" fontId="12" fillId="2" borderId="3" xfId="0" applyNumberFormat="1" applyFont="1" applyFill="1" applyBorder="1" applyAlignment="1">
      <alignment horizontal="center" vertical="center" wrapText="1"/>
    </xf>
    <xf numFmtId="3" fontId="12" fillId="2" borderId="3" xfId="0" applyNumberFormat="1" applyFont="1" applyFill="1" applyBorder="1" applyAlignment="1">
      <alignment horizontal="center" vertical="center" wrapText="1"/>
    </xf>
    <xf numFmtId="167" fontId="12" fillId="2" borderId="3" xfId="2" applyNumberFormat="1" applyFont="1" applyFill="1" applyBorder="1" applyAlignment="1">
      <alignment horizontal="center" vertical="center" wrapText="1"/>
    </xf>
    <xf numFmtId="174" fontId="12" fillId="2" borderId="3" xfId="2" applyNumberFormat="1" applyFont="1" applyFill="1" applyBorder="1" applyAlignment="1" applyProtection="1">
      <alignment horizontal="center" vertical="center"/>
      <protection locked="0"/>
    </xf>
    <xf numFmtId="0" fontId="12" fillId="2" borderId="3" xfId="0" applyFont="1" applyFill="1" applyBorder="1" applyAlignment="1">
      <alignment horizontal="left" vertical="center" wrapText="1"/>
    </xf>
    <xf numFmtId="0" fontId="12" fillId="2" borderId="3" xfId="0" applyFont="1" applyFill="1" applyBorder="1" applyAlignment="1" applyProtection="1">
      <alignment horizontal="center" vertical="center"/>
      <protection locked="0"/>
    </xf>
    <xf numFmtId="166" fontId="12" fillId="2" borderId="14" xfId="0" applyNumberFormat="1" applyFont="1" applyFill="1" applyBorder="1" applyAlignment="1">
      <alignment horizontal="center" vertical="center" wrapText="1"/>
    </xf>
    <xf numFmtId="0" fontId="12" fillId="0" borderId="25" xfId="0" applyFont="1" applyBorder="1" applyAlignment="1">
      <alignment horizontal="center" vertical="center" wrapText="1"/>
    </xf>
    <xf numFmtId="9" fontId="12" fillId="0" borderId="25" xfId="0" applyNumberFormat="1" applyFont="1" applyBorder="1" applyAlignment="1">
      <alignment horizontal="center" vertical="center" wrapText="1"/>
    </xf>
    <xf numFmtId="164" fontId="12" fillId="2" borderId="3" xfId="0" applyNumberFormat="1" applyFont="1" applyFill="1" applyBorder="1" applyAlignment="1">
      <alignment horizontal="center" vertical="center" wrapText="1"/>
    </xf>
    <xf numFmtId="43" fontId="12" fillId="2" borderId="3" xfId="0" applyNumberFormat="1" applyFont="1" applyFill="1" applyBorder="1" applyAlignment="1">
      <alignment horizontal="left" vertical="center" wrapText="1"/>
    </xf>
    <xf numFmtId="44" fontId="12" fillId="2" borderId="3" xfId="2" applyFont="1" applyFill="1" applyBorder="1" applyAlignment="1">
      <alignment horizontal="center" vertical="center" wrapText="1"/>
    </xf>
    <xf numFmtId="173" fontId="12" fillId="2" borderId="3" xfId="0" applyNumberFormat="1" applyFont="1" applyFill="1" applyBorder="1" applyAlignment="1">
      <alignment wrapText="1"/>
    </xf>
    <xf numFmtId="49" fontId="12" fillId="2" borderId="3" xfId="0" applyNumberFormat="1" applyFont="1" applyFill="1" applyBorder="1" applyAlignment="1" applyProtection="1">
      <alignment horizontal="center" vertical="center"/>
      <protection locked="0"/>
    </xf>
    <xf numFmtId="0" fontId="20" fillId="2" borderId="3" xfId="4" applyFont="1" applyFill="1" applyBorder="1" applyAlignment="1" applyProtection="1">
      <alignment vertical="center" wrapText="1"/>
      <protection locked="0"/>
    </xf>
    <xf numFmtId="0" fontId="21" fillId="2" borderId="3" xfId="5" applyFont="1" applyFill="1" applyBorder="1" applyAlignment="1" applyProtection="1">
      <alignment horizontal="left" vertical="center" wrapText="1"/>
      <protection locked="0"/>
    </xf>
    <xf numFmtId="14" fontId="21" fillId="2" borderId="3" xfId="4" applyNumberFormat="1" applyFont="1" applyFill="1" applyBorder="1" applyAlignment="1" applyProtection="1">
      <alignment horizontal="center" vertical="center" wrapText="1"/>
      <protection locked="0"/>
    </xf>
    <xf numFmtId="0" fontId="20" fillId="5" borderId="10" xfId="4" applyFont="1" applyFill="1" applyBorder="1" applyAlignment="1" applyProtection="1">
      <alignment horizontal="center" vertical="center" wrapText="1"/>
      <protection locked="0"/>
    </xf>
    <xf numFmtId="0" fontId="22" fillId="27" borderId="14" xfId="0" applyFont="1" applyFill="1" applyBorder="1" applyAlignment="1">
      <alignment horizontal="center" wrapText="1"/>
    </xf>
    <xf numFmtId="1" fontId="22" fillId="27" borderId="14" xfId="0" applyNumberFormat="1" applyFont="1" applyFill="1" applyBorder="1" applyAlignment="1">
      <alignment horizontal="center" wrapText="1"/>
    </xf>
    <xf numFmtId="0" fontId="21" fillId="8" borderId="3" xfId="4" applyFont="1" applyFill="1" applyBorder="1" applyAlignment="1">
      <alignment horizontal="center" vertical="center" wrapText="1"/>
    </xf>
    <xf numFmtId="0" fontId="21" fillId="9" borderId="3" xfId="4" applyFont="1" applyFill="1" applyBorder="1" applyAlignment="1">
      <alignment horizontal="center" vertical="center" wrapText="1"/>
    </xf>
    <xf numFmtId="0" fontId="20" fillId="10" borderId="3" xfId="4" applyFont="1" applyFill="1" applyBorder="1" applyAlignment="1">
      <alignment horizontal="center" vertical="center" wrapText="1"/>
    </xf>
    <xf numFmtId="0" fontId="21" fillId="11" borderId="3" xfId="4" applyFont="1" applyFill="1" applyBorder="1" applyAlignment="1">
      <alignment horizontal="center" vertical="center" wrapText="1"/>
    </xf>
    <xf numFmtId="0" fontId="20" fillId="12" borderId="3" xfId="4" applyFont="1" applyFill="1" applyBorder="1" applyAlignment="1">
      <alignment horizontal="center" vertical="center" wrapText="1"/>
    </xf>
    <xf numFmtId="0" fontId="21" fillId="13" borderId="3" xfId="4" applyFont="1" applyFill="1" applyBorder="1" applyAlignment="1">
      <alignment horizontal="center" vertical="center" wrapText="1"/>
    </xf>
    <xf numFmtId="0" fontId="20" fillId="14" borderId="3" xfId="4" applyFont="1" applyFill="1" applyBorder="1" applyAlignment="1">
      <alignment horizontal="center" vertical="center" wrapText="1"/>
    </xf>
    <xf numFmtId="0" fontId="21" fillId="15" borderId="3" xfId="4" applyFont="1" applyFill="1" applyBorder="1" applyAlignment="1">
      <alignment horizontal="center" vertical="center" wrapText="1"/>
    </xf>
    <xf numFmtId="0" fontId="20" fillId="16" borderId="3" xfId="4" applyFont="1" applyFill="1" applyBorder="1" applyAlignment="1">
      <alignment horizontal="center" vertical="center" wrapText="1"/>
    </xf>
    <xf numFmtId="0" fontId="20" fillId="5" borderId="3" xfId="4" applyFont="1" applyFill="1" applyBorder="1" applyAlignment="1">
      <alignment horizontal="center" vertical="center" wrapText="1"/>
    </xf>
    <xf numFmtId="0" fontId="20" fillId="5" borderId="3" xfId="0" applyFont="1" applyFill="1" applyBorder="1" applyAlignment="1">
      <alignment horizontal="center" vertical="center" wrapText="1"/>
    </xf>
    <xf numFmtId="164" fontId="21" fillId="17" borderId="3" xfId="4" applyNumberFormat="1" applyFont="1" applyFill="1" applyBorder="1" applyAlignment="1">
      <alignment horizontal="center" vertical="center" wrapText="1"/>
    </xf>
    <xf numFmtId="43" fontId="21" fillId="17" borderId="3" xfId="4" applyNumberFormat="1" applyFont="1" applyFill="1" applyBorder="1" applyAlignment="1">
      <alignment horizontal="center" vertical="center" wrapText="1"/>
    </xf>
    <xf numFmtId="0" fontId="6" fillId="0" borderId="3" xfId="4" applyFont="1" applyBorder="1" applyAlignment="1">
      <alignment horizontal="center" vertical="center" wrapText="1"/>
    </xf>
    <xf numFmtId="1" fontId="6" fillId="0" borderId="3" xfId="4" applyNumberFormat="1" applyFont="1" applyBorder="1" applyAlignment="1">
      <alignment horizontal="center" vertical="center" wrapText="1"/>
    </xf>
    <xf numFmtId="9" fontId="6" fillId="0" borderId="3" xfId="4" applyNumberFormat="1" applyFont="1" applyBorder="1" applyAlignment="1">
      <alignment horizontal="center" vertical="center" wrapText="1"/>
    </xf>
    <xf numFmtId="166" fontId="6" fillId="0" borderId="3" xfId="1" applyNumberFormat="1" applyFont="1" applyFill="1" applyBorder="1" applyAlignment="1" applyProtection="1">
      <alignment horizontal="center" vertical="center" wrapText="1"/>
    </xf>
    <xf numFmtId="0" fontId="6" fillId="0" borderId="3" xfId="4" applyFont="1" applyBorder="1" applyAlignment="1" applyProtection="1">
      <alignment horizontal="left" vertical="center" wrapText="1"/>
    </xf>
    <xf numFmtId="0" fontId="6" fillId="0" borderId="3" xfId="4" applyFont="1" applyBorder="1" applyAlignment="1" applyProtection="1">
      <alignment horizontal="center" vertical="center" wrapText="1"/>
    </xf>
    <xf numFmtId="3" fontId="6" fillId="0" borderId="3" xfId="4" applyNumberFormat="1" applyFont="1" applyBorder="1" applyAlignment="1" applyProtection="1">
      <alignment horizontal="center" vertical="center" wrapText="1"/>
    </xf>
    <xf numFmtId="9" fontId="6" fillId="0" borderId="3" xfId="4" applyNumberFormat="1" applyFont="1" applyBorder="1" applyAlignment="1" applyProtection="1">
      <alignment horizontal="center" vertical="center" wrapText="1"/>
    </xf>
    <xf numFmtId="3" fontId="6" fillId="0" borderId="3" xfId="0" applyNumberFormat="1" applyFont="1" applyBorder="1" applyAlignment="1">
      <alignment horizontal="center" vertical="center" wrapText="1"/>
    </xf>
    <xf numFmtId="42" fontId="6" fillId="0" borderId="3" xfId="2" applyNumberFormat="1" applyFont="1" applyFill="1" applyBorder="1" applyAlignment="1" applyProtection="1">
      <alignment horizontal="center" vertical="center" wrapText="1"/>
      <protection locked="0"/>
    </xf>
    <xf numFmtId="176" fontId="6" fillId="0" borderId="3" xfId="2" applyNumberFormat="1" applyFont="1" applyFill="1" applyBorder="1" applyAlignment="1" applyProtection="1">
      <alignment horizontal="center" vertical="center" wrapText="1"/>
      <protection locked="0"/>
    </xf>
    <xf numFmtId="9" fontId="6" fillId="0" borderId="0" xfId="4" applyNumberFormat="1" applyFont="1" applyAlignment="1" applyProtection="1">
      <alignment horizontal="center" vertical="center" wrapText="1"/>
      <protection locked="0"/>
    </xf>
    <xf numFmtId="9" fontId="6" fillId="0" borderId="3" xfId="0" applyNumberFormat="1" applyFont="1" applyBorder="1" applyAlignment="1">
      <alignment horizontal="center" vertical="center" wrapText="1"/>
    </xf>
    <xf numFmtId="166" fontId="6" fillId="0" borderId="3" xfId="0" applyNumberFormat="1" applyFont="1" applyBorder="1" applyAlignment="1">
      <alignment horizontal="center" vertical="center" wrapText="1"/>
    </xf>
    <xf numFmtId="166" fontId="6" fillId="0" borderId="3" xfId="0" applyNumberFormat="1" applyFont="1" applyBorder="1" applyAlignment="1" applyProtection="1">
      <alignment horizontal="center" vertical="center" wrapText="1"/>
      <protection locked="0"/>
    </xf>
    <xf numFmtId="3" fontId="12" fillId="2" borderId="14" xfId="0" applyNumberFormat="1" applyFont="1" applyFill="1" applyBorder="1" applyAlignment="1">
      <alignment horizontal="center" vertical="center" wrapText="1"/>
    </xf>
    <xf numFmtId="175" fontId="12" fillId="2" borderId="14" xfId="0" applyNumberFormat="1" applyFont="1" applyFill="1" applyBorder="1" applyAlignment="1">
      <alignment horizontal="center" vertical="center" wrapText="1"/>
    </xf>
    <xf numFmtId="175" fontId="12" fillId="28" borderId="14" xfId="0" applyNumberFormat="1" applyFont="1" applyFill="1" applyBorder="1" applyAlignment="1">
      <alignment horizontal="center" vertical="center" wrapText="1"/>
    </xf>
    <xf numFmtId="175" fontId="12" fillId="28" borderId="14" xfId="0" applyNumberFormat="1" applyFont="1" applyFill="1" applyBorder="1" applyAlignment="1">
      <alignment horizontal="left" vertical="center" wrapText="1"/>
    </xf>
    <xf numFmtId="0" fontId="12" fillId="2" borderId="14" xfId="0" applyFont="1" applyFill="1" applyBorder="1" applyAlignment="1">
      <alignment horizontal="center" vertical="center" wrapText="1"/>
    </xf>
    <xf numFmtId="164" fontId="12" fillId="2" borderId="14" xfId="0" applyNumberFormat="1" applyFont="1" applyFill="1" applyBorder="1" applyAlignment="1">
      <alignment horizontal="center" vertical="center" wrapText="1"/>
    </xf>
    <xf numFmtId="175" fontId="6" fillId="2" borderId="14" xfId="0" applyNumberFormat="1" applyFont="1" applyFill="1" applyBorder="1" applyAlignment="1">
      <alignment horizontal="left" vertical="center" wrapText="1"/>
    </xf>
    <xf numFmtId="0" fontId="20" fillId="0" borderId="0" xfId="4" applyFont="1" applyAlignment="1" applyProtection="1">
      <alignment horizontal="center" vertical="center" wrapText="1"/>
      <protection locked="0"/>
    </xf>
    <xf numFmtId="0" fontId="6" fillId="2" borderId="0" xfId="4" applyFont="1" applyFill="1" applyAlignment="1" applyProtection="1">
      <alignment vertical="center" wrapText="1"/>
      <protection locked="0"/>
    </xf>
    <xf numFmtId="0" fontId="6" fillId="0" borderId="0" xfId="5" applyFont="1" applyAlignment="1" applyProtection="1">
      <alignment horizontal="center" vertical="center" wrapText="1"/>
      <protection locked="0"/>
    </xf>
    <xf numFmtId="0" fontId="4" fillId="2" borderId="3" xfId="5" applyFont="1" applyFill="1" applyBorder="1" applyAlignment="1" applyProtection="1">
      <alignment vertical="center" wrapText="1"/>
      <protection locked="0"/>
    </xf>
    <xf numFmtId="0" fontId="7" fillId="2" borderId="3" xfId="15" applyFont="1" applyFill="1" applyBorder="1" applyAlignment="1" applyProtection="1">
      <alignment horizontal="left" vertical="center" wrapText="1"/>
      <protection locked="0"/>
    </xf>
    <xf numFmtId="14" fontId="7" fillId="2" borderId="3" xfId="5" applyNumberFormat="1" applyFont="1" applyFill="1" applyBorder="1" applyAlignment="1" applyProtection="1">
      <alignment horizontal="center" vertical="center" wrapText="1"/>
      <protection locked="0"/>
    </xf>
    <xf numFmtId="0" fontId="4" fillId="5" borderId="10" xfId="5" applyFont="1" applyFill="1" applyBorder="1" applyAlignment="1" applyProtection="1">
      <alignment horizontal="center" vertical="center" wrapText="1"/>
      <protection locked="0"/>
    </xf>
    <xf numFmtId="0" fontId="5" fillId="0" borderId="0" xfId="5" applyFont="1" applyAlignment="1" applyProtection="1">
      <alignment horizontal="center" vertical="center" wrapText="1"/>
      <protection locked="0"/>
    </xf>
    <xf numFmtId="0" fontId="9" fillId="7" borderId="3" xfId="5" applyFont="1" applyFill="1" applyBorder="1" applyAlignment="1" applyProtection="1">
      <alignment horizontal="center" vertical="center" wrapText="1"/>
      <protection locked="0"/>
    </xf>
    <xf numFmtId="0" fontId="9" fillId="8" borderId="3" xfId="5" applyFont="1" applyFill="1" applyBorder="1" applyAlignment="1" applyProtection="1">
      <alignment horizontal="center" vertical="center" wrapText="1"/>
      <protection locked="0"/>
    </xf>
    <xf numFmtId="0" fontId="9" fillId="9" borderId="3" xfId="5" applyFont="1" applyFill="1" applyBorder="1" applyAlignment="1" applyProtection="1">
      <alignment horizontal="center" vertical="center" wrapText="1"/>
      <protection locked="0"/>
    </xf>
    <xf numFmtId="0" fontId="10" fillId="10" borderId="3" xfId="5" applyFont="1" applyFill="1" applyBorder="1" applyAlignment="1" applyProtection="1">
      <alignment horizontal="center" vertical="center" wrapText="1"/>
      <protection locked="0"/>
    </xf>
    <xf numFmtId="0" fontId="9" fillId="11" borderId="3" xfId="5" applyFont="1" applyFill="1" applyBorder="1" applyAlignment="1" applyProtection="1">
      <alignment horizontal="center" vertical="center" wrapText="1"/>
      <protection locked="0"/>
    </xf>
    <xf numFmtId="0" fontId="10" fillId="12" borderId="3" xfId="5" applyFont="1" applyFill="1" applyBorder="1" applyAlignment="1" applyProtection="1">
      <alignment horizontal="center" vertical="center" wrapText="1"/>
      <protection locked="0"/>
    </xf>
    <xf numFmtId="0" fontId="9" fillId="13" borderId="3" xfId="5" applyFont="1" applyFill="1" applyBorder="1" applyAlignment="1" applyProtection="1">
      <alignment horizontal="center" vertical="center" wrapText="1"/>
      <protection locked="0"/>
    </xf>
    <xf numFmtId="0" fontId="10" fillId="14" borderId="3" xfId="5" applyFont="1" applyFill="1" applyBorder="1" applyAlignment="1" applyProtection="1">
      <alignment horizontal="center" vertical="center" wrapText="1"/>
      <protection locked="0"/>
    </xf>
    <xf numFmtId="0" fontId="9" fillId="15" borderId="3" xfId="5" applyFont="1" applyFill="1" applyBorder="1" applyAlignment="1" applyProtection="1">
      <alignment horizontal="center" vertical="center" wrapText="1"/>
      <protection locked="0"/>
    </xf>
    <xf numFmtId="0" fontId="10" fillId="16" borderId="3" xfId="5" applyFont="1" applyFill="1" applyBorder="1" applyAlignment="1" applyProtection="1">
      <alignment horizontal="center" vertical="center" wrapText="1"/>
      <protection locked="0"/>
    </xf>
    <xf numFmtId="0" fontId="10" fillId="5" borderId="3" xfId="5" applyFont="1" applyFill="1" applyBorder="1" applyAlignment="1" applyProtection="1">
      <alignment horizontal="center" vertical="center" wrapText="1"/>
      <protection locked="0"/>
    </xf>
    <xf numFmtId="164" fontId="9" fillId="17" borderId="3" xfId="5" applyNumberFormat="1" applyFont="1" applyFill="1" applyBorder="1" applyAlignment="1" applyProtection="1">
      <alignment horizontal="center" vertical="center" wrapText="1"/>
      <protection locked="0"/>
    </xf>
    <xf numFmtId="43" fontId="9" fillId="17" borderId="3" xfId="5" applyNumberFormat="1" applyFont="1" applyFill="1" applyBorder="1" applyAlignment="1" applyProtection="1">
      <alignment horizontal="center" vertical="center" wrapText="1"/>
      <protection locked="0"/>
    </xf>
    <xf numFmtId="0" fontId="9" fillId="7" borderId="10" xfId="5" applyFont="1" applyFill="1" applyBorder="1" applyAlignment="1" applyProtection="1">
      <alignment horizontal="center" vertical="center" wrapText="1"/>
      <protection locked="0"/>
    </xf>
    <xf numFmtId="0" fontId="11" fillId="0" borderId="0" xfId="5" applyFont="1" applyAlignment="1" applyProtection="1">
      <alignment horizontal="center" vertical="center" wrapText="1"/>
      <protection locked="0"/>
    </xf>
    <xf numFmtId="0" fontId="12" fillId="0" borderId="3" xfId="5" applyFont="1" applyBorder="1" applyAlignment="1" applyProtection="1">
      <alignment horizontal="center" vertical="center" wrapText="1"/>
      <protection locked="0"/>
    </xf>
    <xf numFmtId="0" fontId="6" fillId="0" borderId="3" xfId="5" applyFont="1" applyBorder="1" applyAlignment="1" applyProtection="1">
      <alignment horizontal="left" vertical="center" wrapText="1"/>
      <protection locked="0"/>
    </xf>
    <xf numFmtId="0" fontId="6" fillId="0" borderId="3" xfId="5" applyFont="1" applyBorder="1" applyAlignment="1" applyProtection="1">
      <alignment horizontal="center" vertical="center" wrapText="1"/>
      <protection locked="0"/>
    </xf>
    <xf numFmtId="9" fontId="6" fillId="0" borderId="3" xfId="5" applyNumberFormat="1" applyFont="1" applyBorder="1" applyAlignment="1" applyProtection="1">
      <alignment horizontal="center" vertical="center" wrapText="1"/>
      <protection locked="0"/>
    </xf>
    <xf numFmtId="0" fontId="12" fillId="2" borderId="3" xfId="5" applyFont="1" applyFill="1" applyBorder="1" applyAlignment="1" applyProtection="1">
      <alignment horizontal="left" vertical="center" wrapText="1"/>
      <protection locked="0"/>
    </xf>
    <xf numFmtId="0" fontId="12" fillId="2" borderId="3" xfId="5" applyFont="1" applyFill="1" applyBorder="1" applyAlignment="1">
      <alignment horizontal="left" vertical="center" wrapText="1"/>
    </xf>
    <xf numFmtId="0" fontId="6" fillId="2" borderId="0" xfId="5" applyFont="1" applyFill="1" applyAlignment="1" applyProtection="1">
      <alignment horizontal="center" vertical="center" wrapText="1"/>
      <protection locked="0"/>
    </xf>
    <xf numFmtId="0" fontId="6" fillId="2" borderId="0" xfId="5" applyFont="1" applyFill="1" applyAlignment="1" applyProtection="1">
      <alignment horizontal="center" wrapText="1"/>
      <protection locked="0"/>
    </xf>
    <xf numFmtId="0" fontId="6" fillId="2" borderId="0" xfId="5" applyFont="1" applyFill="1" applyAlignment="1" applyProtection="1">
      <alignment horizontal="left" wrapText="1"/>
      <protection locked="0"/>
    </xf>
    <xf numFmtId="0" fontId="6" fillId="2" borderId="0" xfId="5" applyFont="1" applyFill="1" applyAlignment="1" applyProtection="1">
      <alignment wrapText="1"/>
      <protection locked="0"/>
    </xf>
    <xf numFmtId="166" fontId="12" fillId="2" borderId="13" xfId="10" applyNumberFormat="1" applyFont="1" applyFill="1" applyBorder="1" applyAlignment="1" applyProtection="1">
      <alignment horizontal="center" vertical="center" wrapText="1"/>
      <protection locked="0"/>
    </xf>
    <xf numFmtId="166" fontId="12" fillId="2" borderId="0" xfId="10" applyNumberFormat="1" applyFont="1" applyFill="1" applyBorder="1" applyAlignment="1" applyProtection="1">
      <alignment horizontal="center" vertical="center" wrapText="1"/>
      <protection locked="0"/>
    </xf>
    <xf numFmtId="167" fontId="6" fillId="2" borderId="3" xfId="16" applyNumberFormat="1" applyFont="1" applyFill="1" applyBorder="1" applyAlignment="1" applyProtection="1">
      <alignment horizontal="center" vertical="center" wrapText="1"/>
      <protection locked="0"/>
    </xf>
    <xf numFmtId="0" fontId="7" fillId="2" borderId="3" xfId="20" applyFont="1" applyFill="1" applyBorder="1" applyAlignment="1" applyProtection="1">
      <alignment horizontal="left" vertical="center" wrapText="1"/>
      <protection locked="0"/>
    </xf>
    <xf numFmtId="0" fontId="9" fillId="7" borderId="3" xfId="5" applyFont="1" applyFill="1" applyBorder="1" applyAlignment="1">
      <alignment horizontal="center" vertical="center" wrapText="1"/>
    </xf>
    <xf numFmtId="0" fontId="9" fillId="35" borderId="3" xfId="5" applyFont="1" applyFill="1" applyBorder="1" applyAlignment="1">
      <alignment horizontal="center" vertical="center" wrapText="1"/>
    </xf>
    <xf numFmtId="0" fontId="9" fillId="8" borderId="3" xfId="5" applyFont="1" applyFill="1" applyBorder="1" applyAlignment="1">
      <alignment horizontal="center" vertical="center" wrapText="1"/>
    </xf>
    <xf numFmtId="0" fontId="9" fillId="9" borderId="3" xfId="5" applyFont="1" applyFill="1" applyBorder="1" applyAlignment="1">
      <alignment horizontal="center" vertical="center" wrapText="1"/>
    </xf>
    <xf numFmtId="0" fontId="10" fillId="10" borderId="3" xfId="5" applyFont="1" applyFill="1" applyBorder="1" applyAlignment="1">
      <alignment horizontal="center" vertical="center" wrapText="1"/>
    </xf>
    <xf numFmtId="0" fontId="9" fillId="17" borderId="3" xfId="5" applyFont="1" applyFill="1" applyBorder="1" applyAlignment="1">
      <alignment horizontal="center" vertical="center" wrapText="1"/>
    </xf>
    <xf numFmtId="0" fontId="10" fillId="6" borderId="3" xfId="5" applyFont="1" applyFill="1" applyBorder="1" applyAlignment="1">
      <alignment horizontal="center" vertical="center" wrapText="1"/>
    </xf>
    <xf numFmtId="0" fontId="9" fillId="13" borderId="3" xfId="5" applyFont="1" applyFill="1" applyBorder="1" applyAlignment="1">
      <alignment horizontal="center" vertical="center" wrapText="1"/>
    </xf>
    <xf numFmtId="0" fontId="10" fillId="14" borderId="3" xfId="5" applyFont="1" applyFill="1" applyBorder="1" applyAlignment="1">
      <alignment horizontal="center" vertical="center" wrapText="1"/>
    </xf>
    <xf numFmtId="0" fontId="9" fillId="15" borderId="3" xfId="5" applyFont="1" applyFill="1" applyBorder="1" applyAlignment="1">
      <alignment horizontal="center" vertical="center" wrapText="1"/>
    </xf>
    <xf numFmtId="0" fontId="10" fillId="16" borderId="3" xfId="5" applyFont="1" applyFill="1" applyBorder="1" applyAlignment="1">
      <alignment horizontal="center" vertical="center" wrapText="1"/>
    </xf>
    <xf numFmtId="0" fontId="10" fillId="5" borderId="3" xfId="5" applyFont="1" applyFill="1" applyBorder="1" applyAlignment="1">
      <alignment horizontal="center" vertical="center" wrapText="1"/>
    </xf>
    <xf numFmtId="0" fontId="10" fillId="5" borderId="3" xfId="20" applyFont="1" applyFill="1" applyBorder="1" applyAlignment="1">
      <alignment horizontal="center" vertical="center" wrapText="1"/>
    </xf>
    <xf numFmtId="164" fontId="9" fillId="35" borderId="3" xfId="5" applyNumberFormat="1" applyFont="1" applyFill="1" applyBorder="1" applyAlignment="1">
      <alignment horizontal="center" vertical="center" wrapText="1"/>
    </xf>
    <xf numFmtId="43" fontId="9" fillId="35" borderId="3" xfId="5" applyNumberFormat="1" applyFont="1" applyFill="1" applyBorder="1" applyAlignment="1">
      <alignment horizontal="center" vertical="center" wrapText="1"/>
    </xf>
    <xf numFmtId="0" fontId="6" fillId="0" borderId="3" xfId="5" applyFont="1" applyBorder="1" applyAlignment="1" applyProtection="1">
      <alignment vertical="center" wrapText="1"/>
      <protection locked="0"/>
    </xf>
    <xf numFmtId="166" fontId="6" fillId="0" borderId="3" xfId="21" applyNumberFormat="1" applyFont="1" applyFill="1" applyBorder="1" applyAlignment="1" applyProtection="1">
      <alignment horizontal="center" vertical="center" wrapText="1"/>
      <protection locked="0"/>
    </xf>
    <xf numFmtId="0" fontId="6" fillId="2" borderId="3" xfId="5" applyFont="1" applyFill="1" applyBorder="1" applyAlignment="1" applyProtection="1">
      <alignment horizontal="left" vertical="center" wrapText="1"/>
      <protection locked="0"/>
    </xf>
    <xf numFmtId="3" fontId="6" fillId="0" borderId="3" xfId="5" applyNumberFormat="1" applyFont="1" applyBorder="1" applyAlignment="1" applyProtection="1">
      <alignment horizontal="center" vertical="center" wrapText="1"/>
      <protection locked="0"/>
    </xf>
    <xf numFmtId="1" fontId="12" fillId="0" borderId="3" xfId="5" applyNumberFormat="1" applyFont="1" applyBorder="1" applyAlignment="1" applyProtection="1">
      <alignment horizontal="center" vertical="center" wrapText="1"/>
      <protection locked="0"/>
    </xf>
    <xf numFmtId="0" fontId="12" fillId="2" borderId="3" xfId="5" applyFont="1" applyFill="1" applyBorder="1" applyAlignment="1" applyProtection="1">
      <alignment horizontal="center" vertical="center" wrapText="1"/>
      <protection locked="0"/>
    </xf>
    <xf numFmtId="0" fontId="6" fillId="2" borderId="3" xfId="5" applyFont="1" applyFill="1" applyBorder="1" applyAlignment="1" applyProtection="1">
      <alignment horizontal="center" vertical="center" wrapText="1"/>
      <protection locked="0"/>
    </xf>
    <xf numFmtId="0" fontId="6" fillId="2" borderId="3" xfId="20" applyFont="1" applyFill="1" applyBorder="1" applyAlignment="1" applyProtection="1">
      <alignment horizontal="center" vertical="center" wrapText="1"/>
      <protection locked="0"/>
    </xf>
    <xf numFmtId="0" fontId="6" fillId="0" borderId="3" xfId="20" applyFont="1" applyBorder="1" applyAlignment="1" applyProtection="1">
      <alignment horizontal="center" vertical="center" wrapText="1"/>
      <protection locked="0"/>
    </xf>
    <xf numFmtId="42" fontId="12" fillId="0" borderId="3" xfId="5" applyNumberFormat="1" applyFont="1" applyBorder="1" applyAlignment="1" applyProtection="1">
      <alignment horizontal="center" vertical="center" wrapText="1"/>
      <protection locked="0"/>
    </xf>
    <xf numFmtId="1" fontId="12" fillId="0" borderId="3" xfId="21" applyNumberFormat="1" applyFont="1" applyFill="1" applyBorder="1" applyAlignment="1" applyProtection="1">
      <alignment horizontal="center" vertical="center" wrapText="1"/>
      <protection locked="0"/>
    </xf>
    <xf numFmtId="166" fontId="12" fillId="0" borderId="3" xfId="21" applyNumberFormat="1" applyFont="1" applyFill="1" applyBorder="1" applyAlignment="1" applyProtection="1">
      <alignment horizontal="center" vertical="center" wrapText="1"/>
      <protection locked="0"/>
    </xf>
    <xf numFmtId="3" fontId="12" fillId="2" borderId="3" xfId="21" applyNumberFormat="1" applyFont="1" applyFill="1" applyBorder="1" applyAlignment="1" applyProtection="1">
      <alignment horizontal="center" vertical="center" wrapText="1"/>
      <protection locked="0"/>
    </xf>
    <xf numFmtId="9" fontId="12" fillId="0" borderId="3" xfId="7" applyFont="1" applyFill="1" applyBorder="1" applyAlignment="1" applyProtection="1">
      <alignment horizontal="center" vertical="center" wrapText="1"/>
    </xf>
    <xf numFmtId="0" fontId="12" fillId="2" borderId="3" xfId="20" applyFont="1" applyFill="1" applyBorder="1" applyAlignment="1" applyProtection="1">
      <alignment horizontal="center" vertical="center" wrapText="1"/>
      <protection locked="0"/>
    </xf>
    <xf numFmtId="0" fontId="12" fillId="0" borderId="3" xfId="20" applyFont="1" applyBorder="1" applyAlignment="1" applyProtection="1">
      <alignment horizontal="center" vertical="center" wrapText="1"/>
      <protection locked="0"/>
    </xf>
    <xf numFmtId="167" fontId="6" fillId="0" borderId="3" xfId="20" applyNumberFormat="1" applyFont="1" applyBorder="1" applyAlignment="1" applyProtection="1">
      <alignment horizontal="left" vertical="center" wrapText="1"/>
      <protection locked="0"/>
    </xf>
    <xf numFmtId="1" fontId="12" fillId="2" borderId="3" xfId="21" applyNumberFormat="1" applyFont="1" applyFill="1" applyBorder="1" applyAlignment="1" applyProtection="1">
      <alignment horizontal="center" vertical="center" wrapText="1"/>
      <protection locked="0"/>
    </xf>
    <xf numFmtId="166" fontId="12" fillId="2" borderId="3" xfId="21" applyNumberFormat="1" applyFont="1" applyFill="1" applyBorder="1" applyAlignment="1" applyProtection="1">
      <alignment horizontal="center" vertical="center" wrapText="1"/>
      <protection locked="0"/>
    </xf>
    <xf numFmtId="42" fontId="12" fillId="2" borderId="3" xfId="22" applyNumberFormat="1" applyFont="1" applyFill="1" applyBorder="1" applyAlignment="1" applyProtection="1">
      <alignment horizontal="center" vertical="center" wrapText="1"/>
      <protection locked="0"/>
    </xf>
    <xf numFmtId="167" fontId="12" fillId="2" borderId="3" xfId="22" applyNumberFormat="1" applyFont="1" applyFill="1" applyBorder="1" applyAlignment="1" applyProtection="1">
      <alignment horizontal="center" vertical="center" wrapText="1"/>
      <protection locked="0"/>
    </xf>
    <xf numFmtId="167" fontId="6" fillId="0" borderId="3" xfId="22" applyNumberFormat="1" applyFont="1" applyFill="1" applyBorder="1" applyAlignment="1" applyProtection="1">
      <alignment horizontal="left" vertical="center" wrapText="1"/>
      <protection locked="0"/>
    </xf>
    <xf numFmtId="176" fontId="12" fillId="2" borderId="3" xfId="22" applyNumberFormat="1" applyFont="1" applyFill="1" applyBorder="1" applyAlignment="1" applyProtection="1">
      <alignment horizontal="center" vertical="center" wrapText="1"/>
      <protection locked="0"/>
    </xf>
    <xf numFmtId="167" fontId="11" fillId="0" borderId="0" xfId="5" applyNumberFormat="1" applyFont="1" applyAlignment="1" applyProtection="1">
      <alignment horizontal="center" vertical="center" wrapText="1"/>
      <protection locked="0"/>
    </xf>
    <xf numFmtId="9" fontId="6" fillId="2" borderId="3" xfId="3" applyFont="1" applyFill="1" applyBorder="1" applyAlignment="1" applyProtection="1">
      <alignment horizontal="center" vertical="center" wrapText="1"/>
      <protection locked="0"/>
    </xf>
    <xf numFmtId="164" fontId="12" fillId="2" borderId="3" xfId="20" applyNumberFormat="1" applyFont="1" applyFill="1" applyBorder="1" applyAlignment="1" applyProtection="1">
      <alignment horizontal="center" vertical="center" wrapText="1"/>
      <protection locked="0"/>
    </xf>
    <xf numFmtId="1" fontId="6" fillId="2" borderId="3" xfId="5" applyNumberFormat="1" applyFont="1" applyFill="1" applyBorder="1" applyAlignment="1" applyProtection="1">
      <alignment horizontal="center" vertical="center" wrapText="1"/>
      <protection locked="0"/>
    </xf>
    <xf numFmtId="9" fontId="6" fillId="2" borderId="3" xfId="5" applyNumberFormat="1" applyFont="1" applyFill="1" applyBorder="1" applyAlignment="1" applyProtection="1">
      <alignment horizontal="center" vertical="center" wrapText="1"/>
      <protection locked="0"/>
    </xf>
    <xf numFmtId="167" fontId="12" fillId="2" borderId="3" xfId="22" applyNumberFormat="1" applyFont="1" applyFill="1" applyBorder="1" applyAlignment="1" applyProtection="1">
      <alignment horizontal="left" vertical="center" wrapText="1"/>
      <protection locked="0"/>
    </xf>
    <xf numFmtId="3" fontId="12" fillId="2" borderId="3" xfId="20" applyNumberFormat="1" applyFont="1" applyFill="1" applyBorder="1" applyAlignment="1" applyProtection="1">
      <alignment horizontal="center" vertical="center" wrapText="1"/>
      <protection locked="0"/>
    </xf>
    <xf numFmtId="0" fontId="12" fillId="2" borderId="3" xfId="20" applyFont="1" applyFill="1" applyBorder="1" applyAlignment="1" applyProtection="1">
      <alignment horizontal="left" vertical="center" wrapText="1"/>
      <protection locked="0"/>
    </xf>
    <xf numFmtId="9" fontId="12" fillId="2" borderId="3" xfId="23" applyFont="1" applyFill="1" applyBorder="1" applyAlignment="1" applyProtection="1">
      <alignment horizontal="center" vertical="center" wrapText="1"/>
      <protection locked="0"/>
    </xf>
    <xf numFmtId="44" fontId="6" fillId="0" borderId="0" xfId="2" applyFont="1" applyBorder="1" applyAlignment="1" applyProtection="1">
      <alignment horizontal="center" vertical="center" wrapText="1"/>
      <protection locked="0"/>
    </xf>
    <xf numFmtId="9" fontId="12" fillId="2" borderId="3" xfId="5" applyNumberFormat="1" applyFont="1" applyFill="1" applyBorder="1" applyAlignment="1" applyProtection="1">
      <alignment horizontal="center" vertical="center" wrapText="1"/>
      <protection locked="0"/>
    </xf>
    <xf numFmtId="1" fontId="12" fillId="2" borderId="3" xfId="20" applyNumberFormat="1" applyFont="1" applyFill="1" applyBorder="1" applyAlignment="1" applyProtection="1">
      <alignment horizontal="center" vertical="center" wrapText="1"/>
      <protection locked="0"/>
    </xf>
    <xf numFmtId="167" fontId="12" fillId="2" borderId="3" xfId="20" applyNumberFormat="1" applyFont="1" applyFill="1" applyBorder="1" applyAlignment="1" applyProtection="1">
      <alignment horizontal="left" vertical="center" wrapText="1"/>
      <protection locked="0"/>
    </xf>
    <xf numFmtId="0" fontId="12" fillId="0" borderId="0" xfId="5" applyFont="1" applyAlignment="1" applyProtection="1">
      <alignment horizontal="center" vertical="center" wrapText="1"/>
      <protection locked="0"/>
    </xf>
    <xf numFmtId="0" fontId="12" fillId="2" borderId="3" xfId="5" applyFont="1" applyFill="1" applyBorder="1" applyAlignment="1" applyProtection="1">
      <alignment vertical="center" wrapText="1"/>
      <protection locked="0"/>
    </xf>
    <xf numFmtId="1" fontId="12" fillId="2" borderId="3" xfId="5" applyNumberFormat="1" applyFont="1" applyFill="1" applyBorder="1" applyAlignment="1" applyProtection="1">
      <alignment horizontal="center" vertical="center" wrapText="1"/>
      <protection locked="0"/>
    </xf>
    <xf numFmtId="3" fontId="12" fillId="2" borderId="3" xfId="5" applyNumberFormat="1" applyFont="1" applyFill="1" applyBorder="1" applyAlignment="1" applyProtection="1">
      <alignment horizontal="center" vertical="center" wrapText="1"/>
      <protection locked="0"/>
    </xf>
    <xf numFmtId="0" fontId="12" fillId="2" borderId="0" xfId="5" applyFont="1" applyFill="1" applyAlignment="1" applyProtection="1">
      <alignment horizontal="center" vertical="center" wrapText="1"/>
      <protection locked="0"/>
    </xf>
    <xf numFmtId="2" fontId="12" fillId="2" borderId="3" xfId="5" applyNumberFormat="1" applyFont="1" applyFill="1" applyBorder="1" applyAlignment="1" applyProtection="1">
      <alignment horizontal="left" vertical="center" wrapText="1"/>
      <protection locked="0"/>
    </xf>
    <xf numFmtId="0" fontId="24" fillId="27" borderId="14" xfId="0" applyFont="1" applyFill="1" applyBorder="1" applyAlignment="1">
      <alignment horizontal="center" vertical="center" wrapText="1"/>
    </xf>
    <xf numFmtId="1" fontId="24" fillId="27" borderId="14" xfId="0" applyNumberFormat="1" applyFont="1" applyFill="1" applyBorder="1" applyAlignment="1">
      <alignment horizontal="center" vertical="center" wrapText="1"/>
    </xf>
    <xf numFmtId="0" fontId="24" fillId="30" borderId="14" xfId="0" applyFont="1" applyFill="1" applyBorder="1" applyAlignment="1">
      <alignment horizontal="center" vertical="center" wrapText="1"/>
    </xf>
    <xf numFmtId="0" fontId="24" fillId="32" borderId="14" xfId="0" applyFont="1" applyFill="1" applyBorder="1" applyAlignment="1">
      <alignment horizontal="center" vertical="center" wrapText="1"/>
    </xf>
    <xf numFmtId="0" fontId="24" fillId="31" borderId="14"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24" fillId="34" borderId="14" xfId="0" applyFont="1" applyFill="1" applyBorder="1" applyAlignment="1">
      <alignment horizontal="center" vertical="center" wrapText="1"/>
    </xf>
    <xf numFmtId="0" fontId="24" fillId="27" borderId="27" xfId="0" applyFont="1" applyFill="1" applyBorder="1" applyAlignment="1">
      <alignment horizontal="center" vertical="center" wrapText="1"/>
    </xf>
    <xf numFmtId="0" fontId="25" fillId="0" borderId="0" xfId="0" applyFont="1"/>
    <xf numFmtId="0" fontId="9" fillId="7" borderId="3" xfId="5" applyFont="1" applyFill="1" applyBorder="1" applyAlignment="1" applyProtection="1">
      <alignment horizontal="center" vertical="center" wrapText="1"/>
      <protection locked="0"/>
    </xf>
    <xf numFmtId="0" fontId="12" fillId="2" borderId="3" xfId="0" applyFont="1" applyFill="1" applyBorder="1" applyAlignment="1" applyProtection="1">
      <alignment horizontal="left" vertical="center" wrapText="1"/>
    </xf>
    <xf numFmtId="0" fontId="6" fillId="2" borderId="3" xfId="0" applyFont="1" applyFill="1" applyBorder="1" applyAlignment="1" applyProtection="1">
      <alignment horizontal="center" vertical="center" wrapText="1"/>
      <protection locked="0"/>
    </xf>
    <xf numFmtId="0" fontId="12" fillId="2" borderId="3" xfId="0" applyFont="1" applyFill="1" applyBorder="1" applyAlignment="1" applyProtection="1">
      <alignment vertical="center" wrapText="1"/>
    </xf>
    <xf numFmtId="9" fontId="12" fillId="2" borderId="3" xfId="3" applyFont="1" applyFill="1" applyBorder="1" applyAlignment="1">
      <alignment horizontal="center" vertical="center" wrapText="1"/>
    </xf>
    <xf numFmtId="9" fontId="12" fillId="2" borderId="3" xfId="3" applyFont="1" applyFill="1" applyBorder="1" applyAlignment="1" applyProtection="1">
      <alignment horizontal="center" vertical="center" wrapText="1"/>
    </xf>
    <xf numFmtId="43" fontId="21" fillId="2" borderId="0" xfId="1" applyFont="1" applyFill="1" applyAlignment="1">
      <alignment horizontal="center" vertical="center"/>
    </xf>
    <xf numFmtId="167" fontId="12" fillId="2" borderId="3" xfId="2" applyNumberFormat="1" applyFont="1" applyFill="1" applyBorder="1" applyAlignment="1">
      <alignment horizontal="center" vertical="center"/>
    </xf>
    <xf numFmtId="1" fontId="12" fillId="2" borderId="3" xfId="0" applyNumberFormat="1" applyFont="1" applyFill="1" applyBorder="1" applyAlignment="1" applyProtection="1">
      <alignment horizontal="center" vertical="center" wrapText="1"/>
    </xf>
    <xf numFmtId="9" fontId="12" fillId="2" borderId="3" xfId="0" applyNumberFormat="1" applyFont="1" applyFill="1" applyBorder="1" applyAlignment="1" applyProtection="1">
      <alignment vertical="center" wrapText="1"/>
      <protection locked="0"/>
    </xf>
    <xf numFmtId="9" fontId="12" fillId="2" borderId="3" xfId="0" applyNumberFormat="1" applyFont="1" applyFill="1" applyBorder="1" applyAlignment="1">
      <alignment vertical="center" wrapText="1"/>
    </xf>
    <xf numFmtId="9" fontId="12" fillId="2" borderId="13" xfId="3" applyFont="1" applyFill="1" applyBorder="1" applyAlignment="1" applyProtection="1">
      <alignment vertical="center" wrapText="1"/>
      <protection locked="0"/>
    </xf>
    <xf numFmtId="1" fontId="12" fillId="2" borderId="3" xfId="3" applyNumberFormat="1" applyFont="1" applyFill="1" applyBorder="1" applyAlignment="1">
      <alignment horizontal="center" vertical="center" wrapText="1"/>
    </xf>
    <xf numFmtId="9" fontId="12" fillId="2" borderId="3" xfId="3" applyNumberFormat="1" applyFont="1" applyFill="1" applyBorder="1" applyAlignment="1" applyProtection="1">
      <alignment horizontal="center" vertical="center" wrapText="1"/>
      <protection locked="0"/>
    </xf>
    <xf numFmtId="43" fontId="12" fillId="2" borderId="3" xfId="0" applyNumberFormat="1" applyFont="1" applyFill="1" applyBorder="1" applyAlignment="1" applyProtection="1">
      <alignment horizontal="center" vertical="center" wrapText="1"/>
      <protection locked="0"/>
    </xf>
    <xf numFmtId="42" fontId="6" fillId="2" borderId="0" xfId="4" applyNumberFormat="1" applyFont="1" applyFill="1" applyAlignment="1" applyProtection="1">
      <alignment horizontal="center" vertical="center" wrapText="1"/>
      <protection locked="0"/>
    </xf>
    <xf numFmtId="167" fontId="6" fillId="2" borderId="0" xfId="4" applyNumberFormat="1" applyFont="1" applyFill="1" applyAlignment="1" applyProtection="1">
      <alignment horizontal="center" vertical="center" wrapText="1"/>
      <protection locked="0"/>
    </xf>
    <xf numFmtId="0" fontId="12" fillId="2" borderId="3" xfId="4" applyFont="1" applyFill="1" applyBorder="1" applyAlignment="1">
      <alignment horizontal="left" vertical="center" wrapText="1"/>
    </xf>
    <xf numFmtId="166" fontId="12" fillId="2" borderId="3" xfId="1" applyNumberFormat="1" applyFont="1" applyFill="1" applyBorder="1" applyAlignment="1" applyProtection="1">
      <alignment horizontal="center" vertical="center" wrapText="1"/>
    </xf>
    <xf numFmtId="0" fontId="12" fillId="2" borderId="3" xfId="4" applyFont="1" applyFill="1" applyBorder="1" applyAlignment="1" applyProtection="1">
      <alignment horizontal="center" vertical="center" wrapText="1"/>
    </xf>
    <xf numFmtId="44" fontId="12" fillId="2" borderId="3" xfId="2" applyNumberFormat="1" applyFont="1" applyFill="1" applyBorder="1" applyAlignment="1" applyProtection="1">
      <alignment vertical="center" wrapText="1"/>
      <protection locked="0"/>
    </xf>
    <xf numFmtId="0" fontId="21" fillId="2" borderId="0" xfId="4" applyFont="1" applyFill="1" applyAlignment="1" applyProtection="1">
      <alignment horizontal="center" vertical="center" wrapText="1"/>
      <protection locked="0"/>
    </xf>
    <xf numFmtId="170" fontId="12" fillId="2" borderId="3" xfId="0" applyNumberFormat="1"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167" fontId="12" fillId="2" borderId="3" xfId="2" applyNumberFormat="1" applyFont="1" applyFill="1" applyBorder="1" applyAlignment="1" applyProtection="1">
      <alignment horizontal="center" wrapText="1"/>
      <protection locked="0"/>
    </xf>
    <xf numFmtId="9" fontId="12" fillId="2" borderId="3" xfId="0" applyNumberFormat="1" applyFont="1" applyFill="1" applyBorder="1" applyAlignment="1">
      <alignment horizontal="left" vertical="center" wrapText="1"/>
    </xf>
    <xf numFmtId="43" fontId="12" fillId="2" borderId="3" xfId="0" applyNumberFormat="1" applyFont="1" applyFill="1" applyBorder="1" applyAlignment="1" applyProtection="1">
      <alignment horizontal="center" wrapText="1"/>
      <protection locked="0"/>
    </xf>
    <xf numFmtId="1" fontId="12" fillId="2" borderId="13" xfId="0" applyNumberFormat="1" applyFont="1" applyFill="1" applyBorder="1" applyAlignment="1">
      <alignment vertical="center" wrapText="1"/>
    </xf>
    <xf numFmtId="0" fontId="12" fillId="2" borderId="13" xfId="0" applyFont="1" applyFill="1" applyBorder="1" applyAlignment="1">
      <alignment vertical="center" wrapText="1"/>
    </xf>
    <xf numFmtId="0" fontId="12" fillId="2" borderId="3" xfId="0" applyFont="1" applyFill="1" applyBorder="1" applyAlignment="1">
      <alignment vertical="center" wrapText="1"/>
    </xf>
    <xf numFmtId="1" fontId="12" fillId="2" borderId="3" xfId="0" applyNumberFormat="1" applyFont="1" applyFill="1" applyBorder="1" applyAlignment="1">
      <alignment vertical="center" wrapText="1"/>
    </xf>
    <xf numFmtId="9" fontId="12" fillId="2" borderId="3" xfId="7" applyFont="1" applyFill="1" applyBorder="1" applyAlignment="1" applyProtection="1">
      <alignment horizontal="center" vertical="center" wrapText="1"/>
    </xf>
    <xf numFmtId="0" fontId="12" fillId="2" borderId="3" xfId="4" applyFont="1" applyFill="1" applyBorder="1" applyAlignment="1" applyProtection="1">
      <alignment vertical="center" wrapText="1"/>
      <protection locked="0"/>
    </xf>
    <xf numFmtId="0" fontId="12" fillId="2" borderId="3" xfId="4" applyFont="1" applyFill="1" applyBorder="1" applyAlignment="1" applyProtection="1">
      <alignment horizontal="center" wrapText="1"/>
      <protection locked="0"/>
    </xf>
    <xf numFmtId="165" fontId="6" fillId="2" borderId="3" xfId="6" applyNumberFormat="1" applyFont="1" applyFill="1" applyBorder="1" applyAlignment="1" applyProtection="1">
      <alignment horizontal="center" vertical="center" wrapText="1"/>
      <protection locked="0"/>
    </xf>
    <xf numFmtId="42" fontId="12" fillId="2" borderId="3" xfId="5" applyNumberFormat="1" applyFont="1" applyFill="1" applyBorder="1" applyAlignment="1" applyProtection="1">
      <alignment horizontal="center" vertical="center" wrapText="1"/>
      <protection locked="0"/>
    </xf>
    <xf numFmtId="42" fontId="12" fillId="2" borderId="3" xfId="20" applyNumberFormat="1" applyFont="1" applyFill="1" applyBorder="1" applyAlignment="1" applyProtection="1">
      <alignment horizontal="left" vertical="center" wrapText="1"/>
      <protection locked="0"/>
    </xf>
    <xf numFmtId="9" fontId="12" fillId="2" borderId="3" xfId="20" applyNumberFormat="1" applyFont="1" applyFill="1" applyBorder="1" applyAlignment="1" applyProtection="1">
      <alignment horizontal="center" vertical="center" wrapText="1"/>
      <protection locked="0"/>
    </xf>
    <xf numFmtId="165" fontId="12" fillId="2" borderId="3" xfId="6" applyNumberFormat="1" applyFont="1" applyFill="1" applyBorder="1" applyAlignment="1" applyProtection="1">
      <alignment horizontal="center" vertical="center" wrapText="1"/>
      <protection locked="0"/>
    </xf>
    <xf numFmtId="9" fontId="12" fillId="2" borderId="3" xfId="5" applyNumberFormat="1" applyFont="1" applyFill="1" applyBorder="1" applyAlignment="1" applyProtection="1">
      <alignment horizontal="left" vertical="center" wrapText="1"/>
      <protection locked="0"/>
    </xf>
    <xf numFmtId="0" fontId="12" fillId="2" borderId="8" xfId="20" applyFont="1" applyFill="1" applyBorder="1" applyAlignment="1" applyProtection="1">
      <alignment vertical="center"/>
      <protection locked="0"/>
    </xf>
    <xf numFmtId="166" fontId="12" fillId="2" borderId="3" xfId="21" applyNumberFormat="1" applyFont="1" applyFill="1" applyBorder="1" applyAlignment="1" applyProtection="1">
      <alignment horizontal="center" vertical="center"/>
      <protection locked="0"/>
    </xf>
    <xf numFmtId="0" fontId="17" fillId="2" borderId="8" xfId="20" applyFont="1" applyFill="1" applyBorder="1" applyAlignment="1" applyProtection="1">
      <alignment vertical="center"/>
      <protection locked="0"/>
    </xf>
    <xf numFmtId="166" fontId="12" fillId="2" borderId="7" xfId="21" applyNumberFormat="1" applyFont="1" applyFill="1" applyBorder="1" applyAlignment="1" applyProtection="1">
      <alignment horizontal="center" vertical="center" wrapText="1"/>
      <protection locked="0"/>
    </xf>
    <xf numFmtId="0" fontId="18" fillId="2" borderId="3" xfId="4"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9" fontId="6" fillId="2" borderId="3" xfId="0" applyNumberFormat="1" applyFont="1" applyFill="1" applyBorder="1" applyAlignment="1" applyProtection="1">
      <alignment horizontal="center" vertical="center" wrapText="1"/>
      <protection locked="0"/>
    </xf>
    <xf numFmtId="0" fontId="18" fillId="2" borderId="3" xfId="4" applyFont="1" applyFill="1" applyBorder="1" applyAlignment="1" applyProtection="1">
      <alignment horizontal="center" vertical="center" wrapText="1"/>
      <protection locked="0"/>
    </xf>
    <xf numFmtId="9" fontId="6" fillId="2" borderId="3" xfId="1" applyNumberFormat="1" applyFont="1" applyFill="1" applyBorder="1" applyAlignment="1" applyProtection="1">
      <alignment horizontal="center" vertical="center" wrapText="1"/>
      <protection locked="0"/>
    </xf>
    <xf numFmtId="167" fontId="6" fillId="2" borderId="3" xfId="2" applyNumberFormat="1" applyFont="1" applyFill="1" applyBorder="1" applyAlignment="1" applyProtection="1">
      <alignment horizontal="right" vertical="center" wrapText="1"/>
      <protection locked="0"/>
    </xf>
    <xf numFmtId="9" fontId="6" fillId="2" borderId="3" xfId="4" applyNumberFormat="1" applyFont="1" applyFill="1" applyBorder="1" applyAlignment="1" applyProtection="1">
      <alignment horizontal="left" vertical="center" wrapText="1"/>
      <protection locked="0"/>
    </xf>
    <xf numFmtId="9" fontId="12" fillId="2" borderId="3" xfId="1" applyNumberFormat="1" applyFont="1" applyFill="1" applyBorder="1" applyAlignment="1" applyProtection="1">
      <alignment horizontal="center" vertical="center" wrapText="1"/>
      <protection locked="0"/>
    </xf>
    <xf numFmtId="3" fontId="6" fillId="2" borderId="3" xfId="0" applyNumberFormat="1" applyFont="1" applyFill="1" applyBorder="1" applyAlignment="1" applyProtection="1">
      <alignment horizontal="center" vertical="center" wrapText="1"/>
      <protection locked="0"/>
    </xf>
    <xf numFmtId="0" fontId="0" fillId="2" borderId="0" xfId="0" applyFill="1"/>
    <xf numFmtId="0" fontId="12" fillId="2" borderId="3" xfId="0" applyFont="1" applyFill="1" applyBorder="1" applyAlignment="1" applyProtection="1">
      <alignment horizontal="left" vertical="center" wrapText="1"/>
      <protection locked="0"/>
    </xf>
    <xf numFmtId="167" fontId="12" fillId="2" borderId="3" xfId="2" applyNumberFormat="1" applyFont="1" applyFill="1" applyBorder="1" applyAlignment="1" applyProtection="1">
      <alignment horizontal="left" vertical="center" wrapText="1"/>
      <protection locked="0"/>
    </xf>
    <xf numFmtId="1" fontId="12" fillId="2" borderId="3" xfId="4" applyNumberFormat="1" applyFont="1" applyFill="1" applyBorder="1" applyAlignment="1" applyProtection="1">
      <alignment horizontal="center" vertical="center" wrapText="1"/>
      <protection locked="0"/>
    </xf>
    <xf numFmtId="166" fontId="12" fillId="2" borderId="7" xfId="1" applyNumberFormat="1"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171" fontId="12" fillId="2" borderId="3" xfId="0" applyNumberFormat="1" applyFont="1" applyFill="1" applyBorder="1" applyAlignment="1" applyProtection="1">
      <alignment horizontal="left" vertical="center" wrapText="1"/>
      <protection locked="0"/>
    </xf>
    <xf numFmtId="9" fontId="12" fillId="2" borderId="7" xfId="4" applyNumberFormat="1" applyFont="1" applyFill="1" applyBorder="1" applyAlignment="1" applyProtection="1">
      <alignment horizontal="center" vertical="center" wrapText="1"/>
      <protection locked="0"/>
    </xf>
    <xf numFmtId="44" fontId="12" fillId="2" borderId="0" xfId="2" applyFont="1" applyFill="1" applyAlignment="1" applyProtection="1">
      <alignment horizontal="center" vertical="center" wrapText="1"/>
      <protection locked="0"/>
    </xf>
    <xf numFmtId="44" fontId="12" fillId="2" borderId="0" xfId="2" applyFont="1" applyFill="1"/>
    <xf numFmtId="169" fontId="12" fillId="2" borderId="3" xfId="2" applyNumberFormat="1" applyFont="1" applyFill="1" applyBorder="1" applyAlignment="1" applyProtection="1">
      <alignment horizontal="center" vertical="center" wrapText="1"/>
      <protection locked="0"/>
    </xf>
    <xf numFmtId="43" fontId="12" fillId="2" borderId="0" xfId="1" applyFont="1" applyFill="1"/>
    <xf numFmtId="0" fontId="6" fillId="2" borderId="14" xfId="0" applyFont="1" applyFill="1" applyBorder="1" applyAlignment="1">
      <alignment horizontal="center" vertical="center" wrapText="1"/>
    </xf>
    <xf numFmtId="9" fontId="12" fillId="2" borderId="3" xfId="4" applyNumberFormat="1" applyFont="1" applyFill="1" applyBorder="1" applyAlignment="1" applyProtection="1">
      <alignment horizontal="left" vertical="center" wrapText="1"/>
      <protection locked="0"/>
    </xf>
    <xf numFmtId="0" fontId="17" fillId="2" borderId="0" xfId="0" applyFont="1" applyFill="1"/>
    <xf numFmtId="0" fontId="12" fillId="2" borderId="3" xfId="0" applyNumberFormat="1" applyFont="1" applyFill="1" applyBorder="1" applyAlignment="1">
      <alignment horizontal="center" vertical="center" wrapText="1"/>
    </xf>
    <xf numFmtId="44" fontId="12" fillId="2" borderId="13" xfId="2"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protection locked="0"/>
    </xf>
    <xf numFmtId="43" fontId="16" fillId="2" borderId="0" xfId="1" applyFont="1" applyFill="1" applyProtection="1">
      <protection locked="0"/>
    </xf>
    <xf numFmtId="44" fontId="12" fillId="2" borderId="13" xfId="2" applyFont="1" applyFill="1" applyBorder="1" applyAlignment="1" applyProtection="1">
      <alignment horizontal="right" vertical="center" wrapText="1"/>
      <protection locked="0"/>
    </xf>
    <xf numFmtId="44" fontId="12" fillId="2" borderId="10" xfId="2" applyFont="1" applyFill="1" applyBorder="1" applyAlignment="1" applyProtection="1">
      <alignment vertical="center" wrapText="1"/>
      <protection locked="0"/>
    </xf>
    <xf numFmtId="3" fontId="17" fillId="2" borderId="3" xfId="1" applyNumberFormat="1" applyFont="1" applyFill="1" applyBorder="1" applyAlignment="1" applyProtection="1">
      <alignment horizontal="center"/>
      <protection locked="0"/>
    </xf>
    <xf numFmtId="0" fontId="17" fillId="2" borderId="3" xfId="0" applyFont="1" applyFill="1" applyBorder="1" applyAlignment="1" applyProtection="1">
      <alignment horizontal="center" vertical="center" wrapText="1"/>
      <protection locked="0"/>
    </xf>
    <xf numFmtId="0" fontId="17" fillId="2" borderId="0" xfId="0" applyFont="1" applyFill="1" applyProtection="1">
      <protection locked="0"/>
    </xf>
    <xf numFmtId="3" fontId="17" fillId="2" borderId="3" xfId="1" applyNumberFormat="1" applyFont="1" applyFill="1" applyBorder="1" applyAlignment="1" applyProtection="1">
      <alignment horizontal="center" vertical="center"/>
      <protection locked="0"/>
    </xf>
    <xf numFmtId="42" fontId="12" fillId="2" borderId="3" xfId="13" applyFont="1" applyFill="1" applyBorder="1" applyAlignment="1" applyProtection="1">
      <alignment horizontal="center" vertical="center" wrapText="1"/>
      <protection locked="0"/>
    </xf>
    <xf numFmtId="44" fontId="16" fillId="2" borderId="3" xfId="2" applyFont="1" applyFill="1" applyBorder="1" applyAlignment="1" applyProtection="1">
      <alignment vertical="center" wrapText="1"/>
      <protection locked="0"/>
    </xf>
    <xf numFmtId="0" fontId="16" fillId="2" borderId="3" xfId="0" applyFont="1" applyFill="1" applyBorder="1" applyAlignment="1" applyProtection="1">
      <alignment horizontal="left" wrapText="1"/>
      <protection locked="0"/>
    </xf>
    <xf numFmtId="0" fontId="15" fillId="2" borderId="0" xfId="4" applyFont="1" applyFill="1" applyAlignment="1" applyProtection="1">
      <alignment horizontal="center" vertical="center" wrapText="1"/>
      <protection locked="0"/>
    </xf>
    <xf numFmtId="2" fontId="12" fillId="2" borderId="3" xfId="3" applyNumberFormat="1" applyFont="1" applyFill="1" applyBorder="1" applyAlignment="1" applyProtection="1">
      <alignment horizontal="center" vertical="center" wrapText="1"/>
      <protection locked="0"/>
    </xf>
    <xf numFmtId="166" fontId="12" fillId="2" borderId="3" xfId="14" applyNumberFormat="1" applyFont="1" applyFill="1" applyBorder="1" applyAlignment="1" applyProtection="1">
      <alignment horizontal="center" vertical="center" wrapText="1"/>
      <protection locked="0"/>
    </xf>
    <xf numFmtId="0" fontId="16" fillId="2" borderId="3" xfId="0" applyFont="1" applyFill="1" applyBorder="1" applyAlignment="1" applyProtection="1">
      <alignment horizontal="left" vertical="center" wrapText="1"/>
      <protection locked="0"/>
    </xf>
    <xf numFmtId="0" fontId="16" fillId="2" borderId="3" xfId="0" applyFont="1" applyFill="1" applyBorder="1" applyAlignment="1" applyProtection="1">
      <alignment wrapText="1"/>
      <protection locked="0"/>
    </xf>
    <xf numFmtId="9" fontId="12" fillId="2" borderId="3" xfId="14" applyNumberFormat="1" applyFont="1" applyFill="1" applyBorder="1" applyAlignment="1" applyProtection="1">
      <alignment horizontal="center" vertical="center" wrapText="1"/>
      <protection locked="0"/>
    </xf>
    <xf numFmtId="0" fontId="12" fillId="2" borderId="10" xfId="4" applyFont="1" applyFill="1" applyBorder="1" applyAlignment="1" applyProtection="1">
      <alignment horizontal="left" vertical="center" wrapText="1"/>
      <protection locked="0"/>
    </xf>
    <xf numFmtId="0" fontId="12" fillId="2" borderId="10" xfId="4" applyFont="1" applyFill="1" applyBorder="1" applyAlignment="1" applyProtection="1">
      <alignment vertical="center" wrapText="1"/>
      <protection locked="0"/>
    </xf>
    <xf numFmtId="9" fontId="12" fillId="2" borderId="13" xfId="7" applyFont="1" applyFill="1" applyBorder="1" applyAlignment="1" applyProtection="1">
      <alignment horizontal="center" vertical="center" wrapText="1"/>
      <protection locked="0"/>
    </xf>
    <xf numFmtId="0" fontId="12" fillId="2" borderId="13" xfId="4" applyFont="1" applyFill="1" applyBorder="1" applyAlignment="1" applyProtection="1">
      <alignment vertical="center" wrapText="1"/>
      <protection locked="0"/>
    </xf>
    <xf numFmtId="3" fontId="12" fillId="2" borderId="3" xfId="7" applyNumberFormat="1" applyFont="1" applyFill="1" applyBorder="1" applyAlignment="1" applyProtection="1">
      <alignment horizontal="left" vertical="center" wrapText="1"/>
      <protection locked="0"/>
    </xf>
    <xf numFmtId="0" fontId="12" fillId="2" borderId="13" xfId="4" applyFont="1" applyFill="1" applyBorder="1" applyAlignment="1" applyProtection="1">
      <alignment horizontal="left" vertical="center" wrapText="1"/>
      <protection locked="0"/>
    </xf>
    <xf numFmtId="0" fontId="12" fillId="2" borderId="13" xfId="4" applyFont="1" applyFill="1" applyBorder="1" applyAlignment="1" applyProtection="1">
      <alignment horizontal="center" vertical="center" wrapText="1"/>
      <protection locked="0"/>
    </xf>
    <xf numFmtId="165" fontId="12" fillId="2" borderId="13" xfId="6" applyNumberFormat="1" applyFont="1" applyFill="1" applyBorder="1" applyAlignment="1" applyProtection="1">
      <alignment horizontal="center" vertical="center" wrapText="1"/>
      <protection locked="0"/>
    </xf>
    <xf numFmtId="9" fontId="12" fillId="2" borderId="13" xfId="4" applyNumberFormat="1" applyFont="1" applyFill="1" applyBorder="1" applyAlignment="1" applyProtection="1">
      <alignment horizontal="center" vertical="center" wrapText="1"/>
      <protection locked="0"/>
    </xf>
    <xf numFmtId="166" fontId="12" fillId="2" borderId="13" xfId="1" applyNumberFormat="1" applyFont="1" applyFill="1" applyBorder="1" applyAlignment="1" applyProtection="1">
      <alignment horizontal="center" vertical="center" wrapText="1"/>
      <protection locked="0"/>
    </xf>
    <xf numFmtId="3" fontId="12" fillId="2" borderId="13" xfId="4" applyNumberFormat="1" applyFont="1" applyFill="1" applyBorder="1" applyAlignment="1" applyProtection="1">
      <alignment horizontal="center" vertical="center" wrapText="1"/>
      <protection locked="0"/>
    </xf>
    <xf numFmtId="3" fontId="12" fillId="2" borderId="13" xfId="0" applyNumberFormat="1" applyFont="1" applyFill="1" applyBorder="1" applyAlignment="1" applyProtection="1">
      <alignment horizontal="center" vertical="center" wrapText="1"/>
      <protection locked="0"/>
    </xf>
    <xf numFmtId="3" fontId="12" fillId="2" borderId="13" xfId="1" applyNumberFormat="1" applyFont="1" applyFill="1" applyBorder="1" applyAlignment="1" applyProtection="1">
      <alignment horizontal="center" vertical="center" wrapText="1"/>
      <protection locked="0"/>
    </xf>
    <xf numFmtId="3" fontId="12" fillId="2" borderId="13" xfId="7" applyNumberFormat="1" applyFont="1" applyFill="1" applyBorder="1" applyAlignment="1" applyProtection="1">
      <alignment horizontal="center" vertical="center" wrapText="1"/>
      <protection locked="0"/>
    </xf>
    <xf numFmtId="9" fontId="12" fillId="2" borderId="13" xfId="7" applyFont="1" applyFill="1" applyBorder="1" applyAlignment="1" applyProtection="1">
      <alignment horizontal="center" vertical="center" wrapText="1"/>
    </xf>
    <xf numFmtId="167" fontId="12" fillId="2" borderId="3" xfId="0" applyNumberFormat="1" applyFont="1" applyFill="1" applyBorder="1" applyAlignment="1" applyProtection="1">
      <alignment horizontal="left" vertical="center" wrapText="1"/>
      <protection locked="0"/>
    </xf>
    <xf numFmtId="9" fontId="12" fillId="2" borderId="13" xfId="3" applyFont="1" applyFill="1" applyBorder="1" applyAlignment="1" applyProtection="1">
      <alignment horizontal="center" vertical="center" wrapText="1"/>
      <protection locked="0"/>
    </xf>
    <xf numFmtId="9" fontId="12" fillId="2" borderId="13" xfId="0" applyNumberFormat="1" applyFont="1" applyFill="1" applyBorder="1" applyAlignment="1" applyProtection="1">
      <alignment horizontal="center" vertical="center" wrapText="1"/>
      <protection locked="0"/>
    </xf>
    <xf numFmtId="170" fontId="12" fillId="2" borderId="3" xfId="10" applyNumberFormat="1" applyFont="1" applyFill="1" applyBorder="1" applyAlignment="1" applyProtection="1">
      <alignment horizontal="center" vertical="center" wrapText="1"/>
      <protection locked="0"/>
    </xf>
    <xf numFmtId="0" fontId="12" fillId="2" borderId="14" xfId="0" applyFont="1" applyFill="1" applyBorder="1" applyAlignment="1">
      <alignment horizontal="center" vertical="center"/>
    </xf>
    <xf numFmtId="1" fontId="12" fillId="2" borderId="14" xfId="0" applyNumberFormat="1" applyFont="1" applyFill="1" applyBorder="1" applyAlignment="1">
      <alignment horizontal="center" vertical="center"/>
    </xf>
    <xf numFmtId="1" fontId="12" fillId="2" borderId="14"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166" fontId="6" fillId="2" borderId="3" xfId="10" applyNumberFormat="1" applyFont="1" applyFill="1" applyBorder="1" applyAlignment="1" applyProtection="1">
      <alignment horizontal="center" vertical="center" wrapText="1"/>
      <protection locked="0"/>
    </xf>
    <xf numFmtId="166" fontId="12" fillId="2" borderId="3" xfId="10" applyNumberFormat="1" applyFont="1" applyFill="1" applyBorder="1" applyAlignment="1" applyProtection="1">
      <alignment horizontal="center" vertical="center" wrapText="1"/>
      <protection locked="0"/>
    </xf>
    <xf numFmtId="3" fontId="12" fillId="2" borderId="3" xfId="10" applyNumberFormat="1" applyFont="1" applyFill="1" applyBorder="1" applyAlignment="1" applyProtection="1">
      <alignment horizontal="center" vertical="center" wrapText="1"/>
      <protection locked="0"/>
    </xf>
    <xf numFmtId="167" fontId="6" fillId="2" borderId="0" xfId="5" applyNumberFormat="1" applyFont="1" applyFill="1" applyAlignment="1" applyProtection="1">
      <alignment horizontal="center" vertical="center" wrapText="1"/>
      <protection locked="0"/>
    </xf>
    <xf numFmtId="9" fontId="12" fillId="2" borderId="3" xfId="17" applyFont="1" applyFill="1" applyBorder="1" applyAlignment="1" applyProtection="1">
      <alignment horizontal="center" vertical="center" wrapText="1"/>
      <protection locked="0"/>
    </xf>
    <xf numFmtId="9" fontId="6" fillId="2" borderId="0" xfId="17" applyFont="1" applyFill="1" applyAlignment="1" applyProtection="1">
      <alignment horizontal="center" vertical="center" wrapText="1"/>
      <protection locked="0"/>
    </xf>
    <xf numFmtId="9" fontId="6" fillId="2" borderId="3" xfId="17" applyFont="1" applyFill="1" applyBorder="1" applyAlignment="1" applyProtection="1">
      <alignment horizontal="center" vertical="center" wrapText="1"/>
      <protection locked="0"/>
    </xf>
    <xf numFmtId="44" fontId="4" fillId="2" borderId="0" xfId="5" applyNumberFormat="1" applyFont="1" applyFill="1" applyBorder="1" applyAlignment="1" applyProtection="1">
      <alignment vertical="center" wrapText="1"/>
      <protection locked="0"/>
    </xf>
    <xf numFmtId="4" fontId="12" fillId="0" borderId="3" xfId="0" applyNumberFormat="1" applyFont="1" applyBorder="1" applyAlignment="1">
      <alignment horizontal="center" vertical="center" wrapText="1"/>
    </xf>
    <xf numFmtId="0" fontId="12" fillId="2" borderId="13" xfId="0" applyFont="1" applyFill="1" applyBorder="1" applyAlignment="1" applyProtection="1">
      <alignment horizontal="left" vertical="center" wrapText="1"/>
      <protection locked="0"/>
    </xf>
    <xf numFmtId="164" fontId="12" fillId="2" borderId="3" xfId="0" applyNumberFormat="1" applyFont="1" applyFill="1" applyBorder="1" applyAlignment="1" applyProtection="1">
      <alignment horizontal="left" vertical="center" wrapText="1"/>
      <protection locked="0"/>
    </xf>
    <xf numFmtId="0" fontId="18" fillId="0" borderId="14" xfId="0" applyFont="1" applyBorder="1" applyAlignment="1">
      <alignment horizontal="center" vertical="center" wrapText="1"/>
    </xf>
    <xf numFmtId="1" fontId="18" fillId="0" borderId="14" xfId="0" applyNumberFormat="1" applyFont="1" applyBorder="1" applyAlignment="1">
      <alignment horizontal="center" vertical="center" wrapText="1"/>
    </xf>
    <xf numFmtId="4" fontId="18" fillId="0" borderId="14" xfId="0" applyNumberFormat="1" applyFont="1" applyBorder="1" applyAlignment="1">
      <alignment horizontal="center" vertical="center" wrapText="1"/>
    </xf>
    <xf numFmtId="0" fontId="12" fillId="2" borderId="3" xfId="0" applyFont="1" applyFill="1" applyBorder="1" applyAlignment="1" applyProtection="1">
      <alignment horizontal="center" vertical="center" wrapText="1"/>
    </xf>
    <xf numFmtId="9" fontId="12" fillId="2" borderId="3" xfId="0" applyNumberFormat="1" applyFont="1" applyFill="1" applyBorder="1" applyAlignment="1" applyProtection="1">
      <alignment horizontal="center" vertical="center" wrapText="1"/>
    </xf>
    <xf numFmtId="9" fontId="12" fillId="2" borderId="3" xfId="7" applyFont="1" applyFill="1" applyBorder="1" applyAlignment="1" applyProtection="1">
      <alignment horizontal="center" vertical="center" wrapText="1"/>
    </xf>
    <xf numFmtId="9" fontId="12" fillId="2" borderId="3" xfId="0" applyNumberFormat="1" applyFont="1" applyFill="1" applyBorder="1" applyAlignment="1">
      <alignment horizontal="center" vertical="center" wrapText="1"/>
    </xf>
    <xf numFmtId="3" fontId="12" fillId="2" borderId="3" xfId="4" applyNumberFormat="1" applyFont="1" applyFill="1" applyBorder="1" applyAlignment="1" applyProtection="1">
      <alignment horizontal="center" vertical="center" wrapText="1"/>
    </xf>
    <xf numFmtId="9" fontId="12" fillId="2" borderId="3" xfId="0" applyNumberFormat="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1" fontId="12" fillId="2" borderId="3" xfId="0" applyNumberFormat="1" applyFont="1" applyFill="1" applyBorder="1" applyAlignment="1">
      <alignment horizontal="center" vertical="center" wrapText="1"/>
    </xf>
    <xf numFmtId="0" fontId="20" fillId="2" borderId="0" xfId="4" applyFont="1" applyFill="1" applyAlignment="1" applyProtection="1">
      <alignment horizontal="center" vertical="center" wrapText="1"/>
      <protection locked="0"/>
    </xf>
    <xf numFmtId="0" fontId="6" fillId="2" borderId="0" xfId="4" applyFont="1" applyFill="1" applyBorder="1" applyAlignment="1" applyProtection="1">
      <alignment wrapText="1"/>
      <protection locked="0"/>
    </xf>
    <xf numFmtId="167" fontId="6" fillId="2" borderId="0" xfId="2" applyNumberFormat="1" applyFont="1" applyFill="1" applyBorder="1" applyAlignment="1" applyProtection="1">
      <alignment horizontal="center" vertical="center" wrapText="1"/>
      <protection locked="0"/>
    </xf>
    <xf numFmtId="0" fontId="6" fillId="2" borderId="0" xfId="4" applyFont="1" applyFill="1" applyBorder="1" applyAlignment="1" applyProtection="1">
      <alignment horizontal="center" vertical="center" wrapText="1"/>
      <protection locked="0"/>
    </xf>
    <xf numFmtId="0" fontId="0" fillId="2" borderId="0" xfId="0" applyFill="1" applyBorder="1"/>
    <xf numFmtId="0" fontId="12" fillId="2" borderId="3" xfId="0" applyFont="1" applyFill="1" applyBorder="1" applyAlignment="1">
      <alignment horizontal="center" vertical="center" wrapText="1"/>
    </xf>
    <xf numFmtId="1" fontId="12" fillId="2" borderId="3" xfId="0" applyNumberFormat="1" applyFont="1" applyFill="1" applyBorder="1" applyAlignment="1">
      <alignment horizontal="center" vertical="center" wrapText="1"/>
    </xf>
    <xf numFmtId="9" fontId="12" fillId="2" borderId="3" xfId="0" applyNumberFormat="1" applyFont="1" applyFill="1" applyBorder="1" applyAlignment="1" applyProtection="1">
      <alignment horizontal="center" vertical="center" wrapText="1"/>
      <protection locked="0"/>
    </xf>
    <xf numFmtId="9" fontId="12" fillId="2" borderId="3" xfId="0" applyNumberFormat="1" applyFont="1" applyFill="1" applyBorder="1" applyAlignment="1">
      <alignment horizontal="center" vertical="center" wrapText="1"/>
    </xf>
    <xf numFmtId="9" fontId="12" fillId="2" borderId="3" xfId="7" applyFont="1" applyFill="1" applyBorder="1" applyAlignment="1" applyProtection="1">
      <alignment horizontal="center" vertical="center" wrapText="1"/>
    </xf>
    <xf numFmtId="0" fontId="20" fillId="5" borderId="10" xfId="4" applyFont="1" applyFill="1" applyBorder="1" applyAlignment="1" applyProtection="1">
      <alignment horizontal="center" vertical="center" wrapText="1"/>
      <protection locked="0"/>
    </xf>
    <xf numFmtId="167" fontId="12" fillId="0" borderId="14" xfId="2" applyNumberFormat="1" applyFont="1" applyBorder="1" applyAlignment="1">
      <alignment horizontal="center" vertical="center" wrapText="1"/>
    </xf>
    <xf numFmtId="167" fontId="18" fillId="0" borderId="14" xfId="2" applyNumberFormat="1" applyFont="1" applyBorder="1" applyAlignment="1">
      <alignment horizontal="center" vertical="center" wrapText="1"/>
    </xf>
    <xf numFmtId="167" fontId="12" fillId="0" borderId="18" xfId="2" applyNumberFormat="1" applyFont="1" applyBorder="1" applyAlignment="1">
      <alignment horizontal="center" vertical="center" wrapText="1"/>
    </xf>
    <xf numFmtId="167" fontId="18" fillId="0" borderId="18" xfId="2"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xf numFmtId="0" fontId="24" fillId="0" borderId="14" xfId="0" applyFont="1" applyBorder="1" applyAlignment="1">
      <alignment horizontal="center" vertical="center" wrapText="1"/>
    </xf>
    <xf numFmtId="14" fontId="24" fillId="0" borderId="14" xfId="0" applyNumberFormat="1" applyFont="1" applyBorder="1" applyAlignment="1">
      <alignment horizontal="center" vertical="center" wrapText="1"/>
    </xf>
    <xf numFmtId="43" fontId="6" fillId="0" borderId="3" xfId="1" applyFont="1" applyBorder="1" applyAlignment="1">
      <alignment horizontal="center" vertical="center" wrapText="1"/>
    </xf>
    <xf numFmtId="43" fontId="6" fillId="0" borderId="0" xfId="1" applyFont="1" applyAlignment="1">
      <alignment horizontal="center" vertical="center"/>
    </xf>
    <xf numFmtId="43" fontId="6" fillId="0" borderId="3" xfId="1" applyFont="1" applyBorder="1" applyAlignment="1">
      <alignment horizontal="center" vertical="center"/>
    </xf>
    <xf numFmtId="0" fontId="21" fillId="5" borderId="3" xfId="4" applyFont="1" applyFill="1" applyBorder="1" applyAlignment="1" applyProtection="1">
      <alignment horizontal="center" vertical="center" wrapText="1"/>
      <protection locked="0"/>
    </xf>
    <xf numFmtId="0" fontId="21" fillId="7" borderId="3" xfId="4"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2" borderId="0" xfId="0" applyFont="1" applyFill="1" applyAlignment="1">
      <alignment horizontal="center" vertical="center"/>
    </xf>
    <xf numFmtId="167" fontId="12" fillId="2" borderId="3" xfId="2" applyNumberFormat="1" applyFont="1" applyFill="1" applyBorder="1" applyAlignment="1" applyProtection="1">
      <alignment vertical="center" wrapText="1"/>
      <protection locked="0"/>
    </xf>
    <xf numFmtId="167" fontId="12" fillId="2" borderId="3" xfId="2" applyNumberFormat="1" applyFont="1" applyFill="1" applyBorder="1" applyAlignment="1" applyProtection="1">
      <alignment wrapText="1"/>
      <protection locked="0"/>
    </xf>
    <xf numFmtId="167" fontId="6" fillId="0" borderId="3" xfId="2" applyNumberFormat="1" applyFont="1" applyFill="1" applyBorder="1" applyAlignment="1" applyProtection="1">
      <alignment horizontal="center" vertical="center" wrapText="1"/>
      <protection locked="0"/>
    </xf>
    <xf numFmtId="167" fontId="12" fillId="0" borderId="3" xfId="2" applyNumberFormat="1" applyFont="1" applyFill="1" applyBorder="1" applyAlignment="1" applyProtection="1">
      <alignment horizontal="center" vertical="center" wrapText="1"/>
      <protection locked="0"/>
    </xf>
    <xf numFmtId="167" fontId="12" fillId="2" borderId="3" xfId="2" applyNumberFormat="1" applyFont="1" applyFill="1" applyBorder="1" applyProtection="1">
      <protection locked="0"/>
    </xf>
    <xf numFmtId="0" fontId="6" fillId="0" borderId="0" xfId="18" applyFont="1"/>
    <xf numFmtId="0" fontId="20" fillId="0" borderId="14" xfId="18" applyFont="1" applyBorder="1" applyAlignment="1">
      <alignment horizontal="center" vertical="center" wrapText="1"/>
    </xf>
    <xf numFmtId="14" fontId="20" fillId="0" borderId="14" xfId="18" applyNumberFormat="1" applyFont="1" applyBorder="1" applyAlignment="1">
      <alignment horizontal="center" vertical="center" wrapText="1"/>
    </xf>
    <xf numFmtId="4" fontId="12" fillId="0" borderId="14" xfId="18" applyNumberFormat="1" applyFont="1" applyBorder="1" applyAlignment="1">
      <alignment horizontal="center" vertical="center" wrapText="1"/>
    </xf>
    <xf numFmtId="0" fontId="12" fillId="0" borderId="14" xfId="18" applyFont="1" applyBorder="1" applyAlignment="1">
      <alignment horizontal="center" vertical="center" wrapText="1"/>
    </xf>
    <xf numFmtId="4" fontId="12" fillId="0" borderId="14" xfId="18" applyNumberFormat="1" applyFont="1" applyFill="1" applyBorder="1" applyAlignment="1">
      <alignment horizontal="center" vertical="center" wrapText="1"/>
    </xf>
    <xf numFmtId="0" fontId="12" fillId="0" borderId="27" xfId="18" applyFont="1" applyBorder="1" applyAlignment="1">
      <alignment horizontal="center" vertical="center" wrapText="1"/>
    </xf>
    <xf numFmtId="0" fontId="12" fillId="0" borderId="0" xfId="18" applyFont="1" applyAlignment="1">
      <alignment horizontal="center"/>
    </xf>
    <xf numFmtId="3" fontId="12" fillId="0" borderId="0" xfId="18" applyNumberFormat="1" applyFont="1" applyAlignment="1">
      <alignment horizontal="center"/>
    </xf>
    <xf numFmtId="0" fontId="12" fillId="0" borderId="3" xfId="18" applyFont="1" applyBorder="1" applyAlignment="1">
      <alignment horizontal="center" vertical="center" wrapText="1"/>
    </xf>
    <xf numFmtId="1" fontId="12" fillId="0" borderId="14" xfId="18" applyNumberFormat="1" applyFont="1" applyBorder="1" applyAlignment="1">
      <alignment horizontal="center" vertical="center" wrapText="1"/>
    </xf>
    <xf numFmtId="9" fontId="12" fillId="0" borderId="3" xfId="19" applyFont="1" applyFill="1" applyBorder="1" applyAlignment="1">
      <alignment horizontal="center" vertical="center" wrapText="1"/>
    </xf>
    <xf numFmtId="9" fontId="12" fillId="0" borderId="0" xfId="19" applyFont="1" applyFill="1" applyAlignment="1">
      <alignment horizontal="center"/>
    </xf>
    <xf numFmtId="0" fontId="12" fillId="2" borderId="14" xfId="18" applyFont="1" applyFill="1" applyBorder="1" applyAlignment="1">
      <alignment horizontal="center" vertical="center" wrapText="1"/>
    </xf>
    <xf numFmtId="4" fontId="12" fillId="2" borderId="14" xfId="18" applyNumberFormat="1" applyFont="1" applyFill="1" applyBorder="1" applyAlignment="1">
      <alignment horizontal="center" vertical="center" wrapText="1"/>
    </xf>
    <xf numFmtId="1" fontId="12" fillId="0" borderId="27" xfId="18" applyNumberFormat="1" applyFont="1" applyBorder="1" applyAlignment="1">
      <alignment horizontal="center" vertical="center" wrapText="1"/>
    </xf>
    <xf numFmtId="4" fontId="12" fillId="0" borderId="27" xfId="18" applyNumberFormat="1" applyFont="1" applyBorder="1" applyAlignment="1">
      <alignment horizontal="center" vertical="center" wrapText="1"/>
    </xf>
    <xf numFmtId="0" fontId="12" fillId="0" borderId="13" xfId="18" applyFont="1" applyBorder="1" applyAlignment="1">
      <alignment horizontal="center" vertical="center" wrapText="1"/>
    </xf>
    <xf numFmtId="4" fontId="12" fillId="0" borderId="0" xfId="18" applyNumberFormat="1" applyFont="1" applyAlignment="1">
      <alignment horizontal="center"/>
    </xf>
    <xf numFmtId="0" fontId="12" fillId="0" borderId="0" xfId="18" applyFont="1"/>
    <xf numFmtId="0" fontId="6" fillId="0" borderId="0" xfId="18" applyFont="1" applyAlignment="1">
      <alignment horizontal="center" vertical="center"/>
    </xf>
    <xf numFmtId="0" fontId="12" fillId="0" borderId="0" xfId="18" applyFont="1" applyAlignment="1">
      <alignment horizontal="center" vertical="center"/>
    </xf>
    <xf numFmtId="167" fontId="12" fillId="2" borderId="14" xfId="2" applyNumberFormat="1" applyFont="1" applyFill="1" applyBorder="1" applyAlignment="1">
      <alignment horizontal="center" vertical="center" wrapText="1"/>
    </xf>
    <xf numFmtId="167" fontId="12" fillId="0" borderId="27" xfId="2" applyNumberFormat="1" applyFont="1" applyBorder="1" applyAlignment="1">
      <alignment horizontal="center" vertical="center" wrapText="1"/>
    </xf>
    <xf numFmtId="167" fontId="12" fillId="0" borderId="3" xfId="2" applyNumberFormat="1" applyFont="1" applyBorder="1" applyAlignment="1">
      <alignment horizontal="center" vertical="center" wrapText="1"/>
    </xf>
    <xf numFmtId="167" fontId="12" fillId="0" borderId="14" xfId="2" applyNumberFormat="1" applyFont="1" applyFill="1" applyBorder="1" applyAlignment="1">
      <alignment horizontal="center" vertical="center" wrapText="1"/>
    </xf>
    <xf numFmtId="167" fontId="12" fillId="0" borderId="18" xfId="2" applyNumberFormat="1" applyFont="1" applyFill="1" applyBorder="1" applyAlignment="1">
      <alignment horizontal="center" vertical="center" wrapText="1"/>
    </xf>
    <xf numFmtId="167" fontId="12" fillId="2" borderId="18" xfId="2" applyNumberFormat="1" applyFont="1" applyFill="1" applyBorder="1" applyAlignment="1">
      <alignment horizontal="center" vertical="center" wrapText="1"/>
    </xf>
    <xf numFmtId="167" fontId="12" fillId="0" borderId="23" xfId="2" applyNumberFormat="1" applyFont="1" applyFill="1" applyBorder="1" applyAlignment="1">
      <alignment horizontal="center" vertical="center" wrapText="1"/>
    </xf>
    <xf numFmtId="167" fontId="12" fillId="0" borderId="3" xfId="2" applyNumberFormat="1" applyFont="1" applyFill="1" applyBorder="1" applyAlignment="1">
      <alignment horizontal="center" vertical="center" wrapText="1"/>
    </xf>
    <xf numFmtId="0" fontId="6" fillId="0" borderId="0" xfId="0" applyFont="1" applyAlignment="1">
      <alignment horizontal="center" vertical="center" wrapText="1"/>
    </xf>
    <xf numFmtId="0" fontId="25" fillId="0" borderId="0" xfId="0" applyFont="1" applyAlignment="1"/>
    <xf numFmtId="0" fontId="20" fillId="28" borderId="14" xfId="0" applyFont="1" applyFill="1" applyBorder="1" applyAlignment="1">
      <alignment vertical="center" wrapText="1"/>
    </xf>
    <xf numFmtId="0" fontId="20" fillId="28" borderId="14" xfId="0" applyFont="1" applyFill="1" applyBorder="1" applyAlignment="1">
      <alignment horizontal="left" vertical="center" wrapText="1"/>
    </xf>
    <xf numFmtId="177" fontId="21" fillId="28" borderId="14" xfId="0" applyNumberFormat="1" applyFont="1" applyFill="1" applyBorder="1" applyAlignment="1">
      <alignment horizontal="center" vertical="center" wrapText="1"/>
    </xf>
    <xf numFmtId="0" fontId="20" fillId="21" borderId="26" xfId="0" applyFont="1" applyFill="1" applyBorder="1" applyAlignment="1">
      <alignment horizontal="center" vertical="center" wrapText="1"/>
    </xf>
    <xf numFmtId="0" fontId="20" fillId="20" borderId="14" xfId="0" applyFont="1" applyFill="1" applyBorder="1" applyAlignment="1">
      <alignment horizontal="center" vertical="center" wrapText="1"/>
    </xf>
    <xf numFmtId="0" fontId="20" fillId="21" borderId="14" xfId="0" applyFont="1" applyFill="1" applyBorder="1" applyAlignment="1">
      <alignment horizontal="center" vertical="center" wrapText="1"/>
    </xf>
    <xf numFmtId="0" fontId="20" fillId="23" borderId="14"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5" borderId="14" xfId="0" applyFont="1" applyFill="1" applyBorder="1" applyAlignment="1">
      <alignment horizontal="center" vertical="center" wrapText="1"/>
    </xf>
    <xf numFmtId="0" fontId="20" fillId="26" borderId="14" xfId="0" applyFont="1" applyFill="1" applyBorder="1" applyAlignment="1">
      <alignment horizontal="center" vertical="center" wrapText="1"/>
    </xf>
    <xf numFmtId="164" fontId="20" fillId="22" borderId="14" xfId="0" applyNumberFormat="1" applyFont="1" applyFill="1" applyBorder="1" applyAlignment="1">
      <alignment horizontal="center" vertical="center" wrapText="1"/>
    </xf>
    <xf numFmtId="164" fontId="20" fillId="29" borderId="14" xfId="0" applyNumberFormat="1" applyFont="1" applyFill="1" applyBorder="1" applyAlignment="1">
      <alignment horizontal="center" vertical="center" wrapText="1"/>
    </xf>
    <xf numFmtId="173" fontId="20" fillId="22" borderId="14" xfId="0" applyNumberFormat="1"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alignment vertical="center" wrapText="1"/>
    </xf>
    <xf numFmtId="165" fontId="6" fillId="0" borderId="14" xfId="0" applyNumberFormat="1" applyFont="1" applyBorder="1" applyAlignment="1">
      <alignment horizontal="center" vertical="center" wrapText="1"/>
    </xf>
    <xf numFmtId="166" fontId="6" fillId="0" borderId="14" xfId="0" applyNumberFormat="1" applyFont="1" applyBorder="1" applyAlignment="1">
      <alignment horizontal="center" vertical="center" wrapText="1"/>
    </xf>
    <xf numFmtId="3" fontId="6" fillId="0" borderId="14" xfId="0" applyNumberFormat="1" applyFont="1" applyBorder="1" applyAlignment="1">
      <alignment horizontal="center" vertical="center" wrapText="1"/>
    </xf>
    <xf numFmtId="9" fontId="6" fillId="0" borderId="14" xfId="0" applyNumberFormat="1" applyFont="1" applyBorder="1" applyAlignment="1">
      <alignment horizontal="center" vertical="center" wrapText="1"/>
    </xf>
    <xf numFmtId="175" fontId="6" fillId="0" borderId="14" xfId="0" applyNumberFormat="1" applyFont="1" applyBorder="1" applyAlignment="1">
      <alignment horizontal="center" vertical="center" wrapText="1"/>
    </xf>
    <xf numFmtId="164" fontId="6" fillId="0" borderId="14" xfId="0" applyNumberFormat="1" applyFont="1" applyBorder="1" applyAlignment="1">
      <alignment horizontal="center" vertical="center" wrapText="1"/>
    </xf>
    <xf numFmtId="175" fontId="6" fillId="28" borderId="14" xfId="0" applyNumberFormat="1" applyFont="1" applyFill="1" applyBorder="1" applyAlignment="1">
      <alignment horizontal="center" vertical="center" wrapText="1"/>
    </xf>
    <xf numFmtId="0" fontId="6" fillId="2" borderId="14" xfId="0" applyFont="1" applyFill="1" applyBorder="1" applyAlignment="1">
      <alignment horizontal="left" vertical="center" wrapText="1"/>
    </xf>
    <xf numFmtId="0" fontId="6" fillId="28" borderId="0" xfId="0" applyFont="1" applyFill="1" applyAlignment="1">
      <alignment horizontal="center" vertical="center" wrapText="1"/>
    </xf>
    <xf numFmtId="1" fontId="6" fillId="0" borderId="14" xfId="0" applyNumberFormat="1" applyFont="1" applyBorder="1" applyAlignment="1">
      <alignment horizontal="center" vertical="center" wrapText="1"/>
    </xf>
    <xf numFmtId="0" fontId="6" fillId="0" borderId="18" xfId="0" applyFont="1" applyBorder="1" applyAlignment="1">
      <alignment horizontal="left" vertical="center" wrapText="1"/>
    </xf>
    <xf numFmtId="3" fontId="6" fillId="0" borderId="19" xfId="0" applyNumberFormat="1" applyFont="1" applyBorder="1" applyAlignment="1">
      <alignment horizontal="center" vertical="center" wrapText="1"/>
    </xf>
    <xf numFmtId="175" fontId="6" fillId="2" borderId="14" xfId="0" applyNumberFormat="1"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175" fontId="6" fillId="2" borderId="27" xfId="0" applyNumberFormat="1" applyFont="1" applyFill="1" applyBorder="1" applyAlignment="1">
      <alignment horizontal="left" vertical="center" wrapText="1"/>
    </xf>
    <xf numFmtId="175" fontId="6" fillId="28" borderId="18"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8" borderId="0" xfId="0" applyFont="1" applyFill="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1" fontId="6" fillId="0" borderId="0" xfId="0" applyNumberFormat="1" applyFont="1" applyBorder="1" applyAlignment="1">
      <alignment horizontal="center" vertical="center" wrapText="1"/>
    </xf>
    <xf numFmtId="166" fontId="6" fillId="0" borderId="0"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3" fontId="6" fillId="0" borderId="0" xfId="0" applyNumberFormat="1" applyFont="1" applyBorder="1" applyAlignment="1">
      <alignment horizontal="center" vertical="center" wrapText="1"/>
    </xf>
    <xf numFmtId="175" fontId="6"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75" fontId="6" fillId="0" borderId="0" xfId="0" applyNumberFormat="1" applyFont="1" applyBorder="1" applyAlignment="1">
      <alignment horizontal="left" vertical="center" wrapText="1"/>
    </xf>
    <xf numFmtId="0" fontId="25" fillId="0" borderId="0" xfId="0" applyFont="1" applyBorder="1" applyAlignment="1"/>
    <xf numFmtId="175" fontId="6" fillId="2" borderId="26" xfId="0" applyNumberFormat="1" applyFont="1" applyFill="1" applyBorder="1" applyAlignment="1">
      <alignment horizontal="left" vertical="center" wrapText="1"/>
    </xf>
    <xf numFmtId="0" fontId="6" fillId="0" borderId="26" xfId="0" applyFont="1" applyBorder="1" applyAlignment="1">
      <alignment horizontal="center" vertical="center" wrapText="1"/>
    </xf>
    <xf numFmtId="166" fontId="6" fillId="0" borderId="26" xfId="0" applyNumberFormat="1" applyFont="1" applyBorder="1" applyAlignment="1">
      <alignment horizontal="center" vertical="center" wrapText="1"/>
    </xf>
    <xf numFmtId="166" fontId="6" fillId="28" borderId="14" xfId="0" applyNumberFormat="1" applyFont="1" applyFill="1" applyBorder="1" applyAlignment="1">
      <alignment horizontal="center" vertical="center" wrapText="1"/>
    </xf>
    <xf numFmtId="0" fontId="6" fillId="28" borderId="14" xfId="0" applyFont="1" applyFill="1" applyBorder="1" applyAlignment="1">
      <alignment horizontal="left" vertical="center" wrapText="1"/>
    </xf>
    <xf numFmtId="166" fontId="6" fillId="0" borderId="18" xfId="0" applyNumberFormat="1" applyFont="1" applyBorder="1" applyAlignment="1">
      <alignment horizontal="center" vertical="center" wrapText="1"/>
    </xf>
    <xf numFmtId="0" fontId="18" fillId="0" borderId="14" xfId="0" applyFont="1" applyBorder="1" applyAlignment="1">
      <alignment horizontal="left" vertical="center" wrapText="1"/>
    </xf>
    <xf numFmtId="3" fontId="6" fillId="2" borderId="14" xfId="0" applyNumberFormat="1" applyFont="1" applyFill="1" applyBorder="1" applyAlignment="1">
      <alignment horizontal="center" vertical="center" wrapText="1"/>
    </xf>
    <xf numFmtId="175" fontId="6" fillId="28" borderId="14" xfId="0" applyNumberFormat="1" applyFont="1" applyFill="1" applyBorder="1" applyAlignment="1">
      <alignment horizontal="left" vertical="center" wrapText="1"/>
    </xf>
    <xf numFmtId="166" fontId="6" fillId="2" borderId="14" xfId="0" applyNumberFormat="1" applyFont="1" applyFill="1" applyBorder="1" applyAlignment="1">
      <alignment horizontal="center" vertical="center" wrapText="1"/>
    </xf>
    <xf numFmtId="9" fontId="6" fillId="2" borderId="14" xfId="0" applyNumberFormat="1" applyFont="1" applyFill="1" applyBorder="1" applyAlignment="1">
      <alignment horizontal="center" vertical="center" wrapText="1"/>
    </xf>
    <xf numFmtId="9" fontId="6" fillId="0" borderId="18" xfId="0" applyNumberFormat="1" applyFont="1" applyBorder="1" applyAlignment="1">
      <alignment horizontal="center" vertical="center" wrapText="1"/>
    </xf>
    <xf numFmtId="2" fontId="6" fillId="0" borderId="14" xfId="0" applyNumberFormat="1" applyFont="1" applyBorder="1" applyAlignment="1">
      <alignment horizontal="center" vertical="center" wrapText="1"/>
    </xf>
    <xf numFmtId="9" fontId="6" fillId="0" borderId="14" xfId="0" applyNumberFormat="1" applyFont="1" applyBorder="1" applyAlignment="1">
      <alignment horizontal="left" vertical="center" wrapText="1"/>
    </xf>
    <xf numFmtId="178" fontId="6" fillId="0" borderId="14" xfId="0" applyNumberFormat="1" applyFont="1" applyBorder="1" applyAlignment="1">
      <alignment horizontal="center" vertical="center" wrapText="1"/>
    </xf>
    <xf numFmtId="0" fontId="6" fillId="28" borderId="0" xfId="0" applyFont="1" applyFill="1" applyBorder="1" applyAlignment="1">
      <alignment horizontal="center" vertical="center" wrapText="1"/>
    </xf>
    <xf numFmtId="0" fontId="6" fillId="28" borderId="0" xfId="0" applyFont="1" applyFill="1" applyBorder="1" applyAlignment="1">
      <alignment horizontal="center" wrapText="1"/>
    </xf>
    <xf numFmtId="0" fontId="6" fillId="28" borderId="0" xfId="0" applyFont="1" applyFill="1" applyBorder="1" applyAlignment="1">
      <alignment horizontal="left" wrapText="1"/>
    </xf>
    <xf numFmtId="0" fontId="6" fillId="28" borderId="0" xfId="0" applyFont="1" applyFill="1" applyBorder="1" applyAlignment="1">
      <alignment wrapText="1"/>
    </xf>
    <xf numFmtId="173" fontId="6" fillId="28" borderId="0" xfId="0" applyNumberFormat="1" applyFont="1" applyFill="1" applyBorder="1" applyAlignment="1">
      <alignment wrapText="1"/>
    </xf>
    <xf numFmtId="0" fontId="6" fillId="2" borderId="0" xfId="0" applyFont="1" applyFill="1" applyAlignment="1">
      <alignment horizontal="center" vertical="center" wrapText="1"/>
    </xf>
    <xf numFmtId="0" fontId="25" fillId="2" borderId="0" xfId="0" applyFont="1" applyFill="1"/>
    <xf numFmtId="0" fontId="28" fillId="2" borderId="3" xfId="0" applyFont="1" applyFill="1" applyBorder="1" applyAlignment="1" applyProtection="1">
      <alignment horizontal="center" vertical="center"/>
      <protection locked="0"/>
    </xf>
    <xf numFmtId="0" fontId="28" fillId="2" borderId="0" xfId="0" applyFont="1" applyFill="1" applyAlignment="1">
      <alignment horizontal="center" vertical="center"/>
    </xf>
    <xf numFmtId="167" fontId="28" fillId="2" borderId="3" xfId="2" applyNumberFormat="1" applyFont="1" applyFill="1" applyBorder="1" applyAlignment="1" applyProtection="1">
      <alignment horizontal="center" vertical="center"/>
      <protection locked="0"/>
    </xf>
    <xf numFmtId="167" fontId="12" fillId="2" borderId="3" xfId="2" applyNumberFormat="1" applyFont="1" applyFill="1" applyBorder="1" applyAlignment="1" applyProtection="1">
      <alignment horizontal="center" vertical="center"/>
      <protection locked="0"/>
    </xf>
    <xf numFmtId="0" fontId="2" fillId="0" borderId="0" xfId="0" applyFont="1"/>
    <xf numFmtId="0" fontId="2" fillId="2" borderId="0" xfId="0" applyFont="1" applyFill="1"/>
    <xf numFmtId="0" fontId="21" fillId="0" borderId="14" xfId="0" applyFont="1" applyBorder="1" applyAlignment="1">
      <alignment vertical="center" wrapText="1"/>
    </xf>
    <xf numFmtId="0" fontId="21" fillId="0" borderId="14" xfId="0" applyFont="1" applyBorder="1" applyAlignment="1">
      <alignment horizontal="left" vertical="center" wrapText="1"/>
    </xf>
    <xf numFmtId="0" fontId="21" fillId="21" borderId="26" xfId="0" applyFont="1" applyFill="1" applyBorder="1" applyAlignment="1">
      <alignment horizontal="center" vertical="center" wrapText="1"/>
    </xf>
    <xf numFmtId="0" fontId="21" fillId="20" borderId="14" xfId="0" applyFont="1" applyFill="1" applyBorder="1" applyAlignment="1">
      <alignment horizontal="center" vertical="center" wrapText="1"/>
    </xf>
    <xf numFmtId="0" fontId="21" fillId="21" borderId="14" xfId="0" applyFont="1" applyFill="1" applyBorder="1" applyAlignment="1">
      <alignment horizontal="center" vertical="center" wrapText="1"/>
    </xf>
    <xf numFmtId="0" fontId="21" fillId="23" borderId="27" xfId="0" applyFont="1" applyFill="1" applyBorder="1" applyAlignment="1">
      <alignment horizontal="center" vertical="center" wrapText="1"/>
    </xf>
    <xf numFmtId="0" fontId="21" fillId="24" borderId="27" xfId="0" applyFont="1" applyFill="1" applyBorder="1" applyAlignment="1">
      <alignment horizontal="center" vertical="center" wrapText="1"/>
    </xf>
    <xf numFmtId="0" fontId="21" fillId="25" borderId="27" xfId="0" applyFont="1" applyFill="1" applyBorder="1" applyAlignment="1">
      <alignment horizontal="center" vertical="center" wrapText="1"/>
    </xf>
    <xf numFmtId="0" fontId="21" fillId="26" borderId="27" xfId="0" applyFont="1" applyFill="1" applyBorder="1" applyAlignment="1">
      <alignment horizontal="center" vertical="center" wrapText="1"/>
    </xf>
    <xf numFmtId="0" fontId="21" fillId="21" borderId="27" xfId="0" applyFont="1" applyFill="1" applyBorder="1" applyAlignment="1">
      <alignment horizontal="center" vertical="center" wrapText="1"/>
    </xf>
    <xf numFmtId="164" fontId="21" fillId="22" borderId="27" xfId="0" applyNumberFormat="1" applyFont="1" applyFill="1" applyBorder="1" applyAlignment="1">
      <alignment horizontal="center" vertical="center" wrapText="1"/>
    </xf>
    <xf numFmtId="173" fontId="21" fillId="22" borderId="27" xfId="0" applyNumberFormat="1" applyFont="1" applyFill="1" applyBorder="1" applyAlignment="1">
      <alignment horizontal="center" vertical="center" wrapText="1"/>
    </xf>
    <xf numFmtId="0" fontId="6" fillId="2" borderId="3" xfId="0" applyFont="1" applyFill="1" applyBorder="1" applyAlignment="1">
      <alignment horizontal="center"/>
    </xf>
    <xf numFmtId="14" fontId="21" fillId="0" borderId="14" xfId="0" applyNumberFormat="1" applyFont="1" applyBorder="1" applyAlignment="1">
      <alignment horizontal="center" vertical="center" wrapText="1"/>
    </xf>
    <xf numFmtId="167" fontId="12" fillId="2" borderId="3" xfId="2" applyNumberFormat="1" applyFont="1" applyFill="1" applyBorder="1" applyAlignment="1">
      <alignment vertical="center" wrapText="1"/>
    </xf>
    <xf numFmtId="167" fontId="12" fillId="2" borderId="3" xfId="2" applyNumberFormat="1" applyFont="1" applyFill="1" applyBorder="1" applyAlignment="1">
      <alignment vertical="center"/>
    </xf>
    <xf numFmtId="167" fontId="2" fillId="0" borderId="0" xfId="2" applyNumberFormat="1" applyFont="1" applyAlignment="1">
      <alignment vertical="center"/>
    </xf>
    <xf numFmtId="167" fontId="0" fillId="0" borderId="0" xfId="2" applyNumberFormat="1" applyFont="1" applyAlignment="1">
      <alignment vertical="center"/>
    </xf>
    <xf numFmtId="0" fontId="0" fillId="0" borderId="0" xfId="0" applyAlignment="1">
      <alignment vertical="center"/>
    </xf>
    <xf numFmtId="167" fontId="6" fillId="2" borderId="3" xfId="2" applyNumberFormat="1" applyFont="1" applyFill="1" applyBorder="1" applyAlignment="1">
      <alignment vertical="center"/>
    </xf>
    <xf numFmtId="0" fontId="2" fillId="0" borderId="0" xfId="0" applyFont="1" applyAlignment="1">
      <alignment vertical="center"/>
    </xf>
    <xf numFmtId="0" fontId="12" fillId="18" borderId="3" xfId="4" applyFont="1" applyFill="1" applyBorder="1" applyAlignment="1" applyProtection="1">
      <alignment horizontal="center" vertical="center" wrapText="1"/>
      <protection locked="0"/>
    </xf>
    <xf numFmtId="9" fontId="12" fillId="18" borderId="3" xfId="4" applyNumberFormat="1" applyFont="1" applyFill="1" applyBorder="1" applyAlignment="1" applyProtection="1">
      <alignment horizontal="center" vertical="center" wrapText="1"/>
      <protection locked="0"/>
    </xf>
    <xf numFmtId="9" fontId="12" fillId="18" borderId="3" xfId="7" applyFont="1" applyFill="1" applyBorder="1" applyAlignment="1" applyProtection="1">
      <alignment horizontal="center" vertical="center" wrapText="1"/>
      <protection locked="0"/>
    </xf>
    <xf numFmtId="9" fontId="12" fillId="18" borderId="3" xfId="0" applyNumberFormat="1" applyFont="1" applyFill="1" applyBorder="1" applyAlignment="1" applyProtection="1">
      <alignment horizontal="center" vertical="center" wrapText="1"/>
      <protection locked="0"/>
    </xf>
    <xf numFmtId="166" fontId="12" fillId="18" borderId="3" xfId="1" applyNumberFormat="1" applyFont="1" applyFill="1" applyBorder="1" applyAlignment="1" applyProtection="1">
      <alignment horizontal="center" vertical="center" wrapText="1"/>
      <protection locked="0"/>
    </xf>
    <xf numFmtId="3" fontId="12" fillId="18" borderId="3" xfId="0" applyNumberFormat="1" applyFont="1" applyFill="1" applyBorder="1" applyAlignment="1" applyProtection="1">
      <alignment horizontal="center" vertical="center" wrapText="1"/>
      <protection locked="0"/>
    </xf>
    <xf numFmtId="3" fontId="12" fillId="18" borderId="3" xfId="1" applyNumberFormat="1" applyFont="1" applyFill="1" applyBorder="1" applyAlignment="1" applyProtection="1">
      <alignment horizontal="center" vertical="center" wrapText="1"/>
      <protection locked="0"/>
    </xf>
    <xf numFmtId="3" fontId="12" fillId="18" borderId="3" xfId="4" applyNumberFormat="1" applyFont="1" applyFill="1" applyBorder="1" applyAlignment="1" applyProtection="1">
      <alignment horizontal="center" vertical="center" wrapText="1"/>
      <protection locked="0"/>
    </xf>
    <xf numFmtId="9" fontId="12" fillId="2" borderId="3" xfId="0" applyNumberFormat="1" applyFont="1" applyFill="1" applyBorder="1" applyAlignment="1" applyProtection="1">
      <alignment horizontal="center" vertical="center" wrapText="1"/>
      <protection locked="0"/>
    </xf>
    <xf numFmtId="9" fontId="6" fillId="0" borderId="3" xfId="7" applyFont="1" applyFill="1" applyBorder="1" applyAlignment="1" applyProtection="1">
      <alignment horizontal="center" vertical="center" wrapText="1"/>
      <protection locked="0"/>
    </xf>
    <xf numFmtId="9" fontId="6" fillId="0" borderId="3" xfId="20" applyNumberFormat="1" applyFont="1" applyBorder="1" applyAlignment="1" applyProtection="1">
      <alignment horizontal="center" vertical="center" wrapText="1"/>
      <protection locked="0"/>
    </xf>
    <xf numFmtId="3" fontId="6" fillId="2" borderId="3" xfId="5" applyNumberFormat="1" applyFont="1" applyFill="1" applyBorder="1" applyAlignment="1" applyProtection="1">
      <alignment horizontal="center" vertical="center" wrapText="1"/>
      <protection locked="0"/>
    </xf>
    <xf numFmtId="9" fontId="6" fillId="2" borderId="3" xfId="20" applyNumberFormat="1" applyFont="1" applyFill="1" applyBorder="1" applyAlignment="1" applyProtection="1">
      <alignment horizontal="center" vertical="center" wrapText="1"/>
      <protection locked="0"/>
    </xf>
    <xf numFmtId="166" fontId="6" fillId="2" borderId="3" xfId="21" applyNumberFormat="1" applyFont="1" applyFill="1" applyBorder="1" applyAlignment="1" applyProtection="1">
      <alignment horizontal="center" vertical="center" wrapText="1"/>
      <protection locked="0"/>
    </xf>
    <xf numFmtId="2" fontId="12" fillId="2" borderId="3" xfId="0" applyNumberFormat="1" applyFont="1" applyFill="1" applyBorder="1" applyAlignment="1" applyProtection="1">
      <alignment horizontal="center" vertical="center" wrapText="1"/>
      <protection locked="0"/>
    </xf>
    <xf numFmtId="44" fontId="12" fillId="2" borderId="3" xfId="2" applyFont="1" applyFill="1" applyBorder="1" applyAlignment="1" applyProtection="1">
      <alignment vertical="center" wrapText="1"/>
      <protection locked="0"/>
    </xf>
    <xf numFmtId="0" fontId="0" fillId="0" borderId="0" xfId="0" applyFont="1" applyAlignment="1"/>
    <xf numFmtId="0" fontId="4" fillId="28" borderId="14" xfId="0" applyFont="1" applyFill="1" applyBorder="1" applyAlignment="1">
      <alignment vertical="center" wrapText="1"/>
    </xf>
    <xf numFmtId="0" fontId="4" fillId="28" borderId="14" xfId="0" applyFont="1" applyFill="1" applyBorder="1" applyAlignment="1">
      <alignment horizontal="left" vertical="center" wrapText="1"/>
    </xf>
    <xf numFmtId="0" fontId="4" fillId="21" borderId="26" xfId="0" applyFont="1" applyFill="1" applyBorder="1" applyAlignment="1">
      <alignment horizontal="center" vertical="center" wrapText="1"/>
    </xf>
    <xf numFmtId="0" fontId="5" fillId="0" borderId="0" xfId="0" applyFont="1" applyAlignment="1">
      <alignment horizontal="center" vertical="center" wrapText="1"/>
    </xf>
    <xf numFmtId="0" fontId="30" fillId="20" borderId="14" xfId="0" applyFont="1" applyFill="1" applyBorder="1" applyAlignment="1">
      <alignment horizontal="center" vertical="center" wrapText="1"/>
    </xf>
    <xf numFmtId="0" fontId="30" fillId="21" borderId="14" xfId="0" applyFont="1" applyFill="1" applyBorder="1" applyAlignment="1">
      <alignment horizontal="center" vertical="center" wrapText="1"/>
    </xf>
    <xf numFmtId="0" fontId="30" fillId="23" borderId="14" xfId="0" applyFont="1" applyFill="1" applyBorder="1" applyAlignment="1">
      <alignment horizontal="center" vertical="center" wrapText="1"/>
    </xf>
    <xf numFmtId="0" fontId="30" fillId="24" borderId="14" xfId="0" applyFont="1" applyFill="1" applyBorder="1" applyAlignment="1">
      <alignment horizontal="center" vertical="center" wrapText="1"/>
    </xf>
    <xf numFmtId="0" fontId="30" fillId="25" borderId="14" xfId="0" applyFont="1" applyFill="1" applyBorder="1" applyAlignment="1">
      <alignment horizontal="center" vertical="center" wrapText="1"/>
    </xf>
    <xf numFmtId="0" fontId="30" fillId="26" borderId="14" xfId="0" applyFont="1" applyFill="1" applyBorder="1" applyAlignment="1">
      <alignment horizontal="center" vertical="center" wrapText="1"/>
    </xf>
    <xf numFmtId="164" fontId="30" fillId="22" borderId="14" xfId="0" applyNumberFormat="1" applyFont="1" applyFill="1" applyBorder="1" applyAlignment="1">
      <alignment horizontal="center" vertical="center" wrapText="1"/>
    </xf>
    <xf numFmtId="173" fontId="30" fillId="22" borderId="14" xfId="0" applyNumberFormat="1"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wrapText="1"/>
    </xf>
    <xf numFmtId="0" fontId="24" fillId="0" borderId="14" xfId="0" applyFont="1" applyBorder="1" applyAlignment="1">
      <alignment horizontal="center" vertical="center" wrapText="1"/>
    </xf>
    <xf numFmtId="0" fontId="20" fillId="2" borderId="7" xfId="4" applyFont="1" applyFill="1" applyBorder="1" applyAlignment="1" applyProtection="1">
      <alignment horizontal="center" vertical="center" wrapText="1"/>
      <protection locked="0"/>
    </xf>
    <xf numFmtId="0" fontId="20" fillId="2" borderId="8" xfId="4" applyFont="1" applyFill="1" applyBorder="1" applyAlignment="1" applyProtection="1">
      <alignment horizontal="center" vertical="center" wrapText="1"/>
      <protection locked="0"/>
    </xf>
    <xf numFmtId="0" fontId="18" fillId="0" borderId="14" xfId="0" applyFont="1" applyBorder="1" applyAlignment="1">
      <alignment horizontal="center" vertical="center" wrapText="1"/>
    </xf>
    <xf numFmtId="0" fontId="24" fillId="27" borderId="14" xfId="0" applyFont="1" applyFill="1" applyBorder="1" applyAlignment="1">
      <alignment horizontal="center" vertical="center" wrapText="1"/>
    </xf>
    <xf numFmtId="0" fontId="24" fillId="30" borderId="14" xfId="0" applyFont="1" applyFill="1" applyBorder="1" applyAlignment="1">
      <alignment horizontal="center" vertical="center" wrapText="1"/>
    </xf>
    <xf numFmtId="0" fontId="24" fillId="31" borderId="14" xfId="0" applyFont="1" applyFill="1" applyBorder="1" applyAlignment="1">
      <alignment horizontal="center" vertical="center" wrapText="1"/>
    </xf>
    <xf numFmtId="1" fontId="18" fillId="0" borderId="14" xfId="0" applyNumberFormat="1" applyFont="1" applyBorder="1" applyAlignment="1">
      <alignment horizontal="center" vertical="center" wrapText="1"/>
    </xf>
    <xf numFmtId="4" fontId="18" fillId="0" borderId="14" xfId="0" applyNumberFormat="1" applyFont="1" applyBorder="1" applyAlignment="1">
      <alignment horizontal="center" vertical="center" wrapText="1"/>
    </xf>
    <xf numFmtId="0" fontId="20" fillId="2" borderId="12" xfId="4" applyFont="1" applyFill="1" applyBorder="1" applyAlignment="1" applyProtection="1">
      <alignment horizontal="center" vertical="center" wrapText="1"/>
      <protection locked="0"/>
    </xf>
    <xf numFmtId="0" fontId="20" fillId="4" borderId="7" xfId="4" applyFont="1" applyFill="1" applyBorder="1" applyAlignment="1" applyProtection="1">
      <alignment horizontal="center" vertical="center" wrapText="1"/>
      <protection locked="0"/>
    </xf>
    <xf numFmtId="0" fontId="20" fillId="4" borderId="12" xfId="4" applyFont="1" applyFill="1" applyBorder="1" applyAlignment="1" applyProtection="1">
      <alignment horizontal="center" vertical="center" wrapText="1"/>
      <protection locked="0"/>
    </xf>
    <xf numFmtId="0" fontId="20" fillId="4" borderId="8" xfId="4" applyFont="1" applyFill="1" applyBorder="1" applyAlignment="1" applyProtection="1">
      <alignment horizontal="center" vertical="center" wrapText="1"/>
      <protection locked="0"/>
    </xf>
    <xf numFmtId="0" fontId="20" fillId="5" borderId="7" xfId="4" applyFont="1" applyFill="1" applyBorder="1" applyAlignment="1" applyProtection="1">
      <alignment horizontal="center" vertical="center" wrapText="1"/>
      <protection locked="0"/>
    </xf>
    <xf numFmtId="0" fontId="20" fillId="5" borderId="12" xfId="4" applyFont="1" applyFill="1" applyBorder="1" applyAlignment="1" applyProtection="1">
      <alignment horizontal="center" vertical="center" wrapText="1"/>
      <protection locked="0"/>
    </xf>
    <xf numFmtId="0" fontId="20" fillId="5" borderId="8" xfId="4" applyFont="1" applyFill="1" applyBorder="1" applyAlignment="1" applyProtection="1">
      <alignment horizontal="center" vertical="center" wrapText="1"/>
      <protection locked="0"/>
    </xf>
    <xf numFmtId="44" fontId="20" fillId="6" borderId="7" xfId="4" applyNumberFormat="1" applyFont="1" applyFill="1" applyBorder="1" applyAlignment="1" applyProtection="1">
      <alignment horizontal="center" vertical="center" wrapText="1"/>
      <protection locked="0"/>
    </xf>
    <xf numFmtId="44" fontId="20" fillId="6" borderId="12" xfId="4" applyNumberFormat="1" applyFont="1" applyFill="1" applyBorder="1" applyAlignment="1" applyProtection="1">
      <alignment horizontal="center" vertical="center" wrapText="1"/>
      <protection locked="0"/>
    </xf>
    <xf numFmtId="44" fontId="20" fillId="6" borderId="8" xfId="4" applyNumberFormat="1" applyFont="1" applyFill="1" applyBorder="1" applyAlignment="1" applyProtection="1">
      <alignment horizontal="center" vertical="center" wrapText="1"/>
      <protection locked="0"/>
    </xf>
    <xf numFmtId="0" fontId="21" fillId="7" borderId="13" xfId="4" applyFont="1" applyFill="1" applyBorder="1" applyAlignment="1" applyProtection="1">
      <alignment horizontal="center" vertical="center" wrapText="1"/>
      <protection locked="0"/>
    </xf>
    <xf numFmtId="0" fontId="21" fillId="7" borderId="10" xfId="4" applyFont="1" applyFill="1" applyBorder="1" applyAlignment="1" applyProtection="1">
      <alignment horizontal="center" vertical="center" wrapText="1"/>
      <protection locked="0"/>
    </xf>
    <xf numFmtId="0" fontId="6" fillId="2" borderId="9" xfId="4" applyFont="1" applyFill="1" applyBorder="1" applyAlignment="1" applyProtection="1">
      <alignment horizontal="center" vertical="top" wrapText="1"/>
      <protection locked="0"/>
    </xf>
    <xf numFmtId="0" fontId="6" fillId="2" borderId="11" xfId="4" applyFont="1" applyFill="1" applyBorder="1" applyAlignment="1" applyProtection="1">
      <alignment horizontal="center" vertical="top" wrapText="1"/>
      <protection locked="0"/>
    </xf>
    <xf numFmtId="0" fontId="6" fillId="2" borderId="1" xfId="4" applyFont="1" applyFill="1" applyBorder="1" applyAlignment="1" applyProtection="1">
      <alignment horizontal="center" vertical="top" wrapText="1"/>
      <protection locked="0"/>
    </xf>
    <xf numFmtId="0" fontId="6" fillId="2" borderId="2" xfId="4" applyFont="1" applyFill="1" applyBorder="1" applyAlignment="1" applyProtection="1">
      <alignment horizontal="center" vertical="top" wrapText="1"/>
      <protection locked="0"/>
    </xf>
    <xf numFmtId="0" fontId="6" fillId="2" borderId="4" xfId="4" applyFont="1" applyFill="1" applyBorder="1" applyAlignment="1" applyProtection="1">
      <alignment horizontal="center" vertical="top" wrapText="1"/>
      <protection locked="0"/>
    </xf>
    <xf numFmtId="0" fontId="6" fillId="2" borderId="6" xfId="4" applyFont="1" applyFill="1" applyBorder="1" applyAlignment="1" applyProtection="1">
      <alignment horizontal="center" vertical="top" wrapText="1"/>
      <protection locked="0"/>
    </xf>
    <xf numFmtId="0" fontId="20" fillId="2" borderId="9" xfId="4" applyFont="1" applyFill="1" applyBorder="1" applyAlignment="1" applyProtection="1">
      <alignment horizontal="center" vertical="center" wrapText="1"/>
      <protection locked="0"/>
    </xf>
    <xf numFmtId="0" fontId="20" fillId="2" borderId="29" xfId="4" applyFont="1" applyFill="1" applyBorder="1" applyAlignment="1" applyProtection="1">
      <alignment horizontal="center" vertical="center" wrapText="1"/>
      <protection locked="0"/>
    </xf>
    <xf numFmtId="0" fontId="20" fillId="2" borderId="11" xfId="4" applyFont="1" applyFill="1" applyBorder="1" applyAlignment="1" applyProtection="1">
      <alignment horizontal="center" vertical="center" wrapText="1"/>
      <protection locked="0"/>
    </xf>
    <xf numFmtId="0" fontId="20" fillId="2" borderId="1" xfId="4" applyFont="1" applyFill="1" applyBorder="1" applyAlignment="1" applyProtection="1">
      <alignment horizontal="center" vertical="center" wrapText="1"/>
      <protection locked="0"/>
    </xf>
    <xf numFmtId="0" fontId="20" fillId="2" borderId="0" xfId="4" applyFont="1" applyFill="1" applyBorder="1" applyAlignment="1" applyProtection="1">
      <alignment horizontal="center" vertical="center" wrapText="1"/>
      <protection locked="0"/>
    </xf>
    <xf numFmtId="0" fontId="20" fillId="2" borderId="2" xfId="4" applyFont="1" applyFill="1" applyBorder="1" applyAlignment="1" applyProtection="1">
      <alignment horizontal="center" vertical="center" wrapText="1"/>
      <protection locked="0"/>
    </xf>
    <xf numFmtId="0" fontId="20" fillId="2" borderId="4" xfId="4" applyFont="1" applyFill="1" applyBorder="1" applyAlignment="1" applyProtection="1">
      <alignment horizontal="center" vertical="center" wrapText="1"/>
      <protection locked="0"/>
    </xf>
    <xf numFmtId="0" fontId="20" fillId="2" borderId="5" xfId="4" applyFont="1" applyFill="1" applyBorder="1" applyAlignment="1" applyProtection="1">
      <alignment horizontal="center" vertical="center" wrapText="1"/>
      <protection locked="0"/>
    </xf>
    <xf numFmtId="0" fontId="20" fillId="2" borderId="6" xfId="4" applyFont="1" applyFill="1" applyBorder="1" applyAlignment="1" applyProtection="1">
      <alignment horizontal="center" vertical="center" wrapText="1"/>
      <protection locked="0"/>
    </xf>
    <xf numFmtId="0" fontId="20" fillId="2" borderId="7" xfId="4" applyFont="1" applyFill="1" applyBorder="1" applyAlignment="1" applyProtection="1">
      <alignment horizontal="left" vertical="center" wrapText="1"/>
      <protection locked="0"/>
    </xf>
    <xf numFmtId="0" fontId="20" fillId="2" borderId="8" xfId="4" applyFont="1" applyFill="1" applyBorder="1" applyAlignment="1" applyProtection="1">
      <alignment horizontal="left" vertical="center" wrapText="1"/>
      <protection locked="0"/>
    </xf>
    <xf numFmtId="0" fontId="20" fillId="12" borderId="7" xfId="4" applyFont="1" applyFill="1" applyBorder="1" applyAlignment="1" applyProtection="1">
      <alignment horizontal="center" vertical="center" wrapText="1"/>
      <protection locked="0"/>
    </xf>
    <xf numFmtId="0" fontId="20" fillId="12" borderId="12" xfId="4" applyFont="1" applyFill="1" applyBorder="1" applyAlignment="1" applyProtection="1">
      <alignment horizontal="center" vertical="center" wrapText="1"/>
      <protection locked="0"/>
    </xf>
    <xf numFmtId="0" fontId="20" fillId="12" borderId="8" xfId="4" applyFont="1" applyFill="1" applyBorder="1" applyAlignment="1" applyProtection="1">
      <alignment horizontal="center" vertical="center" wrapText="1"/>
      <protection locked="0"/>
    </xf>
    <xf numFmtId="0" fontId="21" fillId="3" borderId="7" xfId="5" applyFont="1" applyFill="1" applyBorder="1" applyAlignment="1" applyProtection="1">
      <alignment horizontal="left" vertical="center"/>
      <protection locked="0"/>
    </xf>
    <xf numFmtId="0" fontId="21" fillId="3" borderId="8" xfId="5" applyFont="1" applyFill="1" applyBorder="1" applyAlignment="1" applyProtection="1">
      <alignment horizontal="left" vertical="center"/>
      <protection locked="0"/>
    </xf>
    <xf numFmtId="0" fontId="20" fillId="2" borderId="12" xfId="4" applyFont="1" applyFill="1" applyBorder="1" applyAlignment="1" applyProtection="1">
      <alignment horizontal="left" vertical="center" wrapText="1"/>
      <protection locked="0"/>
    </xf>
    <xf numFmtId="1" fontId="12" fillId="2" borderId="13" xfId="0" applyNumberFormat="1" applyFont="1" applyFill="1" applyBorder="1" applyAlignment="1">
      <alignment horizontal="center" vertical="center" wrapText="1"/>
    </xf>
    <xf numFmtId="1" fontId="12" fillId="2" borderId="15" xfId="0" applyNumberFormat="1" applyFont="1" applyFill="1" applyBorder="1" applyAlignment="1">
      <alignment horizontal="center" vertical="center" wrapText="1"/>
    </xf>
    <xf numFmtId="1" fontId="12" fillId="2" borderId="10" xfId="0" applyNumberFormat="1" applyFont="1" applyFill="1" applyBorder="1" applyAlignment="1">
      <alignment horizontal="center" vertical="center" wrapText="1"/>
    </xf>
    <xf numFmtId="0" fontId="12" fillId="2" borderId="13"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9" fontId="12" fillId="2" borderId="13" xfId="7" applyFont="1" applyFill="1" applyBorder="1" applyAlignment="1" applyProtection="1">
      <alignment horizontal="center" vertical="center" wrapText="1"/>
    </xf>
    <xf numFmtId="9" fontId="12" fillId="2" borderId="15" xfId="7" applyFont="1" applyFill="1" applyBorder="1" applyAlignment="1" applyProtection="1">
      <alignment horizontal="center" vertical="center" wrapText="1"/>
    </xf>
    <xf numFmtId="9" fontId="12" fillId="2" borderId="10" xfId="7" applyFont="1" applyFill="1" applyBorder="1" applyAlignment="1" applyProtection="1">
      <alignment horizontal="center" vertical="center" wrapText="1"/>
    </xf>
    <xf numFmtId="0" fontId="12" fillId="2" borderId="1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3" xfId="4" applyFont="1" applyFill="1" applyBorder="1" applyAlignment="1">
      <alignment horizontal="center" vertical="center" wrapText="1"/>
    </xf>
    <xf numFmtId="0" fontId="12" fillId="2" borderId="10" xfId="4" applyFont="1" applyFill="1" applyBorder="1" applyAlignment="1">
      <alignment horizontal="center" vertical="center" wrapText="1"/>
    </xf>
    <xf numFmtId="0" fontId="12" fillId="2" borderId="13"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3" xfId="4" applyFont="1" applyFill="1" applyBorder="1" applyAlignment="1" applyProtection="1">
      <alignment horizontal="center" vertical="center" wrapText="1"/>
    </xf>
    <xf numFmtId="0" fontId="12" fillId="2" borderId="10" xfId="4"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3" fontId="12" fillId="2" borderId="13" xfId="4" applyNumberFormat="1" applyFont="1" applyFill="1" applyBorder="1" applyAlignment="1" applyProtection="1">
      <alignment horizontal="center" vertical="center" wrapText="1"/>
    </xf>
    <xf numFmtId="3" fontId="12" fillId="2" borderId="10" xfId="4" applyNumberFormat="1" applyFont="1" applyFill="1" applyBorder="1" applyAlignment="1" applyProtection="1">
      <alignment horizontal="center" vertical="center" wrapText="1"/>
    </xf>
    <xf numFmtId="0" fontId="12" fillId="2" borderId="13" xfId="4" applyFont="1" applyFill="1" applyBorder="1" applyAlignment="1">
      <alignment horizontal="left" vertical="center" wrapText="1"/>
    </xf>
    <xf numFmtId="0" fontId="12" fillId="2" borderId="15" xfId="4" applyFont="1" applyFill="1" applyBorder="1" applyAlignment="1">
      <alignment horizontal="left" vertical="center" wrapText="1"/>
    </xf>
    <xf numFmtId="0" fontId="12" fillId="2" borderId="10" xfId="4" applyFont="1" applyFill="1" applyBorder="1" applyAlignment="1">
      <alignment horizontal="left" vertical="center" wrapText="1"/>
    </xf>
    <xf numFmtId="0" fontId="12" fillId="2" borderId="15" xfId="0" applyFont="1" applyFill="1" applyBorder="1" applyAlignment="1" applyProtection="1">
      <alignment horizontal="left" vertical="center" wrapText="1"/>
    </xf>
    <xf numFmtId="0" fontId="12" fillId="2" borderId="15" xfId="4"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3" fontId="12" fillId="2" borderId="15" xfId="4" applyNumberFormat="1" applyFont="1" applyFill="1" applyBorder="1" applyAlignment="1" applyProtection="1">
      <alignment horizontal="center" vertical="center" wrapText="1"/>
    </xf>
    <xf numFmtId="9" fontId="12" fillId="2" borderId="13" xfId="0" applyNumberFormat="1" applyFont="1" applyFill="1" applyBorder="1" applyAlignment="1" applyProtection="1">
      <alignment horizontal="center" vertical="center" wrapText="1"/>
    </xf>
    <xf numFmtId="9" fontId="12" fillId="2" borderId="15" xfId="0" applyNumberFormat="1" applyFont="1" applyFill="1" applyBorder="1" applyAlignment="1" applyProtection="1">
      <alignment horizontal="center" vertical="center" wrapText="1"/>
    </xf>
    <xf numFmtId="9" fontId="12" fillId="2" borderId="10" xfId="0" applyNumberFormat="1" applyFont="1" applyFill="1" applyBorder="1" applyAlignment="1" applyProtection="1">
      <alignment horizontal="center" vertical="center" wrapText="1"/>
    </xf>
    <xf numFmtId="0" fontId="12" fillId="2" borderId="15" xfId="0" applyFont="1" applyFill="1" applyBorder="1" applyAlignment="1">
      <alignment horizontal="center" vertical="center" wrapText="1"/>
    </xf>
    <xf numFmtId="9" fontId="12" fillId="2" borderId="13" xfId="0" applyNumberFormat="1" applyFont="1" applyFill="1" applyBorder="1" applyAlignment="1">
      <alignment horizontal="center" vertical="center" wrapText="1"/>
    </xf>
    <xf numFmtId="9" fontId="12" fillId="2" borderId="15" xfId="0" applyNumberFormat="1" applyFont="1" applyFill="1" applyBorder="1" applyAlignment="1">
      <alignment horizontal="center" vertical="center" wrapText="1"/>
    </xf>
    <xf numFmtId="9" fontId="12" fillId="2" borderId="10" xfId="0" applyNumberFormat="1" applyFont="1" applyFill="1" applyBorder="1" applyAlignment="1">
      <alignment horizontal="center" vertical="center" wrapText="1"/>
    </xf>
    <xf numFmtId="166" fontId="12" fillId="2" borderId="13" xfId="1" applyNumberFormat="1" applyFont="1" applyFill="1" applyBorder="1" applyAlignment="1" applyProtection="1">
      <alignment horizontal="center" vertical="center" wrapText="1"/>
    </xf>
    <xf numFmtId="166" fontId="12" fillId="2" borderId="15" xfId="1" applyNumberFormat="1" applyFont="1" applyFill="1" applyBorder="1" applyAlignment="1" applyProtection="1">
      <alignment horizontal="center" vertical="center" wrapText="1"/>
    </xf>
    <xf numFmtId="166" fontId="12" fillId="2" borderId="10" xfId="1" applyNumberFormat="1" applyFont="1" applyFill="1" applyBorder="1" applyAlignment="1" applyProtection="1">
      <alignment horizontal="center" vertical="center" wrapText="1"/>
    </xf>
    <xf numFmtId="9" fontId="12" fillId="2" borderId="13" xfId="0" applyNumberFormat="1" applyFont="1" applyFill="1" applyBorder="1" applyAlignment="1" applyProtection="1">
      <alignment horizontal="center" vertical="center" wrapText="1"/>
      <protection locked="0"/>
    </xf>
    <xf numFmtId="9" fontId="12" fillId="2" borderId="10" xfId="0" applyNumberFormat="1" applyFont="1" applyFill="1" applyBorder="1" applyAlignment="1" applyProtection="1">
      <alignment horizontal="center" vertical="center" wrapText="1"/>
      <protection locked="0"/>
    </xf>
    <xf numFmtId="9" fontId="12" fillId="2" borderId="13" xfId="3" applyFont="1" applyFill="1" applyBorder="1" applyAlignment="1" applyProtection="1">
      <alignment horizontal="center" vertical="center" wrapText="1"/>
      <protection locked="0"/>
    </xf>
    <xf numFmtId="9" fontId="12" fillId="2" borderId="10" xfId="3" applyFont="1" applyFill="1" applyBorder="1" applyAlignment="1" applyProtection="1">
      <alignment horizontal="center" vertical="center" wrapText="1"/>
      <protection locked="0"/>
    </xf>
    <xf numFmtId="1" fontId="12" fillId="2" borderId="13" xfId="0" applyNumberFormat="1" applyFont="1" applyFill="1" applyBorder="1" applyAlignment="1" applyProtection="1">
      <alignment horizontal="center" vertical="center" wrapText="1"/>
      <protection locked="0"/>
    </xf>
    <xf numFmtId="1" fontId="12" fillId="2" borderId="10" xfId="0" applyNumberFormat="1"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xf>
    <xf numFmtId="9" fontId="12" fillId="2" borderId="3" xfId="0" applyNumberFormat="1" applyFont="1" applyFill="1" applyBorder="1" applyAlignment="1" applyProtection="1">
      <alignment horizontal="center" vertical="center" wrapText="1"/>
    </xf>
    <xf numFmtId="9" fontId="12" fillId="2" borderId="3" xfId="7" applyFont="1" applyFill="1" applyBorder="1" applyAlignment="1" applyProtection="1">
      <alignment horizontal="center" vertical="center" wrapText="1"/>
    </xf>
    <xf numFmtId="9" fontId="12" fillId="2" borderId="3" xfId="0" applyNumberFormat="1" applyFont="1" applyFill="1" applyBorder="1" applyAlignment="1">
      <alignment horizontal="center" vertical="center" wrapText="1"/>
    </xf>
    <xf numFmtId="3" fontId="12" fillId="2" borderId="3" xfId="4" applyNumberFormat="1" applyFont="1" applyFill="1" applyBorder="1" applyAlignment="1" applyProtection="1">
      <alignment horizontal="center" vertical="center" wrapText="1"/>
    </xf>
    <xf numFmtId="9" fontId="12" fillId="2" borderId="3" xfId="0" applyNumberFormat="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0" fontId="12" fillId="2" borderId="15" xfId="4" applyFont="1" applyFill="1" applyBorder="1" applyAlignment="1">
      <alignment horizontal="center" vertical="center" wrapText="1"/>
    </xf>
    <xf numFmtId="9" fontId="12" fillId="2" borderId="13" xfId="3" applyFont="1" applyFill="1" applyBorder="1" applyAlignment="1" applyProtection="1">
      <alignment horizontal="center" vertical="center" wrapText="1"/>
    </xf>
    <xf numFmtId="9" fontId="12" fillId="2" borderId="10" xfId="3" applyFont="1" applyFill="1" applyBorder="1" applyAlignment="1" applyProtection="1">
      <alignment horizontal="center" vertical="center" wrapText="1"/>
    </xf>
    <xf numFmtId="1" fontId="12" fillId="2" borderId="3"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24" fillId="0" borderId="14" xfId="0" applyFont="1" applyBorder="1" applyAlignment="1">
      <alignment wrapText="1"/>
    </xf>
    <xf numFmtId="0" fontId="12" fillId="2" borderId="13" xfId="5" applyFont="1" applyFill="1" applyBorder="1" applyAlignment="1" applyProtection="1">
      <alignment horizontal="center" vertical="center" wrapText="1"/>
      <protection locked="0"/>
    </xf>
    <xf numFmtId="0" fontId="12" fillId="2" borderId="10" xfId="5" applyFont="1" applyFill="1" applyBorder="1" applyAlignment="1" applyProtection="1">
      <alignment horizontal="center" vertical="center" wrapText="1"/>
      <protection locked="0"/>
    </xf>
    <xf numFmtId="0" fontId="6" fillId="0" borderId="13" xfId="5" applyFont="1" applyBorder="1" applyAlignment="1" applyProtection="1">
      <alignment horizontal="center" vertical="center" wrapText="1"/>
      <protection locked="0"/>
    </xf>
    <xf numFmtId="0" fontId="6" fillId="0" borderId="10" xfId="5" applyFont="1" applyBorder="1" applyAlignment="1" applyProtection="1">
      <alignment horizontal="center" vertical="center" wrapText="1"/>
      <protection locked="0"/>
    </xf>
    <xf numFmtId="1" fontId="12" fillId="2" borderId="13" xfId="5" applyNumberFormat="1" applyFont="1" applyFill="1" applyBorder="1" applyAlignment="1" applyProtection="1">
      <alignment horizontal="center" vertical="center" wrapText="1"/>
      <protection locked="0"/>
    </xf>
    <xf numFmtId="1" fontId="12" fillId="2" borderId="10" xfId="5" applyNumberFormat="1" applyFont="1" applyFill="1" applyBorder="1" applyAlignment="1" applyProtection="1">
      <alignment horizontal="center" vertical="center" wrapText="1"/>
      <protection locked="0"/>
    </xf>
    <xf numFmtId="166" fontId="12" fillId="2" borderId="13" xfId="21" applyNumberFormat="1" applyFont="1" applyFill="1" applyBorder="1" applyAlignment="1" applyProtection="1">
      <alignment horizontal="center" vertical="center" wrapText="1"/>
      <protection locked="0"/>
    </xf>
    <xf numFmtId="166" fontId="12" fillId="2" borderId="10" xfId="21" applyNumberFormat="1" applyFont="1" applyFill="1" applyBorder="1" applyAlignment="1" applyProtection="1">
      <alignment horizontal="center" vertical="center" wrapText="1"/>
      <protection locked="0"/>
    </xf>
    <xf numFmtId="9" fontId="12" fillId="2" borderId="13" xfId="5" applyNumberFormat="1" applyFont="1" applyFill="1" applyBorder="1" applyAlignment="1" applyProtection="1">
      <alignment horizontal="center" vertical="center" wrapText="1"/>
      <protection locked="0"/>
    </xf>
    <xf numFmtId="9" fontId="12" fillId="2" borderId="10" xfId="5" applyNumberFormat="1" applyFont="1" applyFill="1" applyBorder="1" applyAlignment="1" applyProtection="1">
      <alignment horizontal="center" vertical="center" wrapText="1"/>
      <protection locked="0"/>
    </xf>
    <xf numFmtId="0" fontId="6" fillId="2" borderId="13" xfId="5" applyFont="1" applyFill="1" applyBorder="1" applyAlignment="1" applyProtection="1">
      <alignment horizontal="center" vertical="center" wrapText="1"/>
      <protection locked="0"/>
    </xf>
    <xf numFmtId="0" fontId="6" fillId="2" borderId="10" xfId="5" applyFont="1" applyFill="1" applyBorder="1" applyAlignment="1" applyProtection="1">
      <alignment horizontal="center" vertical="center" wrapText="1"/>
      <protection locked="0"/>
    </xf>
    <xf numFmtId="0" fontId="12" fillId="2" borderId="13" xfId="5" applyFont="1" applyFill="1" applyBorder="1" applyAlignment="1" applyProtection="1">
      <alignment horizontal="left" vertical="center" wrapText="1"/>
      <protection locked="0"/>
    </xf>
    <xf numFmtId="0" fontId="12" fillId="2" borderId="10" xfId="5" applyFont="1" applyFill="1" applyBorder="1" applyAlignment="1" applyProtection="1">
      <alignment horizontal="left" vertical="center" wrapText="1"/>
      <protection locked="0"/>
    </xf>
    <xf numFmtId="0" fontId="1" fillId="2" borderId="1" xfId="5" applyFill="1" applyBorder="1" applyAlignment="1" applyProtection="1">
      <alignment horizontal="center" vertical="top" wrapText="1"/>
      <protection locked="0"/>
    </xf>
    <xf numFmtId="0" fontId="1" fillId="2" borderId="2" xfId="5" applyFill="1" applyBorder="1" applyAlignment="1" applyProtection="1">
      <alignment horizontal="center" vertical="top" wrapText="1"/>
      <protection locked="0"/>
    </xf>
    <xf numFmtId="0" fontId="13" fillId="2" borderId="1" xfId="5" applyFont="1" applyFill="1" applyBorder="1" applyAlignment="1" applyProtection="1">
      <alignment horizontal="center" vertical="center" wrapText="1"/>
      <protection locked="0"/>
    </xf>
    <xf numFmtId="0" fontId="13" fillId="2" borderId="0" xfId="5" applyFont="1" applyFill="1" applyAlignment="1" applyProtection="1">
      <alignment horizontal="center" vertical="center" wrapText="1"/>
      <protection locked="0"/>
    </xf>
    <xf numFmtId="0" fontId="13" fillId="2" borderId="2" xfId="5" applyFont="1" applyFill="1" applyBorder="1" applyAlignment="1" applyProtection="1">
      <alignment horizontal="center" vertical="center" wrapText="1"/>
      <protection locked="0"/>
    </xf>
    <xf numFmtId="0" fontId="13" fillId="2" borderId="4" xfId="5" applyFont="1" applyFill="1" applyBorder="1" applyAlignment="1" applyProtection="1">
      <alignment horizontal="center" vertical="center" wrapText="1"/>
      <protection locked="0"/>
    </xf>
    <xf numFmtId="0" fontId="13" fillId="2" borderId="5" xfId="5" applyFont="1" applyFill="1" applyBorder="1" applyAlignment="1" applyProtection="1">
      <alignment horizontal="center" vertical="center" wrapText="1"/>
      <protection locked="0"/>
    </xf>
    <xf numFmtId="0" fontId="13" fillId="2" borderId="6" xfId="5" applyFont="1" applyFill="1" applyBorder="1" applyAlignment="1" applyProtection="1">
      <alignment horizontal="center" vertical="center" wrapText="1"/>
      <protection locked="0"/>
    </xf>
    <xf numFmtId="0" fontId="4" fillId="2" borderId="3" xfId="5" applyFont="1" applyFill="1" applyBorder="1" applyAlignment="1" applyProtection="1">
      <alignment horizontal="left" vertical="center" wrapText="1"/>
      <protection locked="0"/>
    </xf>
    <xf numFmtId="0" fontId="4" fillId="4" borderId="3" xfId="5" applyFont="1" applyFill="1" applyBorder="1" applyAlignment="1" applyProtection="1">
      <alignment horizontal="center" vertical="center" wrapText="1"/>
      <protection locked="0"/>
    </xf>
    <xf numFmtId="0" fontId="4" fillId="2" borderId="3" xfId="5" applyFont="1" applyFill="1" applyBorder="1" applyAlignment="1" applyProtection="1">
      <alignment horizontal="center" vertical="center" wrapText="1"/>
      <protection locked="0"/>
    </xf>
    <xf numFmtId="0" fontId="4" fillId="4" borderId="10" xfId="5" applyFont="1" applyFill="1" applyBorder="1" applyAlignment="1" applyProtection="1">
      <alignment horizontal="center" vertical="center" wrapText="1"/>
      <protection locked="0"/>
    </xf>
    <xf numFmtId="44" fontId="4" fillId="2" borderId="10" xfId="5" applyNumberFormat="1" applyFont="1" applyFill="1" applyBorder="1" applyAlignment="1" applyProtection="1">
      <alignment horizontal="center" vertical="center" wrapText="1"/>
      <protection locked="0"/>
    </xf>
    <xf numFmtId="0" fontId="9" fillId="7" borderId="3" xfId="5" applyFont="1" applyFill="1" applyBorder="1" applyAlignment="1" applyProtection="1">
      <alignment horizontal="center" vertical="center" wrapText="1"/>
      <protection locked="0"/>
    </xf>
    <xf numFmtId="0" fontId="4" fillId="2" borderId="9" xfId="5" applyFont="1" applyFill="1" applyBorder="1" applyAlignment="1" applyProtection="1">
      <alignment horizontal="left" vertical="center" wrapText="1"/>
      <protection locked="0"/>
    </xf>
    <xf numFmtId="0" fontId="4" fillId="2" borderId="11" xfId="5" applyFont="1" applyFill="1" applyBorder="1" applyAlignment="1" applyProtection="1">
      <alignment horizontal="left" vertical="center" wrapText="1"/>
      <protection locked="0"/>
    </xf>
    <xf numFmtId="0" fontId="3" fillId="12" borderId="3" xfId="5" applyFont="1" applyFill="1" applyBorder="1" applyAlignment="1" applyProtection="1">
      <alignment horizontal="center" vertical="center" wrapText="1"/>
      <protection locked="0"/>
    </xf>
    <xf numFmtId="0" fontId="3" fillId="2" borderId="3" xfId="5" applyFont="1" applyFill="1" applyBorder="1" applyAlignment="1" applyProtection="1">
      <alignment horizontal="center" vertical="center" wrapText="1"/>
      <protection locked="0"/>
    </xf>
    <xf numFmtId="0" fontId="7" fillId="3" borderId="3" xfId="20" applyFont="1" applyFill="1" applyBorder="1" applyAlignment="1" applyProtection="1">
      <alignment horizontal="left" vertical="center"/>
      <protection locked="0"/>
    </xf>
    <xf numFmtId="0" fontId="8" fillId="2" borderId="3" xfId="5" applyFont="1" applyFill="1" applyBorder="1" applyAlignment="1" applyProtection="1">
      <alignment horizontal="center" vertical="center" wrapText="1"/>
      <protection locked="0"/>
    </xf>
    <xf numFmtId="0" fontId="4" fillId="2" borderId="7" xfId="5" applyFont="1" applyFill="1" applyBorder="1" applyAlignment="1" applyProtection="1">
      <alignment horizontal="left" vertical="center" wrapText="1"/>
      <protection locked="0"/>
    </xf>
    <xf numFmtId="0" fontId="4" fillId="2" borderId="8" xfId="5" applyFont="1" applyFill="1" applyBorder="1" applyAlignment="1" applyProtection="1">
      <alignment horizontal="left" vertical="center" wrapText="1"/>
      <protection locked="0"/>
    </xf>
    <xf numFmtId="0" fontId="8" fillId="2" borderId="7" xfId="5" applyFont="1" applyFill="1" applyBorder="1" applyAlignment="1" applyProtection="1">
      <alignment horizontal="center" vertical="center" wrapText="1"/>
      <protection locked="0"/>
    </xf>
    <xf numFmtId="0" fontId="8" fillId="2" borderId="8" xfId="5" applyFont="1" applyFill="1" applyBorder="1" applyAlignment="1" applyProtection="1">
      <alignment horizontal="center" vertical="center" wrapText="1"/>
      <protection locked="0"/>
    </xf>
    <xf numFmtId="0" fontId="8" fillId="2" borderId="12" xfId="5" applyFont="1" applyFill="1" applyBorder="1" applyAlignment="1" applyProtection="1">
      <alignment horizontal="center" vertical="center" wrapText="1"/>
      <protection locked="0"/>
    </xf>
    <xf numFmtId="0" fontId="20" fillId="2" borderId="0" xfId="4" applyFont="1" applyFill="1" applyAlignment="1" applyProtection="1">
      <alignment horizontal="center" vertical="center" wrapText="1"/>
      <protection locked="0"/>
    </xf>
    <xf numFmtId="0" fontId="20" fillId="2" borderId="3" xfId="4" applyFont="1" applyFill="1" applyBorder="1" applyAlignment="1" applyProtection="1">
      <alignment horizontal="left" vertical="center" wrapText="1"/>
      <protection locked="0"/>
    </xf>
    <xf numFmtId="0" fontId="20" fillId="4" borderId="3" xfId="4" applyFont="1" applyFill="1" applyBorder="1" applyAlignment="1" applyProtection="1">
      <alignment horizontal="center" vertical="center" wrapText="1"/>
      <protection locked="0"/>
    </xf>
    <xf numFmtId="44" fontId="20" fillId="6" borderId="10" xfId="4" applyNumberFormat="1" applyFont="1" applyFill="1" applyBorder="1" applyAlignment="1" applyProtection="1">
      <alignment horizontal="center" vertical="center" wrapText="1"/>
      <protection locked="0"/>
    </xf>
    <xf numFmtId="0" fontId="21" fillId="7" borderId="3" xfId="4" applyFont="1" applyFill="1" applyBorder="1" applyAlignment="1" applyProtection="1">
      <alignment horizontal="center" vertical="center" wrapText="1"/>
      <protection locked="0"/>
    </xf>
    <xf numFmtId="0" fontId="20" fillId="2" borderId="9" xfId="4" applyFont="1" applyFill="1" applyBorder="1" applyAlignment="1" applyProtection="1">
      <alignment horizontal="left" vertical="center" wrapText="1"/>
      <protection locked="0"/>
    </xf>
    <xf numFmtId="0" fontId="20" fillId="2" borderId="11" xfId="4" applyFont="1" applyFill="1" applyBorder="1" applyAlignment="1" applyProtection="1">
      <alignment horizontal="left" vertical="center" wrapText="1"/>
      <protection locked="0"/>
    </xf>
    <xf numFmtId="0" fontId="20" fillId="12" borderId="3" xfId="4" applyFont="1" applyFill="1" applyBorder="1" applyAlignment="1" applyProtection="1">
      <alignment horizontal="center" vertical="center" wrapText="1"/>
      <protection locked="0"/>
    </xf>
    <xf numFmtId="0" fontId="21" fillId="3" borderId="3" xfId="5" applyFont="1" applyFill="1" applyBorder="1" applyAlignment="1" applyProtection="1">
      <alignment horizontal="left" vertical="center"/>
      <protection locked="0"/>
    </xf>
    <xf numFmtId="0" fontId="20" fillId="2" borderId="3" xfId="4" applyFont="1" applyFill="1" applyBorder="1" applyAlignment="1" applyProtection="1">
      <alignment horizontal="center" vertical="center" wrapText="1"/>
      <protection locked="0"/>
    </xf>
    <xf numFmtId="0" fontId="20" fillId="0" borderId="14" xfId="18" applyFont="1" applyBorder="1" applyAlignment="1">
      <alignment horizontal="center" vertical="center" wrapText="1"/>
    </xf>
    <xf numFmtId="0" fontId="12" fillId="0" borderId="14" xfId="18" applyFont="1" applyBorder="1" applyAlignment="1">
      <alignment horizontal="center" vertical="center" wrapText="1"/>
    </xf>
    <xf numFmtId="1" fontId="12" fillId="0" borderId="14" xfId="18" applyNumberFormat="1" applyFont="1" applyBorder="1" applyAlignment="1">
      <alignment horizontal="center" vertical="center" wrapText="1"/>
    </xf>
    <xf numFmtId="4" fontId="12" fillId="0" borderId="14" xfId="18" applyNumberFormat="1" applyFont="1" applyBorder="1" applyAlignment="1">
      <alignment horizontal="center" vertical="center" wrapText="1"/>
    </xf>
    <xf numFmtId="0" fontId="20" fillId="5" borderId="3" xfId="4" applyFont="1" applyFill="1" applyBorder="1" applyAlignment="1" applyProtection="1">
      <alignment horizontal="center" vertical="center" wrapText="1"/>
      <protection locked="0"/>
    </xf>
    <xf numFmtId="0" fontId="20" fillId="5" borderId="10" xfId="4" applyFont="1" applyFill="1" applyBorder="1" applyAlignment="1" applyProtection="1">
      <alignment horizontal="center" vertical="center" wrapText="1"/>
      <protection locked="0"/>
    </xf>
    <xf numFmtId="44" fontId="20" fillId="6" borderId="30" xfId="4" applyNumberFormat="1" applyFont="1" applyFill="1" applyBorder="1" applyAlignment="1" applyProtection="1">
      <alignment horizontal="center" vertical="center" wrapText="1"/>
      <protection locked="0"/>
    </xf>
    <xf numFmtId="44" fontId="20" fillId="6" borderId="25" xfId="4" applyNumberFormat="1" applyFont="1" applyFill="1" applyBorder="1" applyAlignment="1" applyProtection="1">
      <alignment horizontal="center" vertical="center" wrapText="1"/>
      <protection locked="0"/>
    </xf>
    <xf numFmtId="44" fontId="20" fillId="6" borderId="31" xfId="4" applyNumberFormat="1" applyFont="1" applyFill="1" applyBorder="1" applyAlignment="1" applyProtection="1">
      <alignment horizontal="center" vertical="center" wrapText="1"/>
      <protection locked="0"/>
    </xf>
    <xf numFmtId="0" fontId="12" fillId="0" borderId="27" xfId="18" applyFont="1" applyBorder="1" applyAlignment="1">
      <alignment horizontal="center" vertical="center" wrapText="1"/>
    </xf>
    <xf numFmtId="0" fontId="12" fillId="0" borderId="28" xfId="18" applyFont="1" applyBorder="1" applyAlignment="1">
      <alignment horizontal="center" vertical="center" wrapText="1"/>
    </xf>
    <xf numFmtId="0" fontId="12" fillId="0" borderId="26" xfId="18" applyFont="1" applyBorder="1" applyAlignment="1">
      <alignment horizontal="center" vertical="center" wrapText="1"/>
    </xf>
    <xf numFmtId="4" fontId="12" fillId="0" borderId="27" xfId="18" applyNumberFormat="1" applyFont="1" applyBorder="1" applyAlignment="1">
      <alignment horizontal="center" vertical="center" wrapText="1"/>
    </xf>
    <xf numFmtId="4" fontId="12" fillId="0" borderId="28" xfId="18" applyNumberFormat="1" applyFont="1" applyBorder="1" applyAlignment="1">
      <alignment horizontal="center" vertical="center" wrapText="1"/>
    </xf>
    <xf numFmtId="4" fontId="12" fillId="0" borderId="26" xfId="18" applyNumberFormat="1" applyFont="1" applyBorder="1" applyAlignment="1">
      <alignment horizontal="center" vertical="center" wrapText="1"/>
    </xf>
    <xf numFmtId="4" fontId="12" fillId="18" borderId="28" xfId="18" applyNumberFormat="1" applyFont="1" applyFill="1" applyBorder="1" applyAlignment="1">
      <alignment horizontal="center" vertical="center" wrapText="1"/>
    </xf>
    <xf numFmtId="4" fontId="26" fillId="5" borderId="28" xfId="18" applyNumberFormat="1" applyFont="1" applyFill="1" applyBorder="1" applyAlignment="1">
      <alignment horizontal="center" vertical="center" wrapText="1"/>
    </xf>
    <xf numFmtId="4" fontId="12" fillId="5" borderId="28" xfId="18" applyNumberFormat="1" applyFont="1" applyFill="1" applyBorder="1" applyAlignment="1">
      <alignment horizontal="center" vertical="center" wrapText="1"/>
    </xf>
    <xf numFmtId="0" fontId="12" fillId="18" borderId="28" xfId="18" applyFont="1" applyFill="1" applyBorder="1" applyAlignment="1">
      <alignment horizontal="center" vertical="center" wrapText="1"/>
    </xf>
    <xf numFmtId="1" fontId="12" fillId="0" borderId="27" xfId="18" applyNumberFormat="1" applyFont="1" applyBorder="1" applyAlignment="1">
      <alignment horizontal="center" vertical="center" wrapText="1"/>
    </xf>
    <xf numFmtId="1" fontId="12" fillId="0" borderId="26" xfId="18" applyNumberFormat="1" applyFont="1" applyBorder="1" applyAlignment="1">
      <alignment horizontal="center" vertical="center" wrapText="1"/>
    </xf>
    <xf numFmtId="1" fontId="12" fillId="0" borderId="28" xfId="18" applyNumberFormat="1" applyFont="1" applyBorder="1" applyAlignment="1">
      <alignment horizontal="center" vertical="center" wrapText="1"/>
    </xf>
    <xf numFmtId="4" fontId="12" fillId="2" borderId="27" xfId="18" applyNumberFormat="1" applyFont="1" applyFill="1" applyBorder="1" applyAlignment="1">
      <alignment horizontal="center" vertical="center" wrapText="1"/>
    </xf>
    <xf numFmtId="4" fontId="12" fillId="2" borderId="26" xfId="18" applyNumberFormat="1" applyFont="1" applyFill="1" applyBorder="1" applyAlignment="1">
      <alignment horizontal="center" vertical="center" wrapText="1"/>
    </xf>
    <xf numFmtId="0" fontId="12" fillId="2" borderId="27" xfId="18" applyFont="1" applyFill="1" applyBorder="1" applyAlignment="1">
      <alignment horizontal="center" vertical="center" wrapText="1"/>
    </xf>
    <xf numFmtId="0" fontId="12" fillId="2" borderId="26" xfId="18" applyFont="1" applyFill="1" applyBorder="1" applyAlignment="1">
      <alignment horizontal="center" vertical="center" wrapText="1"/>
    </xf>
    <xf numFmtId="4" fontId="26" fillId="2" borderId="26" xfId="18" applyNumberFormat="1" applyFont="1" applyFill="1" applyBorder="1" applyAlignment="1">
      <alignment horizontal="center" vertical="center" wrapText="1"/>
    </xf>
    <xf numFmtId="4" fontId="12" fillId="2" borderId="28" xfId="18" applyNumberFormat="1" applyFont="1" applyFill="1" applyBorder="1" applyAlignment="1">
      <alignment horizontal="center" vertical="center" wrapText="1"/>
    </xf>
    <xf numFmtId="0" fontId="12" fillId="0" borderId="3" xfId="18" applyFont="1" applyBorder="1" applyAlignment="1">
      <alignment horizontal="center" vertical="center" wrapText="1"/>
    </xf>
    <xf numFmtId="1" fontId="12" fillId="0" borderId="3" xfId="18" applyNumberFormat="1" applyFont="1" applyBorder="1" applyAlignment="1">
      <alignment horizontal="center" vertical="center" wrapText="1"/>
    </xf>
    <xf numFmtId="4" fontId="12" fillId="0" borderId="3" xfId="18" applyNumberFormat="1" applyFont="1" applyBorder="1" applyAlignment="1">
      <alignment horizontal="center" vertical="center" wrapText="1"/>
    </xf>
    <xf numFmtId="0" fontId="6" fillId="0" borderId="3" xfId="0" applyFont="1" applyFill="1" applyBorder="1" applyAlignment="1">
      <alignment horizontal="center" vertical="center" wrapText="1"/>
    </xf>
    <xf numFmtId="0" fontId="12" fillId="2" borderId="13" xfId="4" applyFont="1" applyFill="1" applyBorder="1" applyAlignment="1" applyProtection="1">
      <alignment horizontal="center" vertical="center" wrapText="1"/>
      <protection locked="0"/>
    </xf>
    <xf numFmtId="0" fontId="12" fillId="2" borderId="10" xfId="4" applyFont="1" applyFill="1" applyBorder="1" applyAlignment="1" applyProtection="1">
      <alignment horizontal="center" vertical="center" wrapText="1"/>
      <protection locked="0"/>
    </xf>
    <xf numFmtId="166" fontId="12" fillId="2" borderId="13" xfId="1" applyNumberFormat="1" applyFont="1" applyFill="1" applyBorder="1" applyAlignment="1" applyProtection="1">
      <alignment horizontal="center" vertical="center" wrapText="1"/>
      <protection locked="0"/>
    </xf>
    <xf numFmtId="166" fontId="12" fillId="2" borderId="10" xfId="1" applyNumberFormat="1" applyFont="1" applyFill="1" applyBorder="1" applyAlignment="1" applyProtection="1">
      <alignment horizontal="center" vertical="center" wrapText="1"/>
      <protection locked="0"/>
    </xf>
    <xf numFmtId="3" fontId="12" fillId="2" borderId="13" xfId="0" applyNumberFormat="1" applyFont="1" applyFill="1" applyBorder="1" applyAlignment="1" applyProtection="1">
      <alignment horizontal="center" vertical="center" wrapText="1"/>
      <protection locked="0"/>
    </xf>
    <xf numFmtId="3" fontId="12" fillId="2" borderId="10" xfId="0" applyNumberFormat="1" applyFont="1" applyFill="1" applyBorder="1" applyAlignment="1" applyProtection="1">
      <alignment horizontal="center" vertical="center" wrapText="1"/>
      <protection locked="0"/>
    </xf>
    <xf numFmtId="3" fontId="12" fillId="2" borderId="13" xfId="1" applyNumberFormat="1" applyFont="1" applyFill="1" applyBorder="1" applyAlignment="1" applyProtection="1">
      <alignment horizontal="center" vertical="center" wrapText="1"/>
      <protection locked="0"/>
    </xf>
    <xf numFmtId="3" fontId="12" fillId="2" borderId="10" xfId="1" applyNumberFormat="1" applyFont="1" applyFill="1" applyBorder="1" applyAlignment="1" applyProtection="1">
      <alignment horizontal="center" vertical="center" wrapText="1"/>
      <protection locked="0"/>
    </xf>
    <xf numFmtId="1" fontId="12" fillId="2" borderId="13" xfId="4" applyNumberFormat="1" applyFont="1" applyFill="1" applyBorder="1" applyAlignment="1" applyProtection="1">
      <alignment horizontal="center" vertical="center" wrapText="1"/>
      <protection locked="0"/>
    </xf>
    <xf numFmtId="1" fontId="12" fillId="2" borderId="10" xfId="4" applyNumberFormat="1" applyFont="1" applyFill="1" applyBorder="1" applyAlignment="1" applyProtection="1">
      <alignment horizontal="center" vertical="center" wrapText="1"/>
      <protection locked="0"/>
    </xf>
    <xf numFmtId="9" fontId="12" fillId="2" borderId="13" xfId="4" applyNumberFormat="1" applyFont="1" applyFill="1" applyBorder="1" applyAlignment="1" applyProtection="1">
      <alignment horizontal="center" vertical="center" wrapText="1"/>
      <protection locked="0"/>
    </xf>
    <xf numFmtId="9" fontId="12" fillId="2" borderId="15" xfId="4" applyNumberFormat="1" applyFont="1" applyFill="1" applyBorder="1" applyAlignment="1" applyProtection="1">
      <alignment horizontal="center" vertical="center" wrapText="1"/>
      <protection locked="0"/>
    </xf>
    <xf numFmtId="9" fontId="12" fillId="2" borderId="10" xfId="4" applyNumberFormat="1" applyFont="1" applyFill="1" applyBorder="1" applyAlignment="1" applyProtection="1">
      <alignment horizontal="center" vertical="center" wrapText="1"/>
      <protection locked="0"/>
    </xf>
    <xf numFmtId="0" fontId="12" fillId="2" borderId="15" xfId="4" applyFont="1" applyFill="1" applyBorder="1" applyAlignment="1" applyProtection="1">
      <alignment horizontal="center" vertical="center" wrapText="1"/>
      <protection locked="0"/>
    </xf>
    <xf numFmtId="166" fontId="12" fillId="2" borderId="15" xfId="1" applyNumberFormat="1" applyFont="1" applyFill="1" applyBorder="1" applyAlignment="1" applyProtection="1">
      <alignment horizontal="center" vertical="center" wrapText="1"/>
      <protection locked="0"/>
    </xf>
    <xf numFmtId="3" fontId="12" fillId="2" borderId="15" xfId="0" applyNumberFormat="1" applyFont="1" applyFill="1" applyBorder="1" applyAlignment="1" applyProtection="1">
      <alignment horizontal="center" vertical="center" wrapText="1"/>
      <protection locked="0"/>
    </xf>
    <xf numFmtId="3" fontId="12" fillId="2" borderId="15" xfId="1" applyNumberFormat="1" applyFont="1" applyFill="1" applyBorder="1" applyAlignment="1" applyProtection="1">
      <alignment horizontal="center" vertical="center" wrapText="1"/>
      <protection locked="0"/>
    </xf>
    <xf numFmtId="1" fontId="12" fillId="2" borderId="15" xfId="4" applyNumberFormat="1" applyFont="1" applyFill="1" applyBorder="1" applyAlignment="1" applyProtection="1">
      <alignment horizontal="center" vertical="center" wrapText="1"/>
      <protection locked="0"/>
    </xf>
    <xf numFmtId="0" fontId="6" fillId="28" borderId="16" xfId="0" applyFont="1" applyFill="1" applyBorder="1" applyAlignment="1">
      <alignment horizontal="center" vertical="top" wrapText="1"/>
    </xf>
    <xf numFmtId="0" fontId="27" fillId="0" borderId="17" xfId="0" applyFont="1" applyBorder="1"/>
    <xf numFmtId="0" fontId="27" fillId="0" borderId="16" xfId="0" applyFont="1" applyBorder="1"/>
    <xf numFmtId="0" fontId="20" fillId="28" borderId="16" xfId="0" applyFont="1" applyFill="1" applyBorder="1" applyAlignment="1">
      <alignment horizontal="center" vertical="center" wrapText="1"/>
    </xf>
    <xf numFmtId="0" fontId="27" fillId="0" borderId="0" xfId="0" applyFont="1" applyBorder="1"/>
    <xf numFmtId="0" fontId="25" fillId="0" borderId="0" xfId="0" applyFont="1" applyAlignment="1"/>
    <xf numFmtId="0" fontId="27" fillId="0" borderId="20" xfId="0" applyFont="1" applyBorder="1"/>
    <xf numFmtId="0" fontId="27" fillId="0" borderId="21" xfId="0" applyFont="1" applyBorder="1"/>
    <xf numFmtId="0" fontId="27" fillId="0" borderId="22" xfId="0" applyFont="1" applyBorder="1"/>
    <xf numFmtId="0" fontId="20" fillId="28" borderId="18" xfId="0" applyFont="1" applyFill="1" applyBorder="1" applyAlignment="1">
      <alignment horizontal="left" vertical="center" wrapText="1"/>
    </xf>
    <xf numFmtId="0" fontId="27" fillId="0" borderId="19" xfId="0" applyFont="1" applyBorder="1"/>
    <xf numFmtId="0" fontId="20" fillId="20" borderId="18" xfId="0" applyFont="1" applyFill="1" applyBorder="1" applyAlignment="1">
      <alignment horizontal="center" vertical="center" wrapText="1"/>
    </xf>
    <xf numFmtId="0" fontId="27" fillId="0" borderId="25" xfId="0" applyFont="1" applyBorder="1"/>
    <xf numFmtId="0" fontId="20" fillId="21" borderId="18" xfId="0" applyFont="1" applyFill="1" applyBorder="1" applyAlignment="1">
      <alignment horizontal="center" vertical="center" wrapText="1"/>
    </xf>
    <xf numFmtId="172" fontId="20" fillId="22" borderId="20" xfId="0" applyNumberFormat="1" applyFont="1" applyFill="1" applyBorder="1" applyAlignment="1">
      <alignment horizontal="center" vertical="center" wrapText="1"/>
    </xf>
    <xf numFmtId="0" fontId="20" fillId="28" borderId="23" xfId="0" applyFont="1" applyFill="1" applyBorder="1" applyAlignment="1">
      <alignment horizontal="left" vertical="center" wrapText="1"/>
    </xf>
    <xf numFmtId="0" fontId="27" fillId="0" borderId="24" xfId="0" applyFont="1" applyBorder="1"/>
    <xf numFmtId="0" fontId="20" fillId="24" borderId="18" xfId="0" applyFont="1" applyFill="1" applyBorder="1" applyAlignment="1">
      <alignment horizontal="center" vertical="center" wrapText="1"/>
    </xf>
    <xf numFmtId="0" fontId="20" fillId="19" borderId="18" xfId="0" applyFont="1" applyFill="1" applyBorder="1" applyAlignment="1">
      <alignment horizontal="left" vertical="center"/>
    </xf>
    <xf numFmtId="0" fontId="20" fillId="28" borderId="18" xfId="0" applyFont="1" applyFill="1" applyBorder="1" applyAlignment="1">
      <alignment horizontal="center" vertical="center" wrapText="1"/>
    </xf>
    <xf numFmtId="0" fontId="20" fillId="20" borderId="27" xfId="0" applyFont="1" applyFill="1" applyBorder="1" applyAlignment="1">
      <alignment horizontal="center" vertical="center" wrapText="1"/>
    </xf>
    <xf numFmtId="0" fontId="20" fillId="20" borderId="26"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29" fillId="0" borderId="25" xfId="0" applyFont="1" applyBorder="1"/>
    <xf numFmtId="0" fontId="29" fillId="0" borderId="19" xfId="0" applyFont="1" applyBorder="1"/>
    <xf numFmtId="0" fontId="4" fillId="21" borderId="18" xfId="0" applyFont="1" applyFill="1" applyBorder="1" applyAlignment="1">
      <alignment horizontal="center" vertical="center" wrapText="1"/>
    </xf>
    <xf numFmtId="172" fontId="4" fillId="22" borderId="20" xfId="0" applyNumberFormat="1" applyFont="1" applyFill="1" applyBorder="1" applyAlignment="1">
      <alignment horizontal="center" vertical="center" wrapText="1"/>
    </xf>
    <xf numFmtId="0" fontId="29" fillId="0" borderId="21" xfId="0" applyFont="1" applyBorder="1"/>
    <xf numFmtId="0" fontId="29" fillId="0" borderId="22" xfId="0" applyFont="1" applyBorder="1"/>
    <xf numFmtId="0" fontId="30" fillId="20" borderId="27" xfId="0" applyFont="1" applyFill="1" applyBorder="1" applyAlignment="1">
      <alignment horizontal="center" vertical="center" wrapText="1"/>
    </xf>
    <xf numFmtId="0" fontId="29" fillId="0" borderId="26" xfId="0" applyFont="1" applyBorder="1" applyAlignment="1">
      <alignment wrapText="1"/>
    </xf>
    <xf numFmtId="0" fontId="4" fillId="28" borderId="23" xfId="0" applyFont="1" applyFill="1" applyBorder="1" applyAlignment="1">
      <alignment horizontal="left" vertical="center" wrapText="1"/>
    </xf>
    <xf numFmtId="0" fontId="29" fillId="0" borderId="24" xfId="0" applyFont="1" applyBorder="1"/>
    <xf numFmtId="0" fontId="3" fillId="24" borderId="18" xfId="0" applyFont="1" applyFill="1" applyBorder="1" applyAlignment="1">
      <alignment horizontal="center" vertical="center" wrapText="1"/>
    </xf>
    <xf numFmtId="0" fontId="4" fillId="19" borderId="18" xfId="0" applyFont="1" applyFill="1" applyBorder="1" applyAlignment="1">
      <alignment horizontal="left" vertical="center"/>
    </xf>
    <xf numFmtId="0" fontId="8" fillId="28" borderId="18" xfId="0" applyFont="1" applyFill="1" applyBorder="1" applyAlignment="1">
      <alignment horizontal="center" vertical="center" wrapText="1"/>
    </xf>
    <xf numFmtId="0" fontId="4" fillId="28" borderId="18" xfId="0" applyFont="1" applyFill="1" applyBorder="1" applyAlignment="1">
      <alignment horizontal="left" vertical="center" wrapText="1"/>
    </xf>
    <xf numFmtId="0" fontId="2" fillId="28" borderId="16" xfId="0" applyFont="1" applyFill="1" applyBorder="1" applyAlignment="1">
      <alignment horizontal="center" vertical="top" wrapText="1"/>
    </xf>
    <xf numFmtId="0" fontId="29" fillId="0" borderId="17" xfId="0" applyFont="1" applyBorder="1"/>
    <xf numFmtId="0" fontId="29" fillId="0" borderId="16" xfId="0" applyFont="1" applyBorder="1"/>
    <xf numFmtId="0" fontId="13" fillId="28" borderId="16" xfId="0" applyFont="1" applyFill="1" applyBorder="1" applyAlignment="1">
      <alignment horizontal="center" vertical="center" wrapText="1"/>
    </xf>
    <xf numFmtId="0" fontId="29" fillId="0" borderId="0" xfId="0" applyFont="1" applyBorder="1"/>
    <xf numFmtId="0" fontId="0" fillId="0" borderId="0" xfId="0" applyFont="1" applyAlignment="1"/>
    <xf numFmtId="0" fontId="29" fillId="0" borderId="20" xfId="0" applyFont="1" applyBorder="1"/>
    <xf numFmtId="0" fontId="12" fillId="0" borderId="16" xfId="0" applyFont="1" applyBorder="1" applyAlignment="1">
      <alignment horizontal="center" vertical="top" wrapText="1"/>
    </xf>
    <xf numFmtId="0" fontId="12" fillId="0" borderId="17" xfId="0" applyFont="1" applyBorder="1"/>
    <xf numFmtId="0" fontId="12" fillId="0" borderId="16" xfId="0" applyFont="1" applyBorder="1"/>
    <xf numFmtId="0" fontId="21" fillId="0" borderId="16" xfId="0" applyFont="1" applyBorder="1" applyAlignment="1">
      <alignment horizontal="center" vertical="center" wrapText="1"/>
    </xf>
    <xf numFmtId="0" fontId="12" fillId="0" borderId="0" xfId="0" applyFont="1" applyBorder="1"/>
    <xf numFmtId="0" fontId="6" fillId="0" borderId="0" xfId="0" applyFont="1"/>
    <xf numFmtId="0" fontId="12" fillId="0" borderId="20" xfId="0" applyFont="1" applyBorder="1"/>
    <xf numFmtId="0" fontId="12" fillId="0" borderId="21" xfId="0" applyFont="1" applyBorder="1"/>
    <xf numFmtId="0" fontId="12" fillId="0" borderId="22" xfId="0" applyFont="1" applyBorder="1"/>
    <xf numFmtId="0" fontId="21" fillId="0" borderId="18" xfId="0" applyFont="1" applyBorder="1" applyAlignment="1">
      <alignment horizontal="left" vertical="center" wrapText="1"/>
    </xf>
    <xf numFmtId="0" fontId="12" fillId="0" borderId="19" xfId="0" applyFont="1" applyBorder="1"/>
    <xf numFmtId="0" fontId="21" fillId="0" borderId="23" xfId="0" applyFont="1" applyBorder="1" applyAlignment="1">
      <alignment horizontal="left" vertical="center" wrapText="1"/>
    </xf>
    <xf numFmtId="0" fontId="12" fillId="0" borderId="24" xfId="0" applyFont="1" applyBorder="1"/>
    <xf numFmtId="0" fontId="21" fillId="0" borderId="18" xfId="0" applyFont="1" applyBorder="1" applyAlignment="1">
      <alignment horizontal="center" vertical="center" wrapText="1"/>
    </xf>
    <xf numFmtId="0" fontId="12" fillId="0" borderId="25" xfId="0" applyFont="1" applyBorder="1"/>
    <xf numFmtId="0" fontId="21" fillId="19" borderId="18" xfId="0" applyFont="1" applyFill="1" applyBorder="1" applyAlignment="1">
      <alignment horizontal="left" vertical="center"/>
    </xf>
    <xf numFmtId="0" fontId="21" fillId="20" borderId="18" xfId="0" applyFont="1" applyFill="1" applyBorder="1" applyAlignment="1">
      <alignment horizontal="center" vertical="center" wrapText="1"/>
    </xf>
    <xf numFmtId="0" fontId="21" fillId="21" borderId="18" xfId="0" applyFont="1" applyFill="1" applyBorder="1" applyAlignment="1">
      <alignment horizontal="center" vertical="center" wrapText="1"/>
    </xf>
    <xf numFmtId="172" fontId="21" fillId="22" borderId="20" xfId="0" applyNumberFormat="1" applyFont="1" applyFill="1" applyBorder="1" applyAlignment="1">
      <alignment horizontal="center" vertical="center" wrapText="1"/>
    </xf>
    <xf numFmtId="0" fontId="21" fillId="20" borderId="27" xfId="0" applyFont="1" applyFill="1" applyBorder="1" applyAlignment="1">
      <alignment horizontal="center" vertical="center" wrapText="1"/>
    </xf>
    <xf numFmtId="0" fontId="12" fillId="0" borderId="28" xfId="0" applyFont="1" applyBorder="1"/>
    <xf numFmtId="44" fontId="12" fillId="2" borderId="3" xfId="2" applyFont="1" applyFill="1" applyBorder="1" applyAlignment="1">
      <alignment horizontal="center" wrapText="1"/>
    </xf>
    <xf numFmtId="0" fontId="2" fillId="2" borderId="1" xfId="4" applyFill="1" applyBorder="1" applyAlignment="1" applyProtection="1">
      <alignment horizontal="center" vertical="top" wrapText="1"/>
      <protection locked="0"/>
    </xf>
    <xf numFmtId="0" fontId="2" fillId="2" borderId="2" xfId="4" applyFill="1" applyBorder="1" applyAlignment="1" applyProtection="1">
      <alignment horizontal="center" vertical="top" wrapText="1"/>
      <protection locked="0"/>
    </xf>
    <xf numFmtId="0" fontId="13" fillId="2" borderId="1" xfId="4" applyFont="1" applyFill="1" applyBorder="1" applyAlignment="1" applyProtection="1">
      <alignment horizontal="center" vertical="center" wrapText="1"/>
      <protection locked="0"/>
    </xf>
    <xf numFmtId="0" fontId="13" fillId="2" borderId="0" xfId="4" applyFont="1" applyFill="1" applyAlignment="1" applyProtection="1">
      <alignment horizontal="center" vertical="center" wrapText="1"/>
      <protection locked="0"/>
    </xf>
    <xf numFmtId="0" fontId="13" fillId="2" borderId="2" xfId="4" applyFont="1" applyFill="1" applyBorder="1" applyAlignment="1" applyProtection="1">
      <alignment horizontal="center" vertical="center" wrapText="1"/>
      <protection locked="0"/>
    </xf>
    <xf numFmtId="0" fontId="13" fillId="2" borderId="4" xfId="4" applyFont="1" applyFill="1" applyBorder="1" applyAlignment="1" applyProtection="1">
      <alignment horizontal="center" vertical="center" wrapText="1"/>
      <protection locked="0"/>
    </xf>
    <xf numFmtId="0" fontId="13" fillId="2" borderId="5" xfId="4" applyFont="1" applyFill="1" applyBorder="1" applyAlignment="1" applyProtection="1">
      <alignment horizontal="center" vertical="center" wrapText="1"/>
      <protection locked="0"/>
    </xf>
    <xf numFmtId="0" fontId="13" fillId="2" borderId="6" xfId="4" applyFont="1" applyFill="1" applyBorder="1" applyAlignment="1" applyProtection="1">
      <alignment horizontal="center" vertical="center" wrapText="1"/>
      <protection locked="0"/>
    </xf>
    <xf numFmtId="0" fontId="4" fillId="2" borderId="3" xfId="4" applyFont="1" applyFill="1" applyBorder="1" applyAlignment="1" applyProtection="1">
      <alignment horizontal="left" vertical="center" wrapText="1"/>
      <protection locked="0"/>
    </xf>
    <xf numFmtId="0" fontId="4" fillId="2" borderId="9" xfId="4" applyFont="1" applyFill="1" applyBorder="1" applyAlignment="1" applyProtection="1">
      <alignment horizontal="left" vertical="center" wrapText="1"/>
      <protection locked="0"/>
    </xf>
    <xf numFmtId="0" fontId="4" fillId="2" borderId="11" xfId="4" applyFont="1" applyFill="1" applyBorder="1" applyAlignment="1" applyProtection="1">
      <alignment horizontal="left" vertical="center" wrapText="1"/>
      <protection locked="0"/>
    </xf>
    <xf numFmtId="0" fontId="3" fillId="12" borderId="3" xfId="4" applyFont="1" applyFill="1" applyBorder="1" applyAlignment="1" applyProtection="1">
      <alignment horizontal="center" vertical="center" wrapText="1"/>
      <protection locked="0"/>
    </xf>
    <xf numFmtId="0" fontId="7" fillId="3" borderId="3" xfId="5" applyFont="1" applyFill="1" applyBorder="1" applyAlignment="1" applyProtection="1">
      <alignment horizontal="left" vertical="center"/>
      <protection locked="0"/>
    </xf>
    <xf numFmtId="0" fontId="8" fillId="2" borderId="3" xfId="4" applyFont="1" applyFill="1" applyBorder="1" applyAlignment="1" applyProtection="1">
      <alignment horizontal="center" vertical="center" wrapText="1"/>
      <protection locked="0"/>
    </xf>
    <xf numFmtId="0" fontId="4" fillId="2" borderId="7" xfId="4" applyFont="1" applyFill="1" applyBorder="1" applyAlignment="1" applyProtection="1">
      <alignment horizontal="left" vertical="center" wrapText="1"/>
      <protection locked="0"/>
    </xf>
    <xf numFmtId="0" fontId="4" fillId="2" borderId="8" xfId="4" applyFont="1" applyFill="1" applyBorder="1" applyAlignment="1" applyProtection="1">
      <alignment horizontal="left" vertical="center" wrapText="1"/>
      <protection locked="0"/>
    </xf>
    <xf numFmtId="0" fontId="8" fillId="2" borderId="7" xfId="4" applyFont="1" applyFill="1" applyBorder="1" applyAlignment="1" applyProtection="1">
      <alignment horizontal="center" vertical="center" wrapText="1"/>
      <protection locked="0"/>
    </xf>
    <xf numFmtId="0" fontId="8" fillId="2" borderId="8" xfId="4" applyFont="1" applyFill="1" applyBorder="1" applyAlignment="1" applyProtection="1">
      <alignment horizontal="center" vertical="center" wrapText="1"/>
      <protection locked="0"/>
    </xf>
    <xf numFmtId="0" fontId="8" fillId="2" borderId="12" xfId="4" applyFont="1" applyFill="1" applyBorder="1" applyAlignment="1" applyProtection="1">
      <alignment horizontal="center" vertical="center" wrapText="1"/>
      <protection locked="0"/>
    </xf>
    <xf numFmtId="0" fontId="4" fillId="4" borderId="3" xfId="4" applyFont="1" applyFill="1" applyBorder="1" applyAlignment="1" applyProtection="1">
      <alignment horizontal="center" vertical="center" wrapText="1"/>
      <protection locked="0"/>
    </xf>
    <xf numFmtId="0" fontId="4" fillId="5" borderId="3" xfId="4" applyFont="1" applyFill="1" applyBorder="1" applyAlignment="1" applyProtection="1">
      <alignment horizontal="center" vertical="center" wrapText="1"/>
      <protection locked="0"/>
    </xf>
    <xf numFmtId="0" fontId="4" fillId="5" borderId="10" xfId="4" applyFont="1" applyFill="1" applyBorder="1" applyAlignment="1" applyProtection="1">
      <alignment horizontal="center" vertical="center" wrapText="1"/>
      <protection locked="0"/>
    </xf>
    <xf numFmtId="44" fontId="4" fillId="6" borderId="10" xfId="4" applyNumberFormat="1" applyFont="1" applyFill="1" applyBorder="1" applyAlignment="1" applyProtection="1">
      <alignment horizontal="center" vertical="center" wrapText="1"/>
      <protection locked="0"/>
    </xf>
    <xf numFmtId="0" fontId="9" fillId="7" borderId="3" xfId="4" applyFont="1" applyFill="1" applyBorder="1" applyAlignment="1" applyProtection="1">
      <alignment horizontal="center" vertical="center" wrapText="1"/>
      <protection locked="0"/>
    </xf>
    <xf numFmtId="0" fontId="22" fillId="27" borderId="14" xfId="0" applyFont="1" applyFill="1" applyBorder="1" applyAlignment="1">
      <alignment horizontal="center" wrapText="1"/>
    </xf>
    <xf numFmtId="0" fontId="7" fillId="3" borderId="3" xfId="15" applyFont="1" applyFill="1" applyBorder="1" applyAlignment="1" applyProtection="1">
      <alignment horizontal="left" vertical="center"/>
      <protection locked="0"/>
    </xf>
    <xf numFmtId="0" fontId="4" fillId="2" borderId="12" xfId="5" applyFont="1" applyFill="1" applyBorder="1" applyAlignment="1" applyProtection="1">
      <alignment horizontal="left" vertical="center" wrapText="1"/>
      <protection locked="0"/>
    </xf>
    <xf numFmtId="0" fontId="8" fillId="2" borderId="29" xfId="5" applyFont="1" applyFill="1" applyBorder="1" applyAlignment="1" applyProtection="1">
      <alignment horizontal="center" vertical="center" wrapText="1"/>
      <protection locked="0"/>
    </xf>
    <xf numFmtId="44" fontId="4" fillId="6" borderId="7" xfId="5" applyNumberFormat="1" applyFont="1" applyFill="1" applyBorder="1" applyAlignment="1" applyProtection="1">
      <alignment horizontal="center" vertical="center" wrapText="1"/>
      <protection locked="0"/>
    </xf>
    <xf numFmtId="44" fontId="4" fillId="6" borderId="12" xfId="5" applyNumberFormat="1" applyFont="1" applyFill="1" applyBorder="1" applyAlignment="1" applyProtection="1">
      <alignment horizontal="center" vertical="center" wrapText="1"/>
      <protection locked="0"/>
    </xf>
    <xf numFmtId="44" fontId="4" fillId="6" borderId="8" xfId="5" applyNumberFormat="1" applyFont="1" applyFill="1" applyBorder="1" applyAlignment="1" applyProtection="1">
      <alignment horizontal="center" vertical="center" wrapText="1"/>
      <protection locked="0"/>
    </xf>
    <xf numFmtId="0" fontId="4" fillId="5" borderId="7" xfId="5" applyFont="1" applyFill="1" applyBorder="1" applyAlignment="1" applyProtection="1">
      <alignment horizontal="center" vertical="center" wrapText="1"/>
      <protection locked="0"/>
    </xf>
    <xf numFmtId="0" fontId="4" fillId="5" borderId="12" xfId="5" applyFont="1" applyFill="1" applyBorder="1" applyAlignment="1" applyProtection="1">
      <alignment horizontal="center" vertical="center" wrapText="1"/>
      <protection locked="0"/>
    </xf>
    <xf numFmtId="0" fontId="4" fillId="5" borderId="8" xfId="5" applyFont="1" applyFill="1" applyBorder="1" applyAlignment="1" applyProtection="1">
      <alignment horizontal="center" vertical="center" wrapText="1"/>
      <protection locked="0"/>
    </xf>
    <xf numFmtId="164" fontId="30" fillId="38" borderId="14" xfId="0" applyNumberFormat="1"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19" xfId="0" applyFont="1" applyFill="1" applyBorder="1" applyAlignment="1">
      <alignment vertical="center" wrapText="1"/>
    </xf>
    <xf numFmtId="0" fontId="2" fillId="36" borderId="19" xfId="0" applyFont="1" applyFill="1" applyBorder="1" applyAlignment="1">
      <alignment horizontal="center" vertical="center" wrapText="1"/>
    </xf>
    <xf numFmtId="1" fontId="2" fillId="36" borderId="19" xfId="0" applyNumberFormat="1" applyFont="1" applyFill="1" applyBorder="1" applyAlignment="1">
      <alignment horizontal="center" vertical="center" wrapText="1"/>
    </xf>
    <xf numFmtId="9" fontId="2" fillId="36" borderId="19" xfId="0" applyNumberFormat="1" applyFont="1" applyFill="1" applyBorder="1" applyAlignment="1">
      <alignment horizontal="center" vertical="center" wrapText="1"/>
    </xf>
    <xf numFmtId="3" fontId="2" fillId="36" borderId="19" xfId="0" applyNumberFormat="1" applyFont="1" applyFill="1" applyBorder="1" applyAlignment="1">
      <alignment horizontal="center" vertical="center" wrapText="1"/>
    </xf>
    <xf numFmtId="9" fontId="2" fillId="37" borderId="19" xfId="0" applyNumberFormat="1" applyFont="1" applyFill="1" applyBorder="1" applyAlignment="1">
      <alignment horizontal="center" vertical="center" wrapText="1"/>
    </xf>
    <xf numFmtId="9" fontId="2" fillId="36" borderId="19" xfId="3" applyFont="1" applyFill="1" applyBorder="1" applyAlignment="1">
      <alignment horizontal="center" vertical="center" wrapText="1"/>
    </xf>
    <xf numFmtId="179" fontId="2" fillId="36" borderId="24" xfId="0" applyNumberFormat="1" applyFont="1" applyFill="1" applyBorder="1" applyAlignment="1">
      <alignment horizontal="center" vertical="center" wrapText="1"/>
    </xf>
    <xf numFmtId="0" fontId="2" fillId="36" borderId="24" xfId="0" applyFont="1" applyFill="1" applyBorder="1" applyAlignment="1">
      <alignment horizontal="center" vertical="center" wrapText="1"/>
    </xf>
    <xf numFmtId="164" fontId="2" fillId="36" borderId="24" xfId="0" applyNumberFormat="1" applyFont="1" applyFill="1" applyBorder="1" applyAlignment="1">
      <alignment horizontal="center" vertical="center" wrapText="1"/>
    </xf>
    <xf numFmtId="0" fontId="31" fillId="36" borderId="0" xfId="0" applyFont="1" applyFill="1" applyAlignment="1">
      <alignment vertical="center"/>
    </xf>
    <xf numFmtId="0" fontId="0" fillId="2" borderId="0" xfId="0" applyFont="1" applyFill="1" applyAlignment="1">
      <alignment vertical="center"/>
    </xf>
    <xf numFmtId="9" fontId="2" fillId="36" borderId="25" xfId="0" applyNumberFormat="1" applyFont="1" applyFill="1" applyBorder="1" applyAlignment="1">
      <alignment horizontal="center" vertical="center" wrapText="1"/>
    </xf>
    <xf numFmtId="44" fontId="0" fillId="2" borderId="3" xfId="2" applyFont="1" applyFill="1" applyBorder="1" applyAlignment="1">
      <alignment vertical="center"/>
    </xf>
    <xf numFmtId="0" fontId="2" fillId="36" borderId="3" xfId="0" applyFont="1" applyFill="1" applyBorder="1" applyAlignment="1">
      <alignment horizontal="center" vertical="center" wrapText="1"/>
    </xf>
    <xf numFmtId="164" fontId="2" fillId="36" borderId="3" xfId="0" applyNumberFormat="1" applyFont="1" applyFill="1" applyBorder="1" applyAlignment="1">
      <alignment horizontal="center" vertical="center" wrapText="1"/>
    </xf>
    <xf numFmtId="167" fontId="0" fillId="2" borderId="3" xfId="2" applyNumberFormat="1" applyFont="1" applyFill="1" applyBorder="1" applyAlignment="1">
      <alignment vertical="center"/>
    </xf>
    <xf numFmtId="0" fontId="32" fillId="36" borderId="19" xfId="0" applyFont="1" applyFill="1" applyBorder="1" applyAlignment="1">
      <alignment vertical="center" wrapText="1"/>
    </xf>
    <xf numFmtId="179" fontId="2" fillId="36" borderId="22" xfId="0" applyNumberFormat="1" applyFont="1" applyFill="1" applyBorder="1" applyAlignment="1">
      <alignment horizontal="center" vertical="center" wrapText="1"/>
    </xf>
    <xf numFmtId="0" fontId="2" fillId="36" borderId="22" xfId="0" applyFont="1" applyFill="1" applyBorder="1" applyAlignment="1">
      <alignment horizontal="center" vertical="center" wrapText="1"/>
    </xf>
    <xf numFmtId="179" fontId="2" fillId="36" borderId="19" xfId="0" applyNumberFormat="1" applyFont="1" applyFill="1" applyBorder="1" applyAlignment="1">
      <alignment horizontal="center" vertical="center" wrapText="1"/>
    </xf>
    <xf numFmtId="166" fontId="2" fillId="36" borderId="19" xfId="0" applyNumberFormat="1" applyFont="1" applyFill="1" applyBorder="1" applyAlignment="1">
      <alignment horizontal="center" vertical="center" wrapText="1"/>
    </xf>
    <xf numFmtId="175" fontId="32" fillId="36" borderId="19" xfId="0" applyNumberFormat="1" applyFont="1" applyFill="1" applyBorder="1" applyAlignment="1">
      <alignment vertical="center" wrapText="1"/>
    </xf>
    <xf numFmtId="3" fontId="2" fillId="36" borderId="14" xfId="0" applyNumberFormat="1" applyFont="1" applyFill="1" applyBorder="1" applyAlignment="1">
      <alignment horizontal="center" vertical="center" wrapText="1"/>
    </xf>
    <xf numFmtId="0" fontId="2" fillId="37" borderId="14" xfId="0" applyFont="1" applyFill="1" applyBorder="1" applyAlignment="1">
      <alignment horizontal="center" vertical="center" wrapText="1"/>
    </xf>
    <xf numFmtId="0" fontId="2" fillId="37" borderId="19" xfId="0" applyFont="1" applyFill="1" applyBorder="1" applyAlignment="1">
      <alignment vertical="center" wrapText="1"/>
    </xf>
    <xf numFmtId="0" fontId="2" fillId="37" borderId="19" xfId="0" applyFont="1" applyFill="1" applyBorder="1" applyAlignment="1">
      <alignment horizontal="center" vertical="center" wrapText="1"/>
    </xf>
    <xf numFmtId="1" fontId="2" fillId="37" borderId="19" xfId="0" applyNumberFormat="1" applyFont="1" applyFill="1" applyBorder="1" applyAlignment="1">
      <alignment horizontal="center" vertical="center" wrapText="1"/>
    </xf>
    <xf numFmtId="3" fontId="2" fillId="37" borderId="19" xfId="0" applyNumberFormat="1" applyFont="1" applyFill="1" applyBorder="1" applyAlignment="1">
      <alignment horizontal="center" vertical="center" wrapText="1"/>
    </xf>
    <xf numFmtId="179" fontId="2" fillId="37" borderId="24" xfId="0" applyNumberFormat="1" applyFont="1" applyFill="1" applyBorder="1" applyAlignment="1">
      <alignment horizontal="center" vertical="center" wrapText="1"/>
    </xf>
    <xf numFmtId="179" fontId="2" fillId="37" borderId="19" xfId="0" applyNumberFormat="1" applyFont="1" applyFill="1" applyBorder="1" applyAlignment="1">
      <alignment horizontal="center" vertical="center" wrapText="1"/>
    </xf>
    <xf numFmtId="175" fontId="32" fillId="37" borderId="19" xfId="0" applyNumberFormat="1" applyFont="1" applyFill="1" applyBorder="1" applyAlignment="1">
      <alignment vertical="center" wrapText="1"/>
    </xf>
    <xf numFmtId="0" fontId="31" fillId="37" borderId="0" xfId="0" applyFont="1" applyFill="1" applyAlignment="1">
      <alignment vertical="center"/>
    </xf>
    <xf numFmtId="9" fontId="2" fillId="37" borderId="25" xfId="0" applyNumberFormat="1" applyFont="1" applyFill="1" applyBorder="1" applyAlignment="1">
      <alignment horizontal="center" vertical="center" wrapText="1"/>
    </xf>
    <xf numFmtId="170" fontId="0" fillId="2" borderId="3" xfId="1" applyNumberFormat="1" applyFont="1" applyFill="1" applyBorder="1" applyAlignment="1">
      <alignment vertical="center"/>
    </xf>
    <xf numFmtId="175" fontId="2" fillId="37" borderId="19" xfId="0" applyNumberFormat="1" applyFont="1" applyFill="1" applyBorder="1" applyAlignment="1">
      <alignment vertical="center" wrapText="1"/>
    </xf>
    <xf numFmtId="166" fontId="2" fillId="36" borderId="22" xfId="0" applyNumberFormat="1" applyFont="1" applyFill="1" applyBorder="1" applyAlignment="1">
      <alignment horizontal="center" vertical="center" wrapText="1"/>
    </xf>
    <xf numFmtId="175" fontId="2" fillId="36" borderId="19" xfId="0" applyNumberFormat="1" applyFont="1" applyFill="1" applyBorder="1" applyAlignment="1">
      <alignment vertical="center" wrapText="1"/>
    </xf>
    <xf numFmtId="166" fontId="2" fillId="37" borderId="19" xfId="0" applyNumberFormat="1" applyFont="1" applyFill="1" applyBorder="1" applyAlignment="1">
      <alignment horizontal="center" vertical="center" wrapText="1"/>
    </xf>
    <xf numFmtId="9" fontId="2" fillId="37" borderId="14" xfId="0" applyNumberFormat="1" applyFont="1" applyFill="1" applyBorder="1" applyAlignment="1">
      <alignment horizontal="center" vertical="center" wrapText="1"/>
    </xf>
    <xf numFmtId="167" fontId="2" fillId="2" borderId="3" xfId="2" applyNumberFormat="1" applyFont="1" applyFill="1" applyBorder="1" applyAlignment="1">
      <alignment vertical="center" wrapText="1"/>
    </xf>
    <xf numFmtId="176" fontId="2" fillId="37" borderId="19"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179" fontId="2" fillId="37" borderId="22" xfId="0" applyNumberFormat="1" applyFont="1" applyFill="1" applyBorder="1" applyAlignment="1">
      <alignment horizontal="center" vertical="center" wrapText="1"/>
    </xf>
    <xf numFmtId="175" fontId="31" fillId="37" borderId="19" xfId="0" applyNumberFormat="1" applyFont="1" applyFill="1" applyBorder="1" applyAlignment="1">
      <alignment vertical="center" wrapText="1"/>
    </xf>
    <xf numFmtId="44" fontId="31" fillId="37" borderId="0" xfId="2" applyFont="1" applyFill="1" applyAlignment="1">
      <alignment vertical="center"/>
    </xf>
    <xf numFmtId="0" fontId="6" fillId="28" borderId="0" xfId="0" applyFont="1" applyFill="1" applyBorder="1" applyAlignment="1">
      <alignment vertical="center" wrapText="1"/>
    </xf>
    <xf numFmtId="173" fontId="6" fillId="28" borderId="0" xfId="0" applyNumberFormat="1" applyFont="1" applyFill="1" applyBorder="1" applyAlignment="1">
      <alignment vertical="center" wrapText="1"/>
    </xf>
    <xf numFmtId="0" fontId="0" fillId="0" borderId="0" xfId="0" applyFont="1" applyAlignment="1">
      <alignment vertical="center"/>
    </xf>
    <xf numFmtId="14" fontId="7" fillId="28" borderId="14" xfId="0" applyNumberFormat="1" applyFont="1" applyFill="1" applyBorder="1" applyAlignment="1">
      <alignment horizontal="center" vertical="center" wrapText="1"/>
    </xf>
  </cellXfs>
  <cellStyles count="24">
    <cellStyle name="Millares" xfId="1" builtinId="3"/>
    <cellStyle name="Millares [0] 2" xfId="6"/>
    <cellStyle name="Millares 2" xfId="10"/>
    <cellStyle name="Millares 3" xfId="14"/>
    <cellStyle name="Millares 4" xfId="21"/>
    <cellStyle name="Moneda" xfId="2" builtinId="4"/>
    <cellStyle name="Moneda [0]" xfId="13" builtinId="7"/>
    <cellStyle name="Moneda [0] 2" xfId="9"/>
    <cellStyle name="Moneda 2" xfId="8"/>
    <cellStyle name="Moneda 3" xfId="16"/>
    <cellStyle name="Moneda 5" xfId="22"/>
    <cellStyle name="Moneda 7" xfId="11"/>
    <cellStyle name="Normal" xfId="0" builtinId="0"/>
    <cellStyle name="Normal 2" xfId="4"/>
    <cellStyle name="Normal 2 2" xfId="5"/>
    <cellStyle name="Normal 2 2 2" xfId="15"/>
    <cellStyle name="Normal 2 2 3" xfId="20"/>
    <cellStyle name="Normal 2 2 4" xfId="12"/>
    <cellStyle name="Normal 4" xfId="18"/>
    <cellStyle name="Porcentaje" xfId="3" builtinId="5"/>
    <cellStyle name="Porcentaje 2" xfId="7"/>
    <cellStyle name="Porcentaje 3" xfId="17"/>
    <cellStyle name="Porcentaje 4" xfId="19"/>
    <cellStyle name="Porcentaje 5"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85726</xdr:rowOff>
    </xdr:from>
    <xdr:to>
      <xdr:col>1</xdr:col>
      <xdr:colOff>1217012</xdr:colOff>
      <xdr:row>4</xdr:row>
      <xdr:rowOff>41948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85726"/>
          <a:ext cx="1502762" cy="60392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114300</xdr:colOff>
      <xdr:row>0</xdr:row>
      <xdr:rowOff>133350</xdr:rowOff>
    </xdr:from>
    <xdr:ext cx="1695450" cy="6477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4300" y="133350"/>
          <a:ext cx="1695450" cy="64770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twoCellAnchor editAs="oneCell">
    <xdr:from>
      <xdr:col>0</xdr:col>
      <xdr:colOff>164302</xdr:colOff>
      <xdr:row>1</xdr:row>
      <xdr:rowOff>100012</xdr:rowOff>
    </xdr:from>
    <xdr:to>
      <xdr:col>1</xdr:col>
      <xdr:colOff>1104901</xdr:colOff>
      <xdr:row>3</xdr:row>
      <xdr:rowOff>85725</xdr:rowOff>
    </xdr:to>
    <xdr:pic>
      <xdr:nvPicPr>
        <xdr:cNvPr id="2" name="Imagen 1">
          <a:extLst>
            <a:ext uri="{FF2B5EF4-FFF2-40B4-BE49-F238E27FC236}">
              <a16:creationId xmlns:a16="http://schemas.microsoft.com/office/drawing/2014/main" id="{7AD2C449-E6EB-4444-BBDE-6B4AEAC7A5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302" y="300037"/>
          <a:ext cx="1102524" cy="6334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155835</xdr:colOff>
      <xdr:row>0</xdr:row>
      <xdr:rowOff>82020</xdr:rowOff>
    </xdr:from>
    <xdr:to>
      <xdr:col>1</xdr:col>
      <xdr:colOff>646580</xdr:colOff>
      <xdr:row>3</xdr:row>
      <xdr:rowOff>190500</xdr:rowOff>
    </xdr:to>
    <xdr:pic>
      <xdr:nvPicPr>
        <xdr:cNvPr id="2" name="Imagen 1">
          <a:extLst>
            <a:ext uri="{FF2B5EF4-FFF2-40B4-BE49-F238E27FC236}">
              <a16:creationId xmlns:a16="http://schemas.microsoft.com/office/drawing/2014/main" id="{6C98215D-B2C3-4F88-A96B-6177E6BEDF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835" y="82020"/>
          <a:ext cx="1252745" cy="59425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59526</xdr:colOff>
      <xdr:row>0</xdr:row>
      <xdr:rowOff>23812</xdr:rowOff>
    </xdr:from>
    <xdr:to>
      <xdr:col>1</xdr:col>
      <xdr:colOff>1966907</xdr:colOff>
      <xdr:row>3</xdr:row>
      <xdr:rowOff>211137</xdr:rowOff>
    </xdr:to>
    <xdr:pic>
      <xdr:nvPicPr>
        <xdr:cNvPr id="2" name="Imagen 1">
          <a:extLst>
            <a:ext uri="{FF2B5EF4-FFF2-40B4-BE49-F238E27FC236}">
              <a16:creationId xmlns:a16="http://schemas.microsoft.com/office/drawing/2014/main" id="{7AD2C449-E6EB-4444-BBDE-6B4AEAC7A5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786" y="23812"/>
          <a:ext cx="1907381" cy="77343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88101</xdr:colOff>
      <xdr:row>0</xdr:row>
      <xdr:rowOff>119062</xdr:rowOff>
    </xdr:from>
    <xdr:to>
      <xdr:col>1</xdr:col>
      <xdr:colOff>666750</xdr:colOff>
      <xdr:row>3</xdr:row>
      <xdr:rowOff>47625</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101" y="119062"/>
          <a:ext cx="1340649" cy="776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185459</xdr:colOff>
      <xdr:row>0</xdr:row>
      <xdr:rowOff>175091</xdr:rowOff>
    </xdr:from>
    <xdr:to>
      <xdr:col>1</xdr:col>
      <xdr:colOff>1762125</xdr:colOff>
      <xdr:row>3</xdr:row>
      <xdr:rowOff>104775</xdr:rowOff>
    </xdr:to>
    <xdr:pic>
      <xdr:nvPicPr>
        <xdr:cNvPr id="2" name="Imagen 1">
          <a:extLst>
            <a:ext uri="{FF2B5EF4-FFF2-40B4-BE49-F238E27FC236}">
              <a16:creationId xmlns:a16="http://schemas.microsoft.com/office/drawing/2014/main" id="{6C98215D-B2C3-4F88-A96B-6177E6BEDF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459" y="175091"/>
          <a:ext cx="1976716" cy="7488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30952</xdr:colOff>
      <xdr:row>0</xdr:row>
      <xdr:rowOff>100012</xdr:rowOff>
    </xdr:from>
    <xdr:to>
      <xdr:col>1</xdr:col>
      <xdr:colOff>1333501</xdr:colOff>
      <xdr:row>3</xdr:row>
      <xdr:rowOff>95250</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52" y="100012"/>
          <a:ext cx="1445424" cy="8429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145251</xdr:colOff>
      <xdr:row>0</xdr:row>
      <xdr:rowOff>128587</xdr:rowOff>
    </xdr:from>
    <xdr:to>
      <xdr:col>1</xdr:col>
      <xdr:colOff>590550</xdr:colOff>
      <xdr:row>2</xdr:row>
      <xdr:rowOff>276225</xdr:rowOff>
    </xdr:to>
    <xdr:pic>
      <xdr:nvPicPr>
        <xdr:cNvPr id="2" name="Imagen 1">
          <a:extLst>
            <a:ext uri="{FF2B5EF4-FFF2-40B4-BE49-F238E27FC236}">
              <a16:creationId xmlns:a16="http://schemas.microsoft.com/office/drawing/2014/main" id="{7AD2C449-E6EB-4444-BBDE-6B4AEAC7A5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251" y="128587"/>
          <a:ext cx="1207299" cy="7953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585877</xdr:colOff>
      <xdr:row>3</xdr:row>
      <xdr:rowOff>102055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1"/>
          <a:ext cx="1347877"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304800</xdr:colOff>
      <xdr:row>0</xdr:row>
      <xdr:rowOff>144026</xdr:rowOff>
    </xdr:from>
    <xdr:to>
      <xdr:col>1</xdr:col>
      <xdr:colOff>1303862</xdr:colOff>
      <xdr:row>3</xdr:row>
      <xdr:rowOff>19051</xdr:rowOff>
    </xdr:to>
    <xdr:pic>
      <xdr:nvPicPr>
        <xdr:cNvPr id="2" name="Imagen 1">
          <a:extLst>
            <a:ext uri="{FF2B5EF4-FFF2-40B4-BE49-F238E27FC236}">
              <a16:creationId xmlns:a16="http://schemas.microsoft.com/office/drawing/2014/main" id="{7AD2C449-E6EB-4444-BBDE-6B4AEAC7A5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44026"/>
          <a:ext cx="1475312" cy="684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247650</xdr:colOff>
      <xdr:row>0</xdr:row>
      <xdr:rowOff>57150</xdr:rowOff>
    </xdr:from>
    <xdr:ext cx="1905000" cy="666750"/>
    <xdr:pic>
      <xdr:nvPicPr>
        <xdr:cNvPr id="2" name="image1.jpg"/>
        <xdr:cNvPicPr preferRelativeResize="0"/>
      </xdr:nvPicPr>
      <xdr:blipFill>
        <a:blip xmlns:r="http://schemas.openxmlformats.org/officeDocument/2006/relationships" r:embed="rId1" cstate="print"/>
        <a:stretch>
          <a:fillRect/>
        </a:stretch>
      </xdr:blipFill>
      <xdr:spPr>
        <a:xfrm>
          <a:off x="247650" y="57150"/>
          <a:ext cx="1905000" cy="66675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editAs="oneCell">
    <xdr:from>
      <xdr:col>0</xdr:col>
      <xdr:colOff>107151</xdr:colOff>
      <xdr:row>1</xdr:row>
      <xdr:rowOff>23812</xdr:rowOff>
    </xdr:from>
    <xdr:to>
      <xdr:col>1</xdr:col>
      <xdr:colOff>676275</xdr:colOff>
      <xdr:row>3</xdr:row>
      <xdr:rowOff>57150</xdr:rowOff>
    </xdr:to>
    <xdr:pic>
      <xdr:nvPicPr>
        <xdr:cNvPr id="2" name="Imagen 1">
          <a:extLst>
            <a:ext uri="{FF2B5EF4-FFF2-40B4-BE49-F238E27FC236}">
              <a16:creationId xmlns:a16="http://schemas.microsoft.com/office/drawing/2014/main" id="{7AD2C449-E6EB-4444-BBDE-6B4AEAC7A5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51" y="223837"/>
          <a:ext cx="1340649" cy="6810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104775</xdr:colOff>
      <xdr:row>1</xdr:row>
      <xdr:rowOff>0</xdr:rowOff>
    </xdr:from>
    <xdr:ext cx="1600200" cy="485775"/>
    <xdr:pic>
      <xdr:nvPicPr>
        <xdr:cNvPr id="2" name="image1.jpg"/>
        <xdr:cNvPicPr preferRelativeResize="0"/>
      </xdr:nvPicPr>
      <xdr:blipFill>
        <a:blip xmlns:r="http://schemas.openxmlformats.org/officeDocument/2006/relationships" r:embed="rId1" cstate="print"/>
        <a:stretch>
          <a:fillRect/>
        </a:stretch>
      </xdr:blipFill>
      <xdr:spPr>
        <a:xfrm>
          <a:off x="104775" y="161925"/>
          <a:ext cx="1600200" cy="4857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23\SEGUIMIENTO\SEGUIMEINTO%20CALDAS\Plan%20de%20Acci&#243;n%20-%202023%20-DESARROLLO%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ENDENCIOAS%20REPORTADAS%20KPT/PLAN%20DE%20ACCI&#211;N%20-%20CONSOLIDADO%20II%20TRIMESTRE%20FISICO-%20FINANCIERO%20MUJER%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ENDENCIOAS%20REPORTADAS%20KPT/F-DE-03%20Plan%20de%20Acci&#243;n%20Infraestructura%202023%20V2%20(1)%20(1)%20(1)%20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PENDENCIOAS%20REPORTADAS%20KPT/Plan%20de%20Acci&#243;n%20Secretar&#237;a%20de%20Planeaci&#243;n%202023%20(1)%20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PENDENCIOAS%20REPORTADAS%20KPT/Mod%202%20Plan%20de%20Acci&#243;n%20SSA-%202023%20-%20Seguimiento%202do%20Trimestre%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ulie.quiroz/Desktop/Comunicaciones%20%20Plan%20de%20Acci&#243;n%20-%202023%20julie%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EPENDENCIOAS%20REPORTADAS%20KPT/PA%202023%20Educaci&#243;n%20Trimestre%20II%20revisado%20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PENDENCIOAS%20REPORTADAS%20KPT/Ejecucion%20Fisica%20y%20Financiera%20trimestre%20II%20Salud%20revisado%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2023\SEGUIMIENTO\SEGUIMEINTO%20CALDAS\SEGUIMIENTO%20PA%202023%20TRIM%20I%20INDE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Hoja1"/>
      <sheetName val="INSTRUCTIVO"/>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Hoja2"/>
      <sheetName val="Hoja1"/>
      <sheetName val="INSTRUCTIVO"/>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Hoja1"/>
      <sheetName val="INSTRUCTIVO"/>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Hoja1"/>
      <sheetName val="INSTRUCTIVO"/>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Hoja1"/>
      <sheetName val="INSTRUCTIVO"/>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Hoja1"/>
      <sheetName val="INSTRUCTIVO"/>
    </sheetNames>
    <sheetDataSet>
      <sheetData sheetId="0" refreshError="1"/>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Hoja1"/>
      <sheetName val="INSTRUCTIVO"/>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Hoja1"/>
      <sheetName val="INSTRUCTIVO"/>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C"/>
      <sheetName val="Hoja1"/>
      <sheetName val="INSTRUCTIV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
  <sheetViews>
    <sheetView topLeftCell="H4" workbookViewId="0">
      <selection activeCell="R10" sqref="R10"/>
    </sheetView>
  </sheetViews>
  <sheetFormatPr baseColWidth="10" defaultRowHeight="15" x14ac:dyDescent="0.25"/>
  <cols>
    <col min="1" max="1" width="6" customWidth="1"/>
    <col min="2" max="2" width="27.42578125" customWidth="1"/>
    <col min="5" max="5" width="19.5703125" customWidth="1"/>
    <col min="7" max="7" width="8.28515625" customWidth="1"/>
    <col min="8" max="8" width="27.140625" customWidth="1"/>
    <col min="11" max="11" width="28.140625" customWidth="1"/>
    <col min="12" max="12" width="16.5703125" customWidth="1"/>
    <col min="13" max="13" width="8.140625" customWidth="1"/>
    <col min="15" max="15" width="25.28515625" customWidth="1"/>
    <col min="16" max="16" width="14.5703125" customWidth="1"/>
    <col min="17" max="17" width="14.85546875" customWidth="1"/>
    <col min="18" max="18" width="15.140625" customWidth="1"/>
    <col min="20" max="20" width="18.42578125" customWidth="1"/>
    <col min="21" max="21" width="49.42578125" customWidth="1"/>
    <col min="22" max="22" width="16.140625" customWidth="1"/>
    <col min="23" max="23" width="15.7109375" customWidth="1"/>
    <col min="24" max="24" width="19.7109375" customWidth="1"/>
    <col min="25" max="25" width="21.7109375" customWidth="1"/>
    <col min="26" max="26" width="19.42578125" customWidth="1"/>
    <col min="27" max="27" width="16.85546875" customWidth="1"/>
    <col min="28" max="28" width="20" customWidth="1"/>
    <col min="29" max="29" width="16" customWidth="1"/>
    <col min="30" max="30" width="11" hidden="1" customWidth="1"/>
    <col min="31" max="33" width="0" hidden="1" customWidth="1"/>
    <col min="34" max="34" width="17.7109375" customWidth="1"/>
    <col min="35" max="35" width="17.85546875" customWidth="1"/>
    <col min="36" max="36" width="24.7109375" customWidth="1"/>
    <col min="37" max="37" width="17.5703125" customWidth="1"/>
    <col min="38" max="38" width="15" customWidth="1"/>
    <col min="39" max="39" width="19.85546875" customWidth="1"/>
  </cols>
  <sheetData>
    <row r="1" spans="1:41" s="421" customFormat="1" ht="12.75" x14ac:dyDescent="0.25">
      <c r="A1" s="593"/>
      <c r="B1" s="593"/>
      <c r="C1" s="593" t="s">
        <v>0</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t="s">
        <v>1440</v>
      </c>
      <c r="AM1" s="593"/>
    </row>
    <row r="2" spans="1:41" s="421" customFormat="1" ht="12.75" x14ac:dyDescent="0.25">
      <c r="A2" s="593"/>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t="s">
        <v>1441</v>
      </c>
      <c r="AM2" s="593"/>
    </row>
    <row r="3" spans="1:41" s="421" customFormat="1" ht="12.75" x14ac:dyDescent="0.2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t="s">
        <v>1442</v>
      </c>
      <c r="AM3" s="593"/>
    </row>
    <row r="4" spans="1:41" s="421" customFormat="1" ht="12.75" x14ac:dyDescent="0.25">
      <c r="A4" s="593"/>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t="s">
        <v>1443</v>
      </c>
      <c r="AM4" s="593"/>
    </row>
    <row r="5" spans="1:41" s="421" customFormat="1" ht="12.75" x14ac:dyDescent="0.25">
      <c r="A5" s="593" t="s">
        <v>1444</v>
      </c>
      <c r="B5" s="593"/>
      <c r="C5" s="593" t="s">
        <v>4</v>
      </c>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c r="AM5" s="593"/>
    </row>
    <row r="6" spans="1:41" s="421" customFormat="1" ht="25.5" x14ac:dyDescent="0.25">
      <c r="A6" s="593" t="s">
        <v>1445</v>
      </c>
      <c r="B6" s="593"/>
      <c r="C6" s="593">
        <v>2023</v>
      </c>
      <c r="D6" s="593"/>
      <c r="E6" s="593"/>
      <c r="F6" s="593"/>
      <c r="G6" s="593"/>
      <c r="H6" s="593" t="s">
        <v>6</v>
      </c>
      <c r="I6" s="593"/>
      <c r="J6" s="593"/>
      <c r="K6" s="593" t="s">
        <v>1446</v>
      </c>
      <c r="L6" s="593"/>
      <c r="M6" s="593"/>
      <c r="N6" s="593"/>
      <c r="O6" s="423" t="s">
        <v>7</v>
      </c>
      <c r="P6" s="593" t="s">
        <v>1447</v>
      </c>
      <c r="Q6" s="593"/>
      <c r="R6" s="593"/>
      <c r="S6" s="593"/>
      <c r="T6" s="593"/>
      <c r="U6" s="423" t="s">
        <v>319</v>
      </c>
      <c r="V6" s="424">
        <v>45122</v>
      </c>
      <c r="W6" s="594" t="s">
        <v>53</v>
      </c>
      <c r="X6" s="595"/>
      <c r="Y6" s="594" t="s">
        <v>1738</v>
      </c>
      <c r="Z6" s="595"/>
      <c r="AA6" s="593"/>
      <c r="AB6" s="593"/>
      <c r="AC6" s="593"/>
      <c r="AD6" s="593"/>
      <c r="AE6" s="593"/>
      <c r="AF6" s="593"/>
      <c r="AG6" s="593"/>
      <c r="AH6" s="593"/>
      <c r="AI6" s="593"/>
      <c r="AJ6" s="593"/>
      <c r="AK6" s="593"/>
      <c r="AL6" s="593"/>
      <c r="AM6" s="593"/>
    </row>
    <row r="7" spans="1:41" s="421" customFormat="1" ht="12.75" x14ac:dyDescent="0.25">
      <c r="A7" s="597"/>
      <c r="B7" s="597"/>
      <c r="C7" s="597"/>
      <c r="D7" s="597"/>
      <c r="E7" s="597"/>
      <c r="F7" s="597"/>
      <c r="G7" s="597"/>
      <c r="H7" s="597"/>
      <c r="I7" s="597"/>
      <c r="J7" s="597"/>
      <c r="K7" s="597"/>
      <c r="L7" s="597"/>
      <c r="M7" s="597"/>
      <c r="N7" s="597"/>
      <c r="O7" s="597"/>
      <c r="P7" s="597"/>
      <c r="Q7" s="597"/>
      <c r="R7" s="597"/>
      <c r="S7" s="597"/>
      <c r="T7" s="597"/>
      <c r="U7" s="598" t="s">
        <v>8</v>
      </c>
      <c r="V7" s="598"/>
      <c r="W7" s="598"/>
      <c r="X7" s="598"/>
      <c r="Y7" s="598"/>
      <c r="Z7" s="593"/>
      <c r="AA7" s="593"/>
      <c r="AB7" s="593"/>
      <c r="AC7" s="593"/>
      <c r="AD7" s="593"/>
      <c r="AE7" s="593"/>
      <c r="AF7" s="593"/>
      <c r="AG7" s="593"/>
      <c r="AH7" s="593"/>
      <c r="AI7" s="599" t="s">
        <v>9</v>
      </c>
      <c r="AJ7" s="599"/>
      <c r="AK7" s="599"/>
      <c r="AL7" s="599"/>
      <c r="AM7" s="265"/>
    </row>
    <row r="8" spans="1:41" s="421" customFormat="1" ht="65.25" customHeight="1" x14ac:dyDescent="0.25">
      <c r="A8" s="265" t="s">
        <v>11</v>
      </c>
      <c r="B8" s="265" t="s">
        <v>1448</v>
      </c>
      <c r="C8" s="265" t="s">
        <v>11</v>
      </c>
      <c r="D8" s="265" t="s">
        <v>13</v>
      </c>
      <c r="E8" s="265" t="s">
        <v>1449</v>
      </c>
      <c r="F8" s="265" t="s">
        <v>11</v>
      </c>
      <c r="G8" s="265" t="s">
        <v>13</v>
      </c>
      <c r="H8" s="265" t="s">
        <v>1450</v>
      </c>
      <c r="I8" s="265" t="s">
        <v>16</v>
      </c>
      <c r="J8" s="265" t="s">
        <v>17</v>
      </c>
      <c r="K8" s="265" t="s">
        <v>18</v>
      </c>
      <c r="L8" s="266" t="s">
        <v>19</v>
      </c>
      <c r="M8" s="265" t="s">
        <v>11</v>
      </c>
      <c r="N8" s="265" t="s">
        <v>13</v>
      </c>
      <c r="O8" s="265" t="s">
        <v>20</v>
      </c>
      <c r="P8" s="265" t="s">
        <v>1451</v>
      </c>
      <c r="Q8" s="265" t="s">
        <v>1452</v>
      </c>
      <c r="R8" s="265" t="s">
        <v>1453</v>
      </c>
      <c r="S8" s="265" t="s">
        <v>24</v>
      </c>
      <c r="T8" s="265" t="s">
        <v>1454</v>
      </c>
      <c r="U8" s="267" t="s">
        <v>1455</v>
      </c>
      <c r="V8" s="267" t="s">
        <v>1456</v>
      </c>
      <c r="W8" s="267" t="s">
        <v>28</v>
      </c>
      <c r="X8" s="267" t="s">
        <v>1457</v>
      </c>
      <c r="Y8" s="267" t="s">
        <v>30</v>
      </c>
      <c r="Z8" s="268" t="s">
        <v>1458</v>
      </c>
      <c r="AA8" s="268" t="s">
        <v>1459</v>
      </c>
      <c r="AB8" s="269" t="s">
        <v>1460</v>
      </c>
      <c r="AC8" s="269" t="s">
        <v>1461</v>
      </c>
      <c r="AD8" s="270" t="s">
        <v>1462</v>
      </c>
      <c r="AE8" s="270" t="s">
        <v>1463</v>
      </c>
      <c r="AF8" s="271" t="s">
        <v>1464</v>
      </c>
      <c r="AG8" s="271" t="s">
        <v>1465</v>
      </c>
      <c r="AH8" s="267" t="s">
        <v>40</v>
      </c>
      <c r="AI8" s="269" t="s">
        <v>1466</v>
      </c>
      <c r="AJ8" s="269" t="s">
        <v>42</v>
      </c>
      <c r="AK8" s="269" t="s">
        <v>43</v>
      </c>
      <c r="AL8" s="269" t="s">
        <v>1467</v>
      </c>
      <c r="AM8" s="272" t="s">
        <v>10</v>
      </c>
    </row>
    <row r="9" spans="1:41" s="421" customFormat="1" ht="101.25" customHeight="1" x14ac:dyDescent="0.25">
      <c r="A9" s="395">
        <v>4</v>
      </c>
      <c r="B9" s="395" t="s">
        <v>777</v>
      </c>
      <c r="C9" s="395">
        <v>3</v>
      </c>
      <c r="D9" s="395">
        <v>43</v>
      </c>
      <c r="E9" s="395" t="s">
        <v>1468</v>
      </c>
      <c r="F9" s="395">
        <v>2</v>
      </c>
      <c r="G9" s="395">
        <v>432</v>
      </c>
      <c r="H9" s="395" t="s">
        <v>1469</v>
      </c>
      <c r="I9" s="395" t="s">
        <v>1470</v>
      </c>
      <c r="J9" s="395" t="s">
        <v>1471</v>
      </c>
      <c r="K9" s="395" t="s">
        <v>850</v>
      </c>
      <c r="L9" s="396">
        <v>2020051290057</v>
      </c>
      <c r="M9" s="395">
        <v>1</v>
      </c>
      <c r="N9" s="395">
        <v>4321</v>
      </c>
      <c r="O9" s="395" t="s">
        <v>1472</v>
      </c>
      <c r="P9" s="395" t="s">
        <v>1057</v>
      </c>
      <c r="Q9" s="395">
        <v>4</v>
      </c>
      <c r="R9" s="395" t="s">
        <v>45</v>
      </c>
      <c r="S9" s="395">
        <v>1</v>
      </c>
      <c r="T9" s="395" t="s">
        <v>1446</v>
      </c>
      <c r="U9" s="395" t="s">
        <v>1473</v>
      </c>
      <c r="V9" s="395" t="s">
        <v>1474</v>
      </c>
      <c r="W9" s="395">
        <v>12</v>
      </c>
      <c r="X9" s="395" t="s">
        <v>45</v>
      </c>
      <c r="Y9" s="395">
        <v>100</v>
      </c>
      <c r="Z9" s="397">
        <v>3</v>
      </c>
      <c r="AA9" s="397">
        <v>3</v>
      </c>
      <c r="AB9" s="397">
        <v>3</v>
      </c>
      <c r="AC9" s="397">
        <v>3</v>
      </c>
      <c r="AD9" s="397"/>
      <c r="AE9" s="397"/>
      <c r="AF9" s="397"/>
      <c r="AG9" s="397"/>
      <c r="AH9" s="395">
        <v>50</v>
      </c>
      <c r="AI9" s="417">
        <v>394355157</v>
      </c>
      <c r="AJ9" s="107" t="s">
        <v>1475</v>
      </c>
      <c r="AK9" s="107" t="s">
        <v>513</v>
      </c>
      <c r="AL9" s="419">
        <v>212105758</v>
      </c>
      <c r="AM9" s="425"/>
      <c r="AO9" s="426"/>
    </row>
    <row r="10" spans="1:41" s="421" customFormat="1" ht="65.25" customHeight="1" x14ac:dyDescent="0.25">
      <c r="A10" s="395">
        <v>4</v>
      </c>
      <c r="B10" s="395" t="s">
        <v>777</v>
      </c>
      <c r="C10" s="395">
        <v>3</v>
      </c>
      <c r="D10" s="395">
        <v>43</v>
      </c>
      <c r="E10" s="395" t="s">
        <v>1468</v>
      </c>
      <c r="F10" s="395">
        <v>2</v>
      </c>
      <c r="G10" s="395">
        <v>432</v>
      </c>
      <c r="H10" s="395" t="s">
        <v>1469</v>
      </c>
      <c r="I10" s="395" t="s">
        <v>1470</v>
      </c>
      <c r="J10" s="395" t="s">
        <v>1471</v>
      </c>
      <c r="K10" s="395" t="s">
        <v>850</v>
      </c>
      <c r="L10" s="396">
        <v>2020051290057</v>
      </c>
      <c r="M10" s="395">
        <v>3</v>
      </c>
      <c r="N10" s="395">
        <v>4323</v>
      </c>
      <c r="O10" s="395" t="s">
        <v>1476</v>
      </c>
      <c r="P10" s="395" t="s">
        <v>1057</v>
      </c>
      <c r="Q10" s="395">
        <v>4</v>
      </c>
      <c r="R10" s="395" t="s">
        <v>45</v>
      </c>
      <c r="S10" s="395">
        <v>1</v>
      </c>
      <c r="T10" s="395" t="s">
        <v>1446</v>
      </c>
      <c r="U10" s="395" t="s">
        <v>1477</v>
      </c>
      <c r="V10" s="395" t="s">
        <v>1474</v>
      </c>
      <c r="W10" s="395">
        <v>12</v>
      </c>
      <c r="X10" s="395" t="s">
        <v>45</v>
      </c>
      <c r="Y10" s="395">
        <v>100</v>
      </c>
      <c r="Z10" s="397">
        <v>3</v>
      </c>
      <c r="AA10" s="397">
        <v>3</v>
      </c>
      <c r="AB10" s="397">
        <v>3</v>
      </c>
      <c r="AC10" s="397">
        <v>3</v>
      </c>
      <c r="AD10" s="397"/>
      <c r="AE10" s="397"/>
      <c r="AF10" s="397"/>
      <c r="AG10" s="397"/>
      <c r="AH10" s="395">
        <v>50</v>
      </c>
      <c r="AI10" s="417">
        <v>171421910</v>
      </c>
      <c r="AJ10" s="395" t="s">
        <v>1478</v>
      </c>
      <c r="AK10" s="395" t="s">
        <v>513</v>
      </c>
      <c r="AL10" s="419">
        <v>94233915</v>
      </c>
      <c r="AM10" s="392"/>
    </row>
    <row r="11" spans="1:41" s="421" customFormat="1" ht="65.25" customHeight="1" x14ac:dyDescent="0.25">
      <c r="A11" s="596">
        <v>4</v>
      </c>
      <c r="B11" s="596" t="s">
        <v>777</v>
      </c>
      <c r="C11" s="596">
        <v>3</v>
      </c>
      <c r="D11" s="596">
        <v>43</v>
      </c>
      <c r="E11" s="596" t="s">
        <v>1468</v>
      </c>
      <c r="F11" s="596">
        <v>2</v>
      </c>
      <c r="G11" s="596">
        <v>432</v>
      </c>
      <c r="H11" s="596" t="s">
        <v>1469</v>
      </c>
      <c r="I11" s="596" t="s">
        <v>1470</v>
      </c>
      <c r="J11" s="596" t="s">
        <v>1471</v>
      </c>
      <c r="K11" s="596" t="s">
        <v>850</v>
      </c>
      <c r="L11" s="600">
        <v>2020051290057</v>
      </c>
      <c r="M11" s="596">
        <v>5</v>
      </c>
      <c r="N11" s="596">
        <v>4325</v>
      </c>
      <c r="O11" s="596" t="s">
        <v>1479</v>
      </c>
      <c r="P11" s="596" t="s">
        <v>1057</v>
      </c>
      <c r="Q11" s="596">
        <v>4</v>
      </c>
      <c r="R11" s="596" t="s">
        <v>45</v>
      </c>
      <c r="S11" s="596">
        <v>1</v>
      </c>
      <c r="T11" s="596" t="s">
        <v>1446</v>
      </c>
      <c r="U11" s="596" t="s">
        <v>1480</v>
      </c>
      <c r="V11" s="596" t="s">
        <v>1474</v>
      </c>
      <c r="W11" s="596">
        <v>12</v>
      </c>
      <c r="X11" s="596" t="s">
        <v>45</v>
      </c>
      <c r="Y11" s="596">
        <v>100</v>
      </c>
      <c r="Z11" s="601">
        <v>3</v>
      </c>
      <c r="AA11" s="601">
        <v>3</v>
      </c>
      <c r="AB11" s="601">
        <v>3</v>
      </c>
      <c r="AC11" s="601">
        <v>3</v>
      </c>
      <c r="AD11" s="601"/>
      <c r="AE11" s="601"/>
      <c r="AF11" s="601"/>
      <c r="AG11" s="601"/>
      <c r="AH11" s="596">
        <v>50</v>
      </c>
      <c r="AI11" s="418">
        <v>44861779</v>
      </c>
      <c r="AJ11" s="395" t="s">
        <v>1481</v>
      </c>
      <c r="AK11" s="395" t="s">
        <v>513</v>
      </c>
      <c r="AL11" s="420">
        <v>23058327</v>
      </c>
      <c r="AM11" s="427"/>
    </row>
    <row r="12" spans="1:41" s="421" customFormat="1" ht="65.25" customHeight="1" x14ac:dyDescent="0.25">
      <c r="A12" s="596"/>
      <c r="B12" s="596"/>
      <c r="C12" s="596"/>
      <c r="D12" s="596"/>
      <c r="E12" s="596"/>
      <c r="F12" s="596"/>
      <c r="G12" s="596"/>
      <c r="H12" s="596"/>
      <c r="I12" s="596"/>
      <c r="J12" s="596"/>
      <c r="K12" s="596"/>
      <c r="L12" s="600"/>
      <c r="M12" s="596"/>
      <c r="N12" s="596"/>
      <c r="O12" s="596"/>
      <c r="P12" s="596"/>
      <c r="Q12" s="596"/>
      <c r="R12" s="596"/>
      <c r="S12" s="596"/>
      <c r="T12" s="596"/>
      <c r="U12" s="596"/>
      <c r="V12" s="596"/>
      <c r="W12" s="596"/>
      <c r="X12" s="596"/>
      <c r="Y12" s="596"/>
      <c r="Z12" s="601"/>
      <c r="AA12" s="601"/>
      <c r="AB12" s="601"/>
      <c r="AC12" s="601"/>
      <c r="AD12" s="601"/>
      <c r="AE12" s="601"/>
      <c r="AF12" s="601"/>
      <c r="AG12" s="601"/>
      <c r="AH12" s="596"/>
      <c r="AI12" s="418">
        <v>101147160</v>
      </c>
      <c r="AJ12" s="395" t="s">
        <v>1482</v>
      </c>
      <c r="AK12" s="395" t="s">
        <v>513</v>
      </c>
      <c r="AL12" s="420">
        <v>11010732</v>
      </c>
      <c r="AM12" s="427"/>
    </row>
    <row r="13" spans="1:41" s="421" customFormat="1" ht="65.25" customHeight="1" x14ac:dyDescent="0.25">
      <c r="A13" s="596"/>
      <c r="B13" s="596"/>
      <c r="C13" s="596"/>
      <c r="D13" s="596"/>
      <c r="E13" s="596"/>
      <c r="F13" s="596"/>
      <c r="G13" s="596"/>
      <c r="H13" s="596"/>
      <c r="I13" s="596"/>
      <c r="J13" s="596"/>
      <c r="K13" s="596"/>
      <c r="L13" s="600"/>
      <c r="M13" s="596"/>
      <c r="N13" s="596"/>
      <c r="O13" s="596"/>
      <c r="P13" s="596"/>
      <c r="Q13" s="596"/>
      <c r="R13" s="596"/>
      <c r="S13" s="596"/>
      <c r="T13" s="596"/>
      <c r="U13" s="596"/>
      <c r="V13" s="596"/>
      <c r="W13" s="596"/>
      <c r="X13" s="596"/>
      <c r="Y13" s="596"/>
      <c r="Z13" s="601"/>
      <c r="AA13" s="601"/>
      <c r="AB13" s="601"/>
      <c r="AC13" s="601"/>
      <c r="AD13" s="601"/>
      <c r="AE13" s="601"/>
      <c r="AF13" s="601"/>
      <c r="AG13" s="601"/>
      <c r="AH13" s="596"/>
      <c r="AI13" s="418">
        <v>177051500</v>
      </c>
      <c r="AJ13" s="395" t="s">
        <v>1483</v>
      </c>
      <c r="AK13" s="395" t="s">
        <v>1484</v>
      </c>
      <c r="AL13" s="420">
        <v>29361900</v>
      </c>
      <c r="AM13" s="427"/>
    </row>
    <row r="14" spans="1:41" s="273" customFormat="1" ht="65.25" customHeight="1" x14ac:dyDescent="0.2"/>
  </sheetData>
  <sheetProtection algorithmName="SHA-512" hashValue="MoZ4Ly1qCaR96NkSKQ/xsNPC4G28TQc32N1vmOOvOJDUW42gyLe922ARAe9L80uPkhWMS8hdMsMOYmMHu7z2NQ==" saltValue="6lZtMlpV1yLnr9k4DqdoLg==" spinCount="100000" sheet="1" objects="1" scenarios="1" selectLockedCells="1" selectUnlockedCells="1"/>
  <mergeCells count="53">
    <mergeCell ref="AF11:AF13"/>
    <mergeCell ref="AG11:AG13"/>
    <mergeCell ref="AH11:AH13"/>
    <mergeCell ref="Z11:Z13"/>
    <mergeCell ref="AA11:AA13"/>
    <mergeCell ref="AB11:AB13"/>
    <mergeCell ref="AC11:AC13"/>
    <mergeCell ref="AD11:AD13"/>
    <mergeCell ref="AE11:AE13"/>
    <mergeCell ref="Y11:Y13"/>
    <mergeCell ref="N11:N13"/>
    <mergeCell ref="O11:O13"/>
    <mergeCell ref="P11:P13"/>
    <mergeCell ref="Q11:Q13"/>
    <mergeCell ref="R11:R13"/>
    <mergeCell ref="S11:S13"/>
    <mergeCell ref="T11:T13"/>
    <mergeCell ref="U11:U13"/>
    <mergeCell ref="V11:V13"/>
    <mergeCell ref="W11:W13"/>
    <mergeCell ref="X11:X13"/>
    <mergeCell ref="M11:M13"/>
    <mergeCell ref="A7:T7"/>
    <mergeCell ref="U7:AH7"/>
    <mergeCell ref="AI7:AL7"/>
    <mergeCell ref="A11:A13"/>
    <mergeCell ref="B11:B13"/>
    <mergeCell ref="C11:C13"/>
    <mergeCell ref="D11:D13"/>
    <mergeCell ref="E11:E13"/>
    <mergeCell ref="F11:F13"/>
    <mergeCell ref="G11:G13"/>
    <mergeCell ref="H11:H13"/>
    <mergeCell ref="I11:I13"/>
    <mergeCell ref="J11:J13"/>
    <mergeCell ref="K11:K13"/>
    <mergeCell ref="L11:L13"/>
    <mergeCell ref="A5:B5"/>
    <mergeCell ref="C5:AM5"/>
    <mergeCell ref="A6:B6"/>
    <mergeCell ref="C6:G6"/>
    <mergeCell ref="H6:J6"/>
    <mergeCell ref="K6:N6"/>
    <mergeCell ref="P6:T6"/>
    <mergeCell ref="W6:X6"/>
    <mergeCell ref="Y6:Z6"/>
    <mergeCell ref="AA6:AM6"/>
    <mergeCell ref="A1:B4"/>
    <mergeCell ref="C1:AK4"/>
    <mergeCell ref="AL1:AM1"/>
    <mergeCell ref="AL2:AM2"/>
    <mergeCell ref="AL3:AM3"/>
    <mergeCell ref="AL4:AM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3"/>
  <sheetViews>
    <sheetView workbookViewId="0">
      <selection activeCell="AM61" sqref="AM61"/>
    </sheetView>
  </sheetViews>
  <sheetFormatPr baseColWidth="10" defaultRowHeight="15" x14ac:dyDescent="0.25"/>
  <cols>
    <col min="1" max="1" width="11.5703125" bestFit="1" customWidth="1"/>
    <col min="2" max="2" width="23.28515625" customWidth="1"/>
    <col min="3" max="3" width="11.5703125" bestFit="1" customWidth="1"/>
    <col min="5" max="5" width="19.140625" customWidth="1"/>
    <col min="6" max="6" width="11.5703125" bestFit="1" customWidth="1"/>
    <col min="8" max="8" width="16" customWidth="1"/>
    <col min="9" max="10" width="11.5703125" bestFit="1" customWidth="1"/>
    <col min="11" max="11" width="25" customWidth="1"/>
    <col min="12" max="12" width="13.85546875" customWidth="1"/>
    <col min="13" max="14" width="11.5703125" bestFit="1" customWidth="1"/>
    <col min="15" max="15" width="22.7109375" customWidth="1"/>
    <col min="17" max="17" width="11.5703125" bestFit="1" customWidth="1"/>
    <col min="18" max="18" width="15.28515625" customWidth="1"/>
    <col min="19" max="19" width="11.5703125" bestFit="1" customWidth="1"/>
    <col min="20" max="20" width="15.140625" customWidth="1"/>
    <col min="21" max="21" width="43.5703125" customWidth="1"/>
    <col min="22" max="22" width="12.7109375" bestFit="1" customWidth="1"/>
    <col min="23" max="23" width="11.5703125" bestFit="1" customWidth="1"/>
    <col min="24" max="24" width="18.140625" customWidth="1"/>
    <col min="25" max="25" width="17.85546875" customWidth="1"/>
    <col min="26" max="26" width="23.28515625" customWidth="1"/>
    <col min="27" max="27" width="16.28515625" customWidth="1"/>
    <col min="28" max="28" width="19.140625" customWidth="1"/>
    <col min="29" max="29" width="18.28515625" customWidth="1"/>
    <col min="30" max="33" width="0" hidden="1" customWidth="1"/>
    <col min="34" max="34" width="15.5703125" customWidth="1"/>
    <col min="35" max="35" width="15.42578125" customWidth="1"/>
    <col min="36" max="36" width="16.42578125" style="559" customWidth="1"/>
    <col min="37" max="37" width="18.42578125" customWidth="1"/>
    <col min="38" max="38" width="15.28515625" customWidth="1"/>
    <col min="39" max="39" width="16.28515625" style="559" customWidth="1"/>
    <col min="40" max="40" width="20" customWidth="1"/>
  </cols>
  <sheetData>
    <row r="1" spans="1:51" s="422" customFormat="1" ht="12.75" x14ac:dyDescent="0.2">
      <c r="A1" s="838"/>
      <c r="B1" s="839"/>
      <c r="C1" s="841" t="s">
        <v>0</v>
      </c>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39"/>
      <c r="AM1" s="847" t="s">
        <v>1752</v>
      </c>
      <c r="AN1" s="848"/>
      <c r="AO1" s="106"/>
      <c r="AP1" s="106"/>
      <c r="AQ1" s="106"/>
      <c r="AR1" s="106"/>
      <c r="AS1" s="106"/>
      <c r="AT1" s="106"/>
      <c r="AU1" s="106"/>
      <c r="AV1" s="106"/>
      <c r="AW1" s="106"/>
      <c r="AX1" s="106"/>
      <c r="AY1" s="106" t="s">
        <v>45</v>
      </c>
    </row>
    <row r="2" spans="1:51" s="422" customFormat="1" ht="25.5" x14ac:dyDescent="0.2">
      <c r="A2" s="840"/>
      <c r="B2" s="839"/>
      <c r="C2" s="840"/>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39"/>
      <c r="AM2" s="847" t="s">
        <v>1753</v>
      </c>
      <c r="AN2" s="848"/>
      <c r="AO2" s="106"/>
      <c r="AP2" s="106"/>
      <c r="AQ2" s="106"/>
      <c r="AR2" s="106"/>
      <c r="AS2" s="106"/>
      <c r="AT2" s="106"/>
      <c r="AU2" s="106"/>
      <c r="AV2" s="106"/>
      <c r="AW2" s="106"/>
      <c r="AX2" s="106"/>
      <c r="AY2" s="106" t="s">
        <v>47</v>
      </c>
    </row>
    <row r="3" spans="1:51" s="422" customFormat="1" ht="25.5" x14ac:dyDescent="0.2">
      <c r="A3" s="840"/>
      <c r="B3" s="839"/>
      <c r="C3" s="840"/>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39"/>
      <c r="AM3" s="847" t="s">
        <v>1754</v>
      </c>
      <c r="AN3" s="848"/>
      <c r="AO3" s="106"/>
      <c r="AP3" s="106"/>
      <c r="AQ3" s="106"/>
      <c r="AR3" s="106"/>
      <c r="AS3" s="106"/>
      <c r="AT3" s="106"/>
      <c r="AU3" s="106"/>
      <c r="AV3" s="106"/>
      <c r="AW3" s="106"/>
      <c r="AX3" s="106"/>
      <c r="AY3" s="106" t="s">
        <v>46</v>
      </c>
    </row>
    <row r="4" spans="1:51" s="422" customFormat="1" ht="12.75" x14ac:dyDescent="0.2">
      <c r="A4" s="840"/>
      <c r="B4" s="839"/>
      <c r="C4" s="844"/>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6"/>
      <c r="AM4" s="847" t="s">
        <v>1755</v>
      </c>
      <c r="AN4" s="848"/>
      <c r="AO4" s="106"/>
      <c r="AP4" s="106"/>
      <c r="AQ4" s="106"/>
      <c r="AR4" s="106"/>
      <c r="AS4" s="106"/>
      <c r="AT4" s="106"/>
      <c r="AU4" s="106"/>
      <c r="AV4" s="106"/>
      <c r="AW4" s="106"/>
      <c r="AX4" s="106"/>
      <c r="AY4" s="106"/>
    </row>
    <row r="5" spans="1:51" s="422" customFormat="1" ht="12.75" x14ac:dyDescent="0.2">
      <c r="A5" s="849" t="s">
        <v>3</v>
      </c>
      <c r="B5" s="850"/>
      <c r="C5" s="851" t="s">
        <v>4</v>
      </c>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48"/>
      <c r="AO5" s="106"/>
      <c r="AP5" s="106"/>
      <c r="AQ5" s="106"/>
      <c r="AR5" s="106"/>
      <c r="AS5" s="106"/>
      <c r="AT5" s="106"/>
      <c r="AU5" s="106"/>
      <c r="AV5" s="106"/>
      <c r="AW5" s="106"/>
      <c r="AX5" s="106"/>
      <c r="AY5" s="106"/>
    </row>
    <row r="6" spans="1:51" s="422" customFormat="1" ht="25.5" x14ac:dyDescent="0.2">
      <c r="A6" s="853" t="s">
        <v>5</v>
      </c>
      <c r="B6" s="848"/>
      <c r="C6" s="851">
        <v>2023</v>
      </c>
      <c r="D6" s="852"/>
      <c r="E6" s="852"/>
      <c r="F6" s="852"/>
      <c r="G6" s="848"/>
      <c r="H6" s="847" t="s">
        <v>6</v>
      </c>
      <c r="I6" s="852"/>
      <c r="J6" s="848"/>
      <c r="K6" s="851" t="s">
        <v>863</v>
      </c>
      <c r="L6" s="852"/>
      <c r="M6" s="852"/>
      <c r="N6" s="848"/>
      <c r="O6" s="541" t="s">
        <v>7</v>
      </c>
      <c r="P6" s="851" t="s">
        <v>864</v>
      </c>
      <c r="Q6" s="852"/>
      <c r="R6" s="852"/>
      <c r="S6" s="852"/>
      <c r="T6" s="848"/>
      <c r="U6" s="542" t="s">
        <v>319</v>
      </c>
      <c r="V6" s="554">
        <v>45122</v>
      </c>
      <c r="W6" s="847" t="s">
        <v>865</v>
      </c>
      <c r="X6" s="848"/>
      <c r="Y6" s="851"/>
      <c r="Z6" s="848"/>
      <c r="AA6" s="851"/>
      <c r="AB6" s="852"/>
      <c r="AC6" s="852"/>
      <c r="AD6" s="852"/>
      <c r="AE6" s="852"/>
      <c r="AF6" s="852"/>
      <c r="AG6" s="852"/>
      <c r="AH6" s="852"/>
      <c r="AI6" s="852"/>
      <c r="AJ6" s="852"/>
      <c r="AK6" s="852"/>
      <c r="AL6" s="852"/>
      <c r="AM6" s="852"/>
      <c r="AN6" s="848"/>
      <c r="AO6" s="106"/>
      <c r="AP6" s="106"/>
      <c r="AQ6" s="106"/>
      <c r="AR6" s="106"/>
      <c r="AS6" s="106"/>
      <c r="AT6" s="106"/>
      <c r="AU6" s="106"/>
      <c r="AV6" s="106"/>
      <c r="AW6" s="106"/>
      <c r="AX6" s="106"/>
      <c r="AY6" s="106"/>
    </row>
    <row r="7" spans="1:51" s="422" customFormat="1" ht="12.75" x14ac:dyDescent="0.2">
      <c r="A7" s="854"/>
      <c r="B7" s="852"/>
      <c r="C7" s="852"/>
      <c r="D7" s="852"/>
      <c r="E7" s="852"/>
      <c r="F7" s="852"/>
      <c r="G7" s="852"/>
      <c r="H7" s="852"/>
      <c r="I7" s="852"/>
      <c r="J7" s="852"/>
      <c r="K7" s="852"/>
      <c r="L7" s="852"/>
      <c r="M7" s="852"/>
      <c r="N7" s="852"/>
      <c r="O7" s="852"/>
      <c r="P7" s="852"/>
      <c r="Q7" s="852"/>
      <c r="R7" s="852"/>
      <c r="S7" s="852"/>
      <c r="T7" s="848"/>
      <c r="U7" s="855" t="s">
        <v>8</v>
      </c>
      <c r="V7" s="852"/>
      <c r="W7" s="852"/>
      <c r="X7" s="852"/>
      <c r="Y7" s="852"/>
      <c r="Z7" s="852"/>
      <c r="AA7" s="852"/>
      <c r="AB7" s="852"/>
      <c r="AC7" s="852"/>
      <c r="AD7" s="852"/>
      <c r="AE7" s="852"/>
      <c r="AF7" s="852"/>
      <c r="AG7" s="852"/>
      <c r="AH7" s="848"/>
      <c r="AI7" s="543"/>
      <c r="AJ7" s="856" t="s">
        <v>9</v>
      </c>
      <c r="AK7" s="845"/>
      <c r="AL7" s="845"/>
      <c r="AM7" s="846"/>
      <c r="AN7" s="857" t="s">
        <v>10</v>
      </c>
      <c r="AO7" s="106"/>
      <c r="AP7" s="106"/>
      <c r="AQ7" s="106"/>
      <c r="AR7" s="106"/>
      <c r="AS7" s="106"/>
      <c r="AT7" s="106"/>
      <c r="AU7" s="106"/>
      <c r="AV7" s="106"/>
      <c r="AW7" s="106"/>
      <c r="AX7" s="106"/>
      <c r="AY7" s="106"/>
    </row>
    <row r="8" spans="1:51" s="422" customFormat="1" ht="51" x14ac:dyDescent="0.2">
      <c r="A8" s="544" t="s">
        <v>11</v>
      </c>
      <c r="B8" s="544" t="s">
        <v>12</v>
      </c>
      <c r="C8" s="544" t="s">
        <v>11</v>
      </c>
      <c r="D8" s="544" t="s">
        <v>13</v>
      </c>
      <c r="E8" s="544" t="s">
        <v>14</v>
      </c>
      <c r="F8" s="544" t="s">
        <v>11</v>
      </c>
      <c r="G8" s="544" t="s">
        <v>13</v>
      </c>
      <c r="H8" s="544" t="s">
        <v>15</v>
      </c>
      <c r="I8" s="544" t="s">
        <v>16</v>
      </c>
      <c r="J8" s="544" t="s">
        <v>17</v>
      </c>
      <c r="K8" s="544" t="s">
        <v>18</v>
      </c>
      <c r="L8" s="544" t="s">
        <v>19</v>
      </c>
      <c r="M8" s="544" t="s">
        <v>11</v>
      </c>
      <c r="N8" s="544" t="s">
        <v>13</v>
      </c>
      <c r="O8" s="544" t="s">
        <v>20</v>
      </c>
      <c r="P8" s="544" t="s">
        <v>21</v>
      </c>
      <c r="Q8" s="544" t="s">
        <v>22</v>
      </c>
      <c r="R8" s="544" t="s">
        <v>23</v>
      </c>
      <c r="S8" s="544" t="s">
        <v>24</v>
      </c>
      <c r="T8" s="544" t="s">
        <v>25</v>
      </c>
      <c r="U8" s="545" t="s">
        <v>26</v>
      </c>
      <c r="V8" s="545" t="s">
        <v>27</v>
      </c>
      <c r="W8" s="545" t="s">
        <v>28</v>
      </c>
      <c r="X8" s="545" t="s">
        <v>29</v>
      </c>
      <c r="Y8" s="545" t="s">
        <v>30</v>
      </c>
      <c r="Z8" s="546" t="s">
        <v>31</v>
      </c>
      <c r="AA8" s="546" t="s">
        <v>32</v>
      </c>
      <c r="AB8" s="547" t="s">
        <v>33</v>
      </c>
      <c r="AC8" s="547" t="s">
        <v>34</v>
      </c>
      <c r="AD8" s="548" t="s">
        <v>35</v>
      </c>
      <c r="AE8" s="548" t="s">
        <v>36</v>
      </c>
      <c r="AF8" s="549" t="s">
        <v>37</v>
      </c>
      <c r="AG8" s="549" t="s">
        <v>38</v>
      </c>
      <c r="AH8" s="550" t="s">
        <v>39</v>
      </c>
      <c r="AI8" s="550" t="s">
        <v>40</v>
      </c>
      <c r="AJ8" s="551" t="s">
        <v>41</v>
      </c>
      <c r="AK8" s="551" t="s">
        <v>42</v>
      </c>
      <c r="AL8" s="551" t="s">
        <v>43</v>
      </c>
      <c r="AM8" s="552" t="s">
        <v>44</v>
      </c>
      <c r="AN8" s="858"/>
      <c r="AO8" s="106"/>
      <c r="AP8" s="106"/>
      <c r="AQ8" s="106"/>
      <c r="AR8" s="106"/>
      <c r="AS8" s="106"/>
      <c r="AT8" s="106"/>
      <c r="AU8" s="106"/>
      <c r="AV8" s="106"/>
      <c r="AW8" s="106"/>
      <c r="AX8" s="106"/>
      <c r="AY8" s="106"/>
    </row>
    <row r="9" spans="1:51" s="422" customFormat="1" ht="51" x14ac:dyDescent="0.2">
      <c r="A9" s="107">
        <v>2</v>
      </c>
      <c r="B9" s="108" t="s">
        <v>543</v>
      </c>
      <c r="C9" s="107">
        <v>4</v>
      </c>
      <c r="D9" s="107" t="s">
        <v>544</v>
      </c>
      <c r="E9" s="108" t="s">
        <v>545</v>
      </c>
      <c r="F9" s="109">
        <v>1</v>
      </c>
      <c r="G9" s="107" t="s">
        <v>546</v>
      </c>
      <c r="H9" s="108" t="s">
        <v>547</v>
      </c>
      <c r="I9" s="107">
        <v>1</v>
      </c>
      <c r="J9" s="107">
        <v>14</v>
      </c>
      <c r="K9" s="108" t="s">
        <v>548</v>
      </c>
      <c r="L9" s="109">
        <v>2020051290044</v>
      </c>
      <c r="M9" s="107">
        <v>4</v>
      </c>
      <c r="N9" s="107">
        <v>2414</v>
      </c>
      <c r="O9" s="110" t="s">
        <v>866</v>
      </c>
      <c r="P9" s="107" t="s">
        <v>66</v>
      </c>
      <c r="Q9" s="107">
        <v>2269</v>
      </c>
      <c r="R9" s="111" t="s">
        <v>378</v>
      </c>
      <c r="S9" s="112">
        <v>3119</v>
      </c>
      <c r="T9" s="110" t="s">
        <v>867</v>
      </c>
      <c r="U9" s="113" t="s">
        <v>868</v>
      </c>
      <c r="V9" s="107" t="s">
        <v>66</v>
      </c>
      <c r="W9" s="112">
        <v>3119</v>
      </c>
      <c r="X9" s="114" t="s">
        <v>46</v>
      </c>
      <c r="Y9" s="115">
        <v>1</v>
      </c>
      <c r="Z9" s="116">
        <v>3119</v>
      </c>
      <c r="AA9" s="116">
        <v>3119</v>
      </c>
      <c r="AB9" s="117">
        <v>3119</v>
      </c>
      <c r="AC9" s="117">
        <v>3119</v>
      </c>
      <c r="AD9" s="117">
        <v>3119</v>
      </c>
      <c r="AE9" s="117"/>
      <c r="AF9" s="117">
        <v>3119</v>
      </c>
      <c r="AG9" s="117"/>
      <c r="AH9" s="414">
        <f t="shared" ref="AH9:AH61" si="0">+IF(X9="Acumulado",IF((AA9+AC9+AE9+AG9)&lt;=0,0,IF((Z9+AB9+AD9+AF9)&lt;=0,1,(AA9+AC9+AE9+AG9)/(Z9+AB9+AD9+AF9))),
IF(X9="No acumulado",IF(AG9&lt;&gt;"",(AG9/IF(AF9=0,1,AF9)),IF(AE9&lt;&gt;"",(AE9/IF(AD9=0,1,AD9)),IF(AC9&lt;&gt;"",(AC9/IF(AB9=0,1,AB9)),IF(AA9&lt;&gt;"",(AA9/IF(Z9=0,1,Z9)))))),
IF(X9="Mantenimiento",IF(AND(AG9=0,AE9=0,AC9=0,AA9=0),0,((AG9+AE9+AC9+AA9)/(IF(AG9=0,0,AG9)+IF(AE9=0,0,AE9)+IF(AC9=0,0,AC9)+IF(AA9=0,0,AA9)))),"ERROR")))</f>
        <v>1</v>
      </c>
      <c r="AI9" s="414">
        <f t="shared" ref="AI9:AI61" si="1">+IF(AH9&gt;1,1,AH9)</f>
        <v>1</v>
      </c>
      <c r="AJ9" s="118">
        <v>1296033278</v>
      </c>
      <c r="AK9" s="119" t="s">
        <v>869</v>
      </c>
      <c r="AL9" s="411" t="s">
        <v>513</v>
      </c>
      <c r="AM9" s="118">
        <v>110851222</v>
      </c>
      <c r="AN9" s="120"/>
      <c r="AO9" s="106"/>
      <c r="AP9" s="106"/>
      <c r="AQ9" s="106"/>
      <c r="AR9" s="106"/>
      <c r="AS9" s="106"/>
      <c r="AT9" s="106"/>
      <c r="AU9" s="106"/>
      <c r="AV9" s="106"/>
      <c r="AW9" s="106"/>
      <c r="AX9" s="106"/>
      <c r="AY9" s="106"/>
    </row>
    <row r="10" spans="1:51" s="422" customFormat="1" ht="51" x14ac:dyDescent="0.2">
      <c r="A10" s="107">
        <v>2</v>
      </c>
      <c r="B10" s="108" t="s">
        <v>543</v>
      </c>
      <c r="C10" s="107">
        <v>4</v>
      </c>
      <c r="D10" s="107" t="s">
        <v>544</v>
      </c>
      <c r="E10" s="108" t="s">
        <v>545</v>
      </c>
      <c r="F10" s="109">
        <v>1</v>
      </c>
      <c r="G10" s="107" t="s">
        <v>546</v>
      </c>
      <c r="H10" s="108" t="s">
        <v>547</v>
      </c>
      <c r="I10" s="107">
        <v>1</v>
      </c>
      <c r="J10" s="107">
        <v>14</v>
      </c>
      <c r="K10" s="108" t="s">
        <v>548</v>
      </c>
      <c r="L10" s="109">
        <v>2020051290044</v>
      </c>
      <c r="M10" s="107">
        <v>4</v>
      </c>
      <c r="N10" s="107">
        <v>2414</v>
      </c>
      <c r="O10" s="110" t="s">
        <v>866</v>
      </c>
      <c r="P10" s="107" t="s">
        <v>66</v>
      </c>
      <c r="Q10" s="107">
        <v>2269</v>
      </c>
      <c r="R10" s="111" t="s">
        <v>378</v>
      </c>
      <c r="S10" s="112">
        <v>3119</v>
      </c>
      <c r="T10" s="110" t="s">
        <v>867</v>
      </c>
      <c r="U10" s="110" t="s">
        <v>870</v>
      </c>
      <c r="V10" s="107" t="s">
        <v>66</v>
      </c>
      <c r="W10" s="112">
        <v>3119</v>
      </c>
      <c r="X10" s="114" t="s">
        <v>46</v>
      </c>
      <c r="Y10" s="115">
        <v>1</v>
      </c>
      <c r="Z10" s="116">
        <v>3119</v>
      </c>
      <c r="AA10" s="116">
        <v>3119</v>
      </c>
      <c r="AB10" s="117">
        <v>3119</v>
      </c>
      <c r="AC10" s="117">
        <v>3119</v>
      </c>
      <c r="AD10" s="117">
        <v>3119</v>
      </c>
      <c r="AE10" s="117"/>
      <c r="AF10" s="117">
        <v>3119</v>
      </c>
      <c r="AG10" s="117"/>
      <c r="AH10" s="414">
        <f t="shared" si="0"/>
        <v>1</v>
      </c>
      <c r="AI10" s="414">
        <f t="shared" si="1"/>
        <v>1</v>
      </c>
      <c r="AJ10" s="39">
        <v>88616768</v>
      </c>
      <c r="AK10" s="121" t="s">
        <v>311</v>
      </c>
      <c r="AL10" s="411" t="s">
        <v>513</v>
      </c>
      <c r="AM10" s="39">
        <v>40039875</v>
      </c>
      <c r="AN10" s="120"/>
      <c r="AO10" s="106"/>
      <c r="AP10" s="106"/>
      <c r="AQ10" s="106"/>
      <c r="AR10" s="106"/>
      <c r="AS10" s="106"/>
      <c r="AT10" s="106"/>
      <c r="AU10" s="106"/>
      <c r="AV10" s="106"/>
      <c r="AW10" s="106"/>
      <c r="AX10" s="106"/>
      <c r="AY10" s="106"/>
    </row>
    <row r="11" spans="1:51" s="422" customFormat="1" ht="51" x14ac:dyDescent="0.2">
      <c r="A11" s="107">
        <v>2</v>
      </c>
      <c r="B11" s="108" t="s">
        <v>543</v>
      </c>
      <c r="C11" s="107">
        <v>4</v>
      </c>
      <c r="D11" s="107" t="s">
        <v>544</v>
      </c>
      <c r="E11" s="108" t="s">
        <v>545</v>
      </c>
      <c r="F11" s="109">
        <v>1</v>
      </c>
      <c r="G11" s="107" t="s">
        <v>546</v>
      </c>
      <c r="H11" s="108" t="s">
        <v>547</v>
      </c>
      <c r="I11" s="107">
        <v>1</v>
      </c>
      <c r="J11" s="107">
        <v>14</v>
      </c>
      <c r="K11" s="108" t="s">
        <v>548</v>
      </c>
      <c r="L11" s="109">
        <v>2020051290044</v>
      </c>
      <c r="M11" s="107">
        <v>4</v>
      </c>
      <c r="N11" s="107">
        <v>2414</v>
      </c>
      <c r="O11" s="110" t="s">
        <v>866</v>
      </c>
      <c r="P11" s="107" t="s">
        <v>66</v>
      </c>
      <c r="Q11" s="107">
        <v>2269</v>
      </c>
      <c r="R11" s="111" t="s">
        <v>378</v>
      </c>
      <c r="S11" s="112">
        <v>3119</v>
      </c>
      <c r="T11" s="110" t="s">
        <v>867</v>
      </c>
      <c r="U11" s="110" t="s">
        <v>870</v>
      </c>
      <c r="V11" s="107" t="s">
        <v>66</v>
      </c>
      <c r="W11" s="112">
        <v>3119</v>
      </c>
      <c r="X11" s="114" t="s">
        <v>46</v>
      </c>
      <c r="Y11" s="115">
        <v>1</v>
      </c>
      <c r="Z11" s="116">
        <v>3119</v>
      </c>
      <c r="AA11" s="116">
        <v>3119</v>
      </c>
      <c r="AB11" s="117">
        <v>3119</v>
      </c>
      <c r="AC11" s="117">
        <v>3119</v>
      </c>
      <c r="AD11" s="117">
        <v>3119</v>
      </c>
      <c r="AE11" s="117"/>
      <c r="AF11" s="117">
        <v>3119</v>
      </c>
      <c r="AG11" s="117"/>
      <c r="AH11" s="414">
        <f t="shared" si="0"/>
        <v>1</v>
      </c>
      <c r="AI11" s="414">
        <f t="shared" si="1"/>
        <v>1</v>
      </c>
      <c r="AJ11" s="118">
        <v>285000000</v>
      </c>
      <c r="AK11" s="121" t="s">
        <v>871</v>
      </c>
      <c r="AL11" s="411" t="s">
        <v>872</v>
      </c>
      <c r="AM11" s="118">
        <v>103198080</v>
      </c>
      <c r="AN11" s="120"/>
      <c r="AO11" s="106"/>
      <c r="AP11" s="106"/>
      <c r="AQ11" s="106"/>
      <c r="AR11" s="106"/>
      <c r="AS11" s="106"/>
      <c r="AT11" s="106"/>
      <c r="AU11" s="106"/>
      <c r="AV11" s="106"/>
      <c r="AW11" s="106"/>
      <c r="AX11" s="106"/>
      <c r="AY11" s="106"/>
    </row>
    <row r="12" spans="1:51" s="422" customFormat="1" ht="51" x14ac:dyDescent="0.2">
      <c r="A12" s="107">
        <v>2</v>
      </c>
      <c r="B12" s="108" t="s">
        <v>543</v>
      </c>
      <c r="C12" s="107">
        <v>4</v>
      </c>
      <c r="D12" s="107" t="s">
        <v>544</v>
      </c>
      <c r="E12" s="108" t="s">
        <v>545</v>
      </c>
      <c r="F12" s="109">
        <v>1</v>
      </c>
      <c r="G12" s="107" t="s">
        <v>546</v>
      </c>
      <c r="H12" s="108" t="s">
        <v>547</v>
      </c>
      <c r="I12" s="107">
        <v>1</v>
      </c>
      <c r="J12" s="107">
        <v>14</v>
      </c>
      <c r="K12" s="108" t="s">
        <v>548</v>
      </c>
      <c r="L12" s="109">
        <v>2020051290044</v>
      </c>
      <c r="M12" s="107">
        <v>4</v>
      </c>
      <c r="N12" s="107">
        <v>2414</v>
      </c>
      <c r="O12" s="110" t="s">
        <v>866</v>
      </c>
      <c r="P12" s="107" t="s">
        <v>66</v>
      </c>
      <c r="Q12" s="107">
        <v>2269</v>
      </c>
      <c r="R12" s="111" t="s">
        <v>378</v>
      </c>
      <c r="S12" s="112">
        <v>3119</v>
      </c>
      <c r="T12" s="110" t="s">
        <v>867</v>
      </c>
      <c r="U12" s="110" t="s">
        <v>870</v>
      </c>
      <c r="V12" s="107" t="s">
        <v>66</v>
      </c>
      <c r="W12" s="112">
        <v>3119</v>
      </c>
      <c r="X12" s="114" t="s">
        <v>46</v>
      </c>
      <c r="Y12" s="115">
        <v>1</v>
      </c>
      <c r="Z12" s="116">
        <v>3119</v>
      </c>
      <c r="AA12" s="116">
        <v>3119</v>
      </c>
      <c r="AB12" s="117">
        <v>3119</v>
      </c>
      <c r="AC12" s="117">
        <v>3119</v>
      </c>
      <c r="AD12" s="117">
        <v>3119</v>
      </c>
      <c r="AE12" s="117"/>
      <c r="AF12" s="117">
        <v>3119</v>
      </c>
      <c r="AG12" s="117"/>
      <c r="AH12" s="414">
        <f t="shared" si="0"/>
        <v>1</v>
      </c>
      <c r="AI12" s="414">
        <f t="shared" si="1"/>
        <v>1</v>
      </c>
      <c r="AJ12" s="118">
        <v>152199140</v>
      </c>
      <c r="AK12" s="121" t="s">
        <v>560</v>
      </c>
      <c r="AL12" s="411" t="s">
        <v>872</v>
      </c>
      <c r="AM12" s="118">
        <v>0</v>
      </c>
      <c r="AN12" s="120"/>
      <c r="AO12" s="106"/>
      <c r="AP12" s="106"/>
      <c r="AQ12" s="106"/>
      <c r="AR12" s="106"/>
      <c r="AS12" s="106"/>
      <c r="AT12" s="106"/>
      <c r="AU12" s="106"/>
      <c r="AV12" s="106"/>
      <c r="AW12" s="106"/>
      <c r="AX12" s="106"/>
      <c r="AY12" s="106"/>
    </row>
    <row r="13" spans="1:51" s="422" customFormat="1" ht="51" x14ac:dyDescent="0.2">
      <c r="A13" s="107">
        <v>2</v>
      </c>
      <c r="B13" s="108" t="s">
        <v>543</v>
      </c>
      <c r="C13" s="107">
        <v>4</v>
      </c>
      <c r="D13" s="107" t="s">
        <v>544</v>
      </c>
      <c r="E13" s="108" t="s">
        <v>545</v>
      </c>
      <c r="F13" s="109">
        <v>1</v>
      </c>
      <c r="G13" s="107" t="s">
        <v>546</v>
      </c>
      <c r="H13" s="108" t="s">
        <v>547</v>
      </c>
      <c r="I13" s="107">
        <v>1</v>
      </c>
      <c r="J13" s="107">
        <v>14</v>
      </c>
      <c r="K13" s="108" t="s">
        <v>548</v>
      </c>
      <c r="L13" s="109">
        <v>2020051290044</v>
      </c>
      <c r="M13" s="107">
        <v>4</v>
      </c>
      <c r="N13" s="107">
        <v>2414</v>
      </c>
      <c r="O13" s="110" t="s">
        <v>866</v>
      </c>
      <c r="P13" s="107" t="s">
        <v>66</v>
      </c>
      <c r="Q13" s="107">
        <v>2269</v>
      </c>
      <c r="R13" s="111" t="s">
        <v>378</v>
      </c>
      <c r="S13" s="112">
        <v>3119</v>
      </c>
      <c r="T13" s="110" t="s">
        <v>867</v>
      </c>
      <c r="U13" s="110" t="s">
        <v>870</v>
      </c>
      <c r="V13" s="107" t="s">
        <v>66</v>
      </c>
      <c r="W13" s="122">
        <v>3119</v>
      </c>
      <c r="X13" s="114" t="s">
        <v>46</v>
      </c>
      <c r="Y13" s="115">
        <v>1</v>
      </c>
      <c r="Z13" s="116">
        <v>3119</v>
      </c>
      <c r="AA13" s="116">
        <v>3119</v>
      </c>
      <c r="AB13" s="117">
        <v>3119</v>
      </c>
      <c r="AC13" s="117">
        <v>3119</v>
      </c>
      <c r="AD13" s="117">
        <v>3119</v>
      </c>
      <c r="AE13" s="117"/>
      <c r="AF13" s="117">
        <v>3119</v>
      </c>
      <c r="AG13" s="117"/>
      <c r="AH13" s="414">
        <f t="shared" si="0"/>
        <v>1</v>
      </c>
      <c r="AI13" s="414">
        <f t="shared" si="1"/>
        <v>1</v>
      </c>
      <c r="AJ13" s="118">
        <v>13321382</v>
      </c>
      <c r="AK13" s="121" t="s">
        <v>873</v>
      </c>
      <c r="AL13" s="411" t="s">
        <v>872</v>
      </c>
      <c r="AM13" s="118">
        <v>0</v>
      </c>
      <c r="AN13" s="120"/>
      <c r="AO13" s="106"/>
      <c r="AP13" s="106"/>
      <c r="AQ13" s="106"/>
      <c r="AR13" s="106"/>
      <c r="AS13" s="106"/>
      <c r="AT13" s="106"/>
      <c r="AU13" s="106"/>
      <c r="AV13" s="106"/>
      <c r="AW13" s="106"/>
      <c r="AX13" s="106"/>
      <c r="AY13" s="106"/>
    </row>
    <row r="14" spans="1:51" s="422" customFormat="1" ht="51" x14ac:dyDescent="0.2">
      <c r="A14" s="107">
        <v>2</v>
      </c>
      <c r="B14" s="108" t="s">
        <v>543</v>
      </c>
      <c r="C14" s="107">
        <v>4</v>
      </c>
      <c r="D14" s="107" t="s">
        <v>544</v>
      </c>
      <c r="E14" s="108" t="s">
        <v>545</v>
      </c>
      <c r="F14" s="109">
        <v>1</v>
      </c>
      <c r="G14" s="107" t="s">
        <v>546</v>
      </c>
      <c r="H14" s="108" t="s">
        <v>547</v>
      </c>
      <c r="I14" s="107">
        <v>1</v>
      </c>
      <c r="J14" s="107">
        <v>14</v>
      </c>
      <c r="K14" s="108" t="s">
        <v>548</v>
      </c>
      <c r="L14" s="109">
        <v>2020051290044</v>
      </c>
      <c r="M14" s="107">
        <v>4</v>
      </c>
      <c r="N14" s="107">
        <v>2414</v>
      </c>
      <c r="O14" s="110" t="s">
        <v>866</v>
      </c>
      <c r="P14" s="107" t="s">
        <v>66</v>
      </c>
      <c r="Q14" s="107">
        <v>2269</v>
      </c>
      <c r="R14" s="111" t="s">
        <v>378</v>
      </c>
      <c r="S14" s="112">
        <v>3119</v>
      </c>
      <c r="T14" s="110" t="s">
        <v>867</v>
      </c>
      <c r="U14" s="110" t="s">
        <v>870</v>
      </c>
      <c r="V14" s="107" t="s">
        <v>66</v>
      </c>
      <c r="W14" s="122">
        <v>3119</v>
      </c>
      <c r="X14" s="114" t="s">
        <v>46</v>
      </c>
      <c r="Y14" s="115">
        <v>1</v>
      </c>
      <c r="Z14" s="116">
        <v>3119</v>
      </c>
      <c r="AA14" s="116">
        <v>3119</v>
      </c>
      <c r="AB14" s="117">
        <v>3119</v>
      </c>
      <c r="AC14" s="117">
        <v>3119</v>
      </c>
      <c r="AD14" s="117">
        <v>3119</v>
      </c>
      <c r="AE14" s="117"/>
      <c r="AF14" s="117">
        <v>3119</v>
      </c>
      <c r="AG14" s="117"/>
      <c r="AH14" s="414">
        <f t="shared" si="0"/>
        <v>1</v>
      </c>
      <c r="AI14" s="414">
        <f t="shared" si="1"/>
        <v>1</v>
      </c>
      <c r="AJ14" s="39">
        <v>675325632</v>
      </c>
      <c r="AK14" s="121" t="s">
        <v>357</v>
      </c>
      <c r="AL14" s="411" t="s">
        <v>874</v>
      </c>
      <c r="AM14" s="39">
        <v>162910568</v>
      </c>
      <c r="AN14" s="120"/>
      <c r="AO14" s="106"/>
      <c r="AP14" s="106"/>
      <c r="AQ14" s="106"/>
      <c r="AR14" s="106"/>
      <c r="AS14" s="106"/>
      <c r="AT14" s="106"/>
      <c r="AU14" s="106"/>
      <c r="AV14" s="106"/>
      <c r="AW14" s="106"/>
      <c r="AX14" s="106"/>
      <c r="AY14" s="106"/>
    </row>
    <row r="15" spans="1:51" s="422" customFormat="1" ht="51" x14ac:dyDescent="0.2">
      <c r="A15" s="107">
        <v>2</v>
      </c>
      <c r="B15" s="108" t="s">
        <v>543</v>
      </c>
      <c r="C15" s="107">
        <v>4</v>
      </c>
      <c r="D15" s="107" t="s">
        <v>544</v>
      </c>
      <c r="E15" s="108" t="s">
        <v>545</v>
      </c>
      <c r="F15" s="109">
        <v>1</v>
      </c>
      <c r="G15" s="107" t="s">
        <v>546</v>
      </c>
      <c r="H15" s="108" t="s">
        <v>547</v>
      </c>
      <c r="I15" s="107">
        <v>1</v>
      </c>
      <c r="J15" s="107">
        <v>14</v>
      </c>
      <c r="K15" s="108" t="s">
        <v>548</v>
      </c>
      <c r="L15" s="109">
        <v>2020051290044</v>
      </c>
      <c r="M15" s="107">
        <v>7</v>
      </c>
      <c r="N15" s="107">
        <v>2417</v>
      </c>
      <c r="O15" s="110" t="s">
        <v>875</v>
      </c>
      <c r="P15" s="107" t="s">
        <v>66</v>
      </c>
      <c r="Q15" s="107">
        <v>4</v>
      </c>
      <c r="R15" s="111" t="s">
        <v>67</v>
      </c>
      <c r="S15" s="112">
        <v>1</v>
      </c>
      <c r="T15" s="110" t="s">
        <v>867</v>
      </c>
      <c r="U15" s="110" t="s">
        <v>876</v>
      </c>
      <c r="V15" s="107" t="s">
        <v>66</v>
      </c>
      <c r="W15" s="122">
        <v>1</v>
      </c>
      <c r="X15" s="114" t="s">
        <v>46</v>
      </c>
      <c r="Y15" s="115">
        <v>0.2</v>
      </c>
      <c r="Z15" s="116">
        <v>1</v>
      </c>
      <c r="AA15" s="116">
        <v>1</v>
      </c>
      <c r="AB15" s="117">
        <v>1</v>
      </c>
      <c r="AC15" s="117">
        <v>1</v>
      </c>
      <c r="AD15" s="117"/>
      <c r="AE15" s="411"/>
      <c r="AF15" s="117"/>
      <c r="AG15" s="117"/>
      <c r="AH15" s="414">
        <f t="shared" si="0"/>
        <v>1</v>
      </c>
      <c r="AI15" s="414">
        <f t="shared" si="1"/>
        <v>1</v>
      </c>
      <c r="AJ15" s="118">
        <v>5000000</v>
      </c>
      <c r="AK15" s="411" t="s">
        <v>660</v>
      </c>
      <c r="AL15" s="411" t="s">
        <v>877</v>
      </c>
      <c r="AM15" s="118">
        <v>5000000</v>
      </c>
      <c r="AN15" s="120"/>
      <c r="AO15" s="106"/>
      <c r="AP15" s="106"/>
      <c r="AQ15" s="106"/>
      <c r="AR15" s="106"/>
      <c r="AS15" s="106"/>
      <c r="AT15" s="106"/>
      <c r="AU15" s="106"/>
      <c r="AV15" s="106"/>
      <c r="AW15" s="106"/>
      <c r="AX15" s="106"/>
      <c r="AY15" s="106"/>
    </row>
    <row r="16" spans="1:51" s="422" customFormat="1" ht="51" x14ac:dyDescent="0.2">
      <c r="A16" s="107">
        <v>2</v>
      </c>
      <c r="B16" s="108" t="s">
        <v>543</v>
      </c>
      <c r="C16" s="107">
        <v>4</v>
      </c>
      <c r="D16" s="107" t="s">
        <v>544</v>
      </c>
      <c r="E16" s="108" t="s">
        <v>545</v>
      </c>
      <c r="F16" s="109">
        <v>1</v>
      </c>
      <c r="G16" s="107" t="s">
        <v>546</v>
      </c>
      <c r="H16" s="108" t="s">
        <v>547</v>
      </c>
      <c r="I16" s="107">
        <v>1</v>
      </c>
      <c r="J16" s="107">
        <v>14</v>
      </c>
      <c r="K16" s="108" t="s">
        <v>548</v>
      </c>
      <c r="L16" s="109">
        <v>2020051290044</v>
      </c>
      <c r="M16" s="107">
        <v>7</v>
      </c>
      <c r="N16" s="107">
        <v>2417</v>
      </c>
      <c r="O16" s="110" t="s">
        <v>875</v>
      </c>
      <c r="P16" s="107" t="s">
        <v>66</v>
      </c>
      <c r="Q16" s="107">
        <v>4</v>
      </c>
      <c r="R16" s="111" t="s">
        <v>67</v>
      </c>
      <c r="S16" s="112">
        <v>1</v>
      </c>
      <c r="T16" s="110" t="s">
        <v>867</v>
      </c>
      <c r="U16" s="110" t="s">
        <v>878</v>
      </c>
      <c r="V16" s="107" t="s">
        <v>66</v>
      </c>
      <c r="W16" s="122">
        <v>840</v>
      </c>
      <c r="X16" s="114" t="s">
        <v>46</v>
      </c>
      <c r="Y16" s="115">
        <v>0.8</v>
      </c>
      <c r="Z16" s="116">
        <v>840</v>
      </c>
      <c r="AA16" s="116">
        <v>923</v>
      </c>
      <c r="AB16" s="117">
        <v>840</v>
      </c>
      <c r="AC16" s="117">
        <v>923</v>
      </c>
      <c r="AD16" s="117">
        <v>840</v>
      </c>
      <c r="AE16" s="411"/>
      <c r="AF16" s="117">
        <v>840</v>
      </c>
      <c r="AG16" s="117"/>
      <c r="AH16" s="414">
        <f t="shared" si="0"/>
        <v>1</v>
      </c>
      <c r="AI16" s="414">
        <f t="shared" si="1"/>
        <v>1</v>
      </c>
      <c r="AJ16" s="118">
        <f>(12006*923)*12</f>
        <v>132978456</v>
      </c>
      <c r="AK16" s="411" t="s">
        <v>660</v>
      </c>
      <c r="AL16" s="411" t="s">
        <v>877</v>
      </c>
      <c r="AM16" s="118">
        <v>0</v>
      </c>
      <c r="AN16" s="120"/>
      <c r="AO16" s="106"/>
      <c r="AP16" s="106"/>
      <c r="AQ16" s="106"/>
      <c r="AR16" s="106"/>
      <c r="AS16" s="106"/>
      <c r="AT16" s="106"/>
      <c r="AU16" s="106"/>
      <c r="AV16" s="106"/>
      <c r="AW16" s="106"/>
      <c r="AX16" s="106"/>
      <c r="AY16" s="106"/>
    </row>
    <row r="17" spans="1:51" s="422" customFormat="1" ht="63.75" x14ac:dyDescent="0.2">
      <c r="A17" s="107">
        <v>1</v>
      </c>
      <c r="B17" s="110" t="s">
        <v>59</v>
      </c>
      <c r="C17" s="107">
        <v>2</v>
      </c>
      <c r="D17" s="107" t="s">
        <v>329</v>
      </c>
      <c r="E17" s="110" t="s">
        <v>330</v>
      </c>
      <c r="F17" s="109">
        <v>1</v>
      </c>
      <c r="G17" s="107" t="s">
        <v>147</v>
      </c>
      <c r="H17" s="110" t="s">
        <v>331</v>
      </c>
      <c r="I17" s="107">
        <v>2</v>
      </c>
      <c r="J17" s="107">
        <v>3</v>
      </c>
      <c r="K17" s="110" t="s">
        <v>879</v>
      </c>
      <c r="L17" s="109">
        <v>2020051290027</v>
      </c>
      <c r="M17" s="107">
        <v>1</v>
      </c>
      <c r="N17" s="107">
        <v>1211</v>
      </c>
      <c r="O17" s="110" t="s">
        <v>880</v>
      </c>
      <c r="P17" s="107" t="s">
        <v>66</v>
      </c>
      <c r="Q17" s="107">
        <v>4</v>
      </c>
      <c r="R17" s="111" t="s">
        <v>67</v>
      </c>
      <c r="S17" s="112">
        <v>1</v>
      </c>
      <c r="T17" s="110" t="s">
        <v>867</v>
      </c>
      <c r="U17" s="110" t="s">
        <v>881</v>
      </c>
      <c r="V17" s="123" t="s">
        <v>66</v>
      </c>
      <c r="W17" s="122">
        <v>489</v>
      </c>
      <c r="X17" s="114" t="s">
        <v>46</v>
      </c>
      <c r="Y17" s="124">
        <v>0.84</v>
      </c>
      <c r="Z17" s="116">
        <v>489</v>
      </c>
      <c r="AA17" s="116">
        <v>489</v>
      </c>
      <c r="AB17" s="117">
        <v>489</v>
      </c>
      <c r="AC17" s="117">
        <v>489</v>
      </c>
      <c r="AD17" s="117">
        <v>489</v>
      </c>
      <c r="AE17" s="117"/>
      <c r="AF17" s="117">
        <v>489</v>
      </c>
      <c r="AG17" s="117"/>
      <c r="AH17" s="414">
        <f t="shared" si="0"/>
        <v>1</v>
      </c>
      <c r="AI17" s="414">
        <f t="shared" si="1"/>
        <v>1</v>
      </c>
      <c r="AJ17" s="118">
        <v>1821000000</v>
      </c>
      <c r="AK17" s="121" t="s">
        <v>316</v>
      </c>
      <c r="AL17" s="125" t="s">
        <v>882</v>
      </c>
      <c r="AM17" s="118">
        <v>540766873</v>
      </c>
      <c r="AN17" s="120"/>
      <c r="AO17" s="106"/>
      <c r="AP17" s="106"/>
      <c r="AQ17" s="106"/>
      <c r="AR17" s="106"/>
      <c r="AS17" s="106"/>
      <c r="AT17" s="106"/>
      <c r="AU17" s="106"/>
      <c r="AV17" s="106"/>
      <c r="AW17" s="106"/>
      <c r="AX17" s="106"/>
      <c r="AY17" s="106"/>
    </row>
    <row r="18" spans="1:51" s="422" customFormat="1" ht="63.75" x14ac:dyDescent="0.2">
      <c r="A18" s="107">
        <v>1</v>
      </c>
      <c r="B18" s="110" t="s">
        <v>59</v>
      </c>
      <c r="C18" s="107">
        <v>2</v>
      </c>
      <c r="D18" s="107" t="s">
        <v>329</v>
      </c>
      <c r="E18" s="110" t="s">
        <v>330</v>
      </c>
      <c r="F18" s="109">
        <v>1</v>
      </c>
      <c r="G18" s="107" t="s">
        <v>147</v>
      </c>
      <c r="H18" s="110" t="s">
        <v>331</v>
      </c>
      <c r="I18" s="107">
        <v>2</v>
      </c>
      <c r="J18" s="107">
        <v>3</v>
      </c>
      <c r="K18" s="110" t="s">
        <v>879</v>
      </c>
      <c r="L18" s="109">
        <v>2020051290027</v>
      </c>
      <c r="M18" s="107">
        <v>1</v>
      </c>
      <c r="N18" s="107">
        <v>1211</v>
      </c>
      <c r="O18" s="110" t="s">
        <v>880</v>
      </c>
      <c r="P18" s="107" t="s">
        <v>66</v>
      </c>
      <c r="Q18" s="107">
        <v>4</v>
      </c>
      <c r="R18" s="111" t="s">
        <v>67</v>
      </c>
      <c r="S18" s="112">
        <v>1</v>
      </c>
      <c r="T18" s="110" t="s">
        <v>867</v>
      </c>
      <c r="U18" s="110" t="s">
        <v>881</v>
      </c>
      <c r="V18" s="123" t="s">
        <v>66</v>
      </c>
      <c r="W18" s="122">
        <v>489</v>
      </c>
      <c r="X18" s="114" t="s">
        <v>46</v>
      </c>
      <c r="Y18" s="124">
        <v>0.84</v>
      </c>
      <c r="Z18" s="116">
        <v>489</v>
      </c>
      <c r="AA18" s="116">
        <v>489</v>
      </c>
      <c r="AB18" s="117">
        <v>489</v>
      </c>
      <c r="AC18" s="117">
        <v>489</v>
      </c>
      <c r="AD18" s="117">
        <v>489</v>
      </c>
      <c r="AE18" s="117"/>
      <c r="AF18" s="117">
        <v>489</v>
      </c>
      <c r="AG18" s="117"/>
      <c r="AH18" s="414">
        <f t="shared" si="0"/>
        <v>1</v>
      </c>
      <c r="AI18" s="414">
        <f t="shared" si="1"/>
        <v>1</v>
      </c>
      <c r="AJ18" s="39">
        <v>200000000</v>
      </c>
      <c r="AK18" s="121" t="s">
        <v>310</v>
      </c>
      <c r="AL18" s="411" t="s">
        <v>513</v>
      </c>
      <c r="AM18" s="560">
        <v>48322305</v>
      </c>
      <c r="AN18" s="126"/>
      <c r="AO18" s="106"/>
      <c r="AP18" s="106"/>
      <c r="AQ18" s="106"/>
      <c r="AR18" s="106"/>
      <c r="AS18" s="106"/>
      <c r="AT18" s="106"/>
      <c r="AU18" s="106"/>
      <c r="AV18" s="106"/>
      <c r="AW18" s="106"/>
      <c r="AX18" s="106"/>
      <c r="AY18" s="106"/>
    </row>
    <row r="19" spans="1:51" s="422" customFormat="1" ht="63.75" x14ac:dyDescent="0.2">
      <c r="A19" s="107">
        <v>1</v>
      </c>
      <c r="B19" s="110" t="s">
        <v>59</v>
      </c>
      <c r="C19" s="107">
        <v>2</v>
      </c>
      <c r="D19" s="107" t="s">
        <v>329</v>
      </c>
      <c r="E19" s="110" t="s">
        <v>330</v>
      </c>
      <c r="F19" s="109">
        <v>1</v>
      </c>
      <c r="G19" s="107" t="s">
        <v>147</v>
      </c>
      <c r="H19" s="110" t="s">
        <v>331</v>
      </c>
      <c r="I19" s="107">
        <v>2</v>
      </c>
      <c r="J19" s="107">
        <v>3</v>
      </c>
      <c r="K19" s="110" t="s">
        <v>879</v>
      </c>
      <c r="L19" s="109">
        <v>2020051290027</v>
      </c>
      <c r="M19" s="107">
        <v>1</v>
      </c>
      <c r="N19" s="107">
        <v>1211</v>
      </c>
      <c r="O19" s="110" t="s">
        <v>880</v>
      </c>
      <c r="P19" s="107" t="s">
        <v>66</v>
      </c>
      <c r="Q19" s="107">
        <v>4</v>
      </c>
      <c r="R19" s="111" t="s">
        <v>67</v>
      </c>
      <c r="S19" s="112">
        <v>1</v>
      </c>
      <c r="T19" s="110" t="s">
        <v>867</v>
      </c>
      <c r="U19" s="110" t="s">
        <v>881</v>
      </c>
      <c r="V19" s="123" t="s">
        <v>66</v>
      </c>
      <c r="W19" s="122">
        <v>489</v>
      </c>
      <c r="X19" s="114" t="s">
        <v>46</v>
      </c>
      <c r="Y19" s="124">
        <v>0.84</v>
      </c>
      <c r="Z19" s="116">
        <v>489</v>
      </c>
      <c r="AA19" s="116">
        <v>489</v>
      </c>
      <c r="AB19" s="117">
        <v>489</v>
      </c>
      <c r="AC19" s="117">
        <v>489</v>
      </c>
      <c r="AD19" s="117">
        <v>489</v>
      </c>
      <c r="AE19" s="117"/>
      <c r="AF19" s="117">
        <v>489</v>
      </c>
      <c r="AG19" s="117"/>
      <c r="AH19" s="414">
        <f t="shared" si="0"/>
        <v>1</v>
      </c>
      <c r="AI19" s="414">
        <f t="shared" si="1"/>
        <v>1</v>
      </c>
      <c r="AJ19" s="39">
        <v>50000000</v>
      </c>
      <c r="AK19" s="121" t="s">
        <v>883</v>
      </c>
      <c r="AL19" s="411" t="s">
        <v>513</v>
      </c>
      <c r="AM19" s="39">
        <v>17273956</v>
      </c>
      <c r="AN19" s="120"/>
      <c r="AO19" s="106"/>
      <c r="AP19" s="106"/>
      <c r="AQ19" s="106"/>
      <c r="AR19" s="106"/>
      <c r="AS19" s="106"/>
      <c r="AT19" s="106"/>
      <c r="AU19" s="106"/>
      <c r="AV19" s="106"/>
      <c r="AW19" s="106"/>
      <c r="AX19" s="106"/>
      <c r="AY19" s="106"/>
    </row>
    <row r="20" spans="1:51" s="422" customFormat="1" ht="63.75" x14ac:dyDescent="0.2">
      <c r="A20" s="107">
        <v>1</v>
      </c>
      <c r="B20" s="110" t="s">
        <v>59</v>
      </c>
      <c r="C20" s="107">
        <v>2</v>
      </c>
      <c r="D20" s="107" t="s">
        <v>329</v>
      </c>
      <c r="E20" s="110" t="s">
        <v>330</v>
      </c>
      <c r="F20" s="109">
        <v>1</v>
      </c>
      <c r="G20" s="107" t="s">
        <v>147</v>
      </c>
      <c r="H20" s="110" t="s">
        <v>331</v>
      </c>
      <c r="I20" s="107">
        <v>2</v>
      </c>
      <c r="J20" s="107">
        <v>3</v>
      </c>
      <c r="K20" s="110" t="s">
        <v>879</v>
      </c>
      <c r="L20" s="109">
        <v>2020051290027</v>
      </c>
      <c r="M20" s="107">
        <v>1</v>
      </c>
      <c r="N20" s="107">
        <v>1211</v>
      </c>
      <c r="O20" s="110" t="s">
        <v>880</v>
      </c>
      <c r="P20" s="107" t="s">
        <v>66</v>
      </c>
      <c r="Q20" s="107">
        <v>4</v>
      </c>
      <c r="R20" s="111" t="s">
        <v>67</v>
      </c>
      <c r="S20" s="112">
        <v>1</v>
      </c>
      <c r="T20" s="110" t="s">
        <v>867</v>
      </c>
      <c r="U20" s="110" t="s">
        <v>881</v>
      </c>
      <c r="V20" s="123" t="s">
        <v>66</v>
      </c>
      <c r="W20" s="112">
        <v>489</v>
      </c>
      <c r="X20" s="114" t="s">
        <v>46</v>
      </c>
      <c r="Y20" s="124">
        <v>0.84</v>
      </c>
      <c r="Z20" s="116">
        <v>489</v>
      </c>
      <c r="AA20" s="116">
        <v>489</v>
      </c>
      <c r="AB20" s="117">
        <v>489</v>
      </c>
      <c r="AC20" s="117">
        <v>489</v>
      </c>
      <c r="AD20" s="117">
        <v>489</v>
      </c>
      <c r="AE20" s="117"/>
      <c r="AF20" s="117">
        <v>489</v>
      </c>
      <c r="AG20" s="117"/>
      <c r="AH20" s="414">
        <f t="shared" si="0"/>
        <v>1</v>
      </c>
      <c r="AI20" s="414">
        <f t="shared" si="1"/>
        <v>1</v>
      </c>
      <c r="AJ20" s="39">
        <v>54116482</v>
      </c>
      <c r="AK20" s="121" t="s">
        <v>310</v>
      </c>
      <c r="AL20" s="411" t="s">
        <v>513</v>
      </c>
      <c r="AM20" s="560">
        <v>26195514</v>
      </c>
      <c r="AN20" s="120"/>
      <c r="AO20" s="106"/>
      <c r="AP20" s="106"/>
      <c r="AQ20" s="106"/>
      <c r="AR20" s="106"/>
      <c r="AS20" s="106"/>
      <c r="AT20" s="106"/>
      <c r="AU20" s="106"/>
      <c r="AV20" s="106"/>
      <c r="AW20" s="106"/>
      <c r="AX20" s="106"/>
      <c r="AY20" s="106"/>
    </row>
    <row r="21" spans="1:51" s="422" customFormat="1" ht="63.75" x14ac:dyDescent="0.2">
      <c r="A21" s="107">
        <v>1</v>
      </c>
      <c r="B21" s="110" t="s">
        <v>59</v>
      </c>
      <c r="C21" s="107">
        <v>2</v>
      </c>
      <c r="D21" s="107" t="s">
        <v>329</v>
      </c>
      <c r="E21" s="110" t="s">
        <v>330</v>
      </c>
      <c r="F21" s="109">
        <v>1</v>
      </c>
      <c r="G21" s="107" t="s">
        <v>147</v>
      </c>
      <c r="H21" s="110" t="s">
        <v>331</v>
      </c>
      <c r="I21" s="107">
        <v>2</v>
      </c>
      <c r="J21" s="107">
        <v>3</v>
      </c>
      <c r="K21" s="110" t="s">
        <v>879</v>
      </c>
      <c r="L21" s="109">
        <v>2020051290027</v>
      </c>
      <c r="M21" s="107">
        <v>1</v>
      </c>
      <c r="N21" s="107">
        <v>1211</v>
      </c>
      <c r="O21" s="110" t="s">
        <v>880</v>
      </c>
      <c r="P21" s="107" t="s">
        <v>66</v>
      </c>
      <c r="Q21" s="107">
        <v>4</v>
      </c>
      <c r="R21" s="111" t="s">
        <v>67</v>
      </c>
      <c r="S21" s="112">
        <v>1</v>
      </c>
      <c r="T21" s="110" t="s">
        <v>867</v>
      </c>
      <c r="U21" s="110" t="s">
        <v>884</v>
      </c>
      <c r="V21" s="123" t="s">
        <v>66</v>
      </c>
      <c r="W21" s="112">
        <v>50</v>
      </c>
      <c r="X21" s="114" t="s">
        <v>46</v>
      </c>
      <c r="Y21" s="124">
        <v>0.04</v>
      </c>
      <c r="Z21" s="116">
        <v>50</v>
      </c>
      <c r="AA21" s="116">
        <v>50</v>
      </c>
      <c r="AB21" s="117">
        <v>50</v>
      </c>
      <c r="AC21" s="117">
        <v>50</v>
      </c>
      <c r="AD21" s="117">
        <v>50</v>
      </c>
      <c r="AE21" s="117"/>
      <c r="AF21" s="117">
        <v>50</v>
      </c>
      <c r="AG21" s="117"/>
      <c r="AH21" s="414">
        <f t="shared" si="0"/>
        <v>1</v>
      </c>
      <c r="AI21" s="414">
        <f t="shared" si="1"/>
        <v>1</v>
      </c>
      <c r="AJ21" s="118">
        <v>70000000</v>
      </c>
      <c r="AK21" s="411" t="s">
        <v>660</v>
      </c>
      <c r="AL21" s="411" t="s">
        <v>877</v>
      </c>
      <c r="AM21" s="118">
        <v>35000000</v>
      </c>
      <c r="AN21" s="120"/>
      <c r="AO21" s="106"/>
      <c r="AP21" s="106"/>
      <c r="AQ21" s="106"/>
      <c r="AR21" s="106"/>
      <c r="AS21" s="106"/>
      <c r="AT21" s="106"/>
      <c r="AU21" s="106"/>
      <c r="AV21" s="106"/>
      <c r="AW21" s="106"/>
      <c r="AX21" s="106"/>
      <c r="AY21" s="106"/>
    </row>
    <row r="22" spans="1:51" s="422" customFormat="1" ht="63.75" x14ac:dyDescent="0.2">
      <c r="A22" s="107">
        <v>2</v>
      </c>
      <c r="B22" s="110" t="s">
        <v>59</v>
      </c>
      <c r="C22" s="107">
        <v>3</v>
      </c>
      <c r="D22" s="107" t="s">
        <v>885</v>
      </c>
      <c r="E22" s="110" t="s">
        <v>330</v>
      </c>
      <c r="F22" s="109">
        <v>2</v>
      </c>
      <c r="G22" s="107" t="s">
        <v>148</v>
      </c>
      <c r="H22" s="110" t="s">
        <v>331</v>
      </c>
      <c r="I22" s="107">
        <v>3</v>
      </c>
      <c r="J22" s="107">
        <v>3</v>
      </c>
      <c r="K22" s="110" t="s">
        <v>879</v>
      </c>
      <c r="L22" s="109">
        <v>2020051290027</v>
      </c>
      <c r="M22" s="107">
        <v>1</v>
      </c>
      <c r="N22" s="107">
        <v>1211</v>
      </c>
      <c r="O22" s="110" t="s">
        <v>880</v>
      </c>
      <c r="P22" s="107" t="s">
        <v>66</v>
      </c>
      <c r="Q22" s="107">
        <v>4</v>
      </c>
      <c r="R22" s="111" t="s">
        <v>67</v>
      </c>
      <c r="S22" s="112">
        <v>1</v>
      </c>
      <c r="T22" s="110" t="s">
        <v>867</v>
      </c>
      <c r="U22" s="110" t="s">
        <v>886</v>
      </c>
      <c r="V22" s="123" t="s">
        <v>66</v>
      </c>
      <c r="W22" s="112">
        <v>101</v>
      </c>
      <c r="X22" s="114" t="s">
        <v>46</v>
      </c>
      <c r="Y22" s="124">
        <v>0.04</v>
      </c>
      <c r="Z22" s="116">
        <v>101</v>
      </c>
      <c r="AA22" s="116">
        <v>101</v>
      </c>
      <c r="AB22" s="117">
        <v>101</v>
      </c>
      <c r="AC22" s="117">
        <v>101</v>
      </c>
      <c r="AD22" s="117">
        <v>101</v>
      </c>
      <c r="AE22" s="117"/>
      <c r="AF22" s="117">
        <v>101</v>
      </c>
      <c r="AG22" s="117"/>
      <c r="AH22" s="414">
        <f t="shared" si="0"/>
        <v>1</v>
      </c>
      <c r="AI22" s="414">
        <f t="shared" si="1"/>
        <v>1</v>
      </c>
      <c r="AJ22" s="118">
        <v>70000000</v>
      </c>
      <c r="AK22" s="411" t="s">
        <v>660</v>
      </c>
      <c r="AL22" s="411" t="s">
        <v>877</v>
      </c>
      <c r="AM22" s="118">
        <v>35000000</v>
      </c>
      <c r="AN22" s="120"/>
      <c r="AO22" s="106"/>
      <c r="AP22" s="106"/>
      <c r="AQ22" s="106"/>
      <c r="AR22" s="106"/>
      <c r="AS22" s="106"/>
      <c r="AT22" s="106"/>
      <c r="AU22" s="106"/>
      <c r="AV22" s="106"/>
      <c r="AW22" s="106"/>
      <c r="AX22" s="106"/>
      <c r="AY22" s="106"/>
    </row>
    <row r="23" spans="1:51" s="422" customFormat="1" ht="63.75" x14ac:dyDescent="0.2">
      <c r="A23" s="107">
        <v>3</v>
      </c>
      <c r="B23" s="110" t="s">
        <v>59</v>
      </c>
      <c r="C23" s="107">
        <v>4</v>
      </c>
      <c r="D23" s="107" t="s">
        <v>340</v>
      </c>
      <c r="E23" s="110" t="s">
        <v>330</v>
      </c>
      <c r="F23" s="109">
        <v>3</v>
      </c>
      <c r="G23" s="107" t="s">
        <v>149</v>
      </c>
      <c r="H23" s="110" t="s">
        <v>331</v>
      </c>
      <c r="I23" s="107">
        <v>4</v>
      </c>
      <c r="J23" s="107">
        <v>3</v>
      </c>
      <c r="K23" s="110" t="s">
        <v>879</v>
      </c>
      <c r="L23" s="109">
        <v>2020051290027</v>
      </c>
      <c r="M23" s="107">
        <v>1</v>
      </c>
      <c r="N23" s="107">
        <v>1211</v>
      </c>
      <c r="O23" s="110" t="s">
        <v>880</v>
      </c>
      <c r="P23" s="107" t="s">
        <v>66</v>
      </c>
      <c r="Q23" s="107">
        <v>4</v>
      </c>
      <c r="R23" s="111" t="s">
        <v>67</v>
      </c>
      <c r="S23" s="112">
        <v>1</v>
      </c>
      <c r="T23" s="110" t="s">
        <v>867</v>
      </c>
      <c r="U23" s="110" t="s">
        <v>887</v>
      </c>
      <c r="V23" s="123" t="s">
        <v>66</v>
      </c>
      <c r="W23" s="112">
        <v>16</v>
      </c>
      <c r="X23" s="114" t="s">
        <v>46</v>
      </c>
      <c r="Y23" s="124">
        <v>0.04</v>
      </c>
      <c r="Z23" s="116">
        <v>16</v>
      </c>
      <c r="AA23" s="116">
        <v>16</v>
      </c>
      <c r="AB23" s="117">
        <v>16</v>
      </c>
      <c r="AC23" s="117">
        <v>16</v>
      </c>
      <c r="AD23" s="117">
        <v>16</v>
      </c>
      <c r="AE23" s="117"/>
      <c r="AF23" s="117">
        <v>16</v>
      </c>
      <c r="AG23" s="117"/>
      <c r="AH23" s="414">
        <f t="shared" si="0"/>
        <v>1</v>
      </c>
      <c r="AI23" s="414">
        <f t="shared" si="1"/>
        <v>1</v>
      </c>
      <c r="AJ23" s="118">
        <v>70000000</v>
      </c>
      <c r="AK23" s="411" t="s">
        <v>660</v>
      </c>
      <c r="AL23" s="411" t="s">
        <v>877</v>
      </c>
      <c r="AM23" s="118">
        <v>35000000</v>
      </c>
      <c r="AN23" s="120"/>
      <c r="AO23" s="106"/>
      <c r="AP23" s="106"/>
      <c r="AQ23" s="106"/>
      <c r="AR23" s="106"/>
      <c r="AS23" s="106"/>
      <c r="AT23" s="106"/>
      <c r="AU23" s="106"/>
      <c r="AV23" s="106"/>
      <c r="AW23" s="106"/>
      <c r="AX23" s="106"/>
      <c r="AY23" s="106"/>
    </row>
    <row r="24" spans="1:51" s="422" customFormat="1" ht="63.75" x14ac:dyDescent="0.2">
      <c r="A24" s="107">
        <v>1</v>
      </c>
      <c r="B24" s="110" t="s">
        <v>59</v>
      </c>
      <c r="C24" s="107">
        <v>2</v>
      </c>
      <c r="D24" s="107" t="s">
        <v>329</v>
      </c>
      <c r="E24" s="110" t="s">
        <v>330</v>
      </c>
      <c r="F24" s="109">
        <v>1</v>
      </c>
      <c r="G24" s="107" t="s">
        <v>147</v>
      </c>
      <c r="H24" s="110" t="s">
        <v>331</v>
      </c>
      <c r="I24" s="107">
        <v>2</v>
      </c>
      <c r="J24" s="107">
        <v>3</v>
      </c>
      <c r="K24" s="110" t="s">
        <v>879</v>
      </c>
      <c r="L24" s="109">
        <v>2020051290027</v>
      </c>
      <c r="M24" s="107">
        <v>1</v>
      </c>
      <c r="N24" s="107">
        <v>1211</v>
      </c>
      <c r="O24" s="110" t="s">
        <v>880</v>
      </c>
      <c r="P24" s="107" t="s">
        <v>66</v>
      </c>
      <c r="Q24" s="107">
        <v>4</v>
      </c>
      <c r="R24" s="111" t="s">
        <v>67</v>
      </c>
      <c r="S24" s="112">
        <v>1</v>
      </c>
      <c r="T24" s="110" t="s">
        <v>867</v>
      </c>
      <c r="U24" s="110" t="s">
        <v>888</v>
      </c>
      <c r="V24" s="123" t="s">
        <v>66</v>
      </c>
      <c r="W24" s="112">
        <v>120</v>
      </c>
      <c r="X24" s="114" t="s">
        <v>46</v>
      </c>
      <c r="Y24" s="124">
        <v>0.05</v>
      </c>
      <c r="Z24" s="116">
        <v>120</v>
      </c>
      <c r="AA24" s="116">
        <v>120</v>
      </c>
      <c r="AB24" s="117">
        <v>120</v>
      </c>
      <c r="AC24" s="117">
        <v>120</v>
      </c>
      <c r="AD24" s="117">
        <v>120</v>
      </c>
      <c r="AE24" s="117"/>
      <c r="AF24" s="117">
        <v>120</v>
      </c>
      <c r="AG24" s="117"/>
      <c r="AH24" s="414">
        <f t="shared" si="0"/>
        <v>1</v>
      </c>
      <c r="AI24" s="414">
        <f t="shared" si="1"/>
        <v>1</v>
      </c>
      <c r="AJ24" s="118">
        <v>223000000</v>
      </c>
      <c r="AK24" s="411" t="s">
        <v>660</v>
      </c>
      <c r="AL24" s="411" t="s">
        <v>877</v>
      </c>
      <c r="AM24" s="555">
        <v>100000000</v>
      </c>
      <c r="AN24" s="120"/>
      <c r="AO24" s="106"/>
      <c r="AP24" s="106"/>
      <c r="AQ24" s="106"/>
      <c r="AR24" s="106"/>
      <c r="AS24" s="106"/>
      <c r="AT24" s="106"/>
      <c r="AU24" s="106"/>
      <c r="AV24" s="106"/>
      <c r="AW24" s="106"/>
      <c r="AX24" s="106"/>
      <c r="AY24" s="106"/>
    </row>
    <row r="25" spans="1:51" s="422" customFormat="1" ht="63.75" x14ac:dyDescent="0.2">
      <c r="A25" s="107">
        <v>1</v>
      </c>
      <c r="B25" s="110" t="s">
        <v>59</v>
      </c>
      <c r="C25" s="107">
        <v>2</v>
      </c>
      <c r="D25" s="107" t="s">
        <v>329</v>
      </c>
      <c r="E25" s="110" t="s">
        <v>330</v>
      </c>
      <c r="F25" s="109">
        <v>1</v>
      </c>
      <c r="G25" s="107" t="s">
        <v>147</v>
      </c>
      <c r="H25" s="110" t="s">
        <v>331</v>
      </c>
      <c r="I25" s="107">
        <v>2</v>
      </c>
      <c r="J25" s="107">
        <v>3</v>
      </c>
      <c r="K25" s="110" t="s">
        <v>879</v>
      </c>
      <c r="L25" s="109">
        <v>2020051290027</v>
      </c>
      <c r="M25" s="107">
        <v>1</v>
      </c>
      <c r="N25" s="107">
        <v>1211</v>
      </c>
      <c r="O25" s="110" t="s">
        <v>880</v>
      </c>
      <c r="P25" s="107" t="s">
        <v>66</v>
      </c>
      <c r="Q25" s="107">
        <v>4</v>
      </c>
      <c r="R25" s="111" t="s">
        <v>67</v>
      </c>
      <c r="S25" s="112">
        <v>1</v>
      </c>
      <c r="T25" s="110" t="s">
        <v>867</v>
      </c>
      <c r="U25" s="110" t="s">
        <v>888</v>
      </c>
      <c r="V25" s="123" t="s">
        <v>66</v>
      </c>
      <c r="W25" s="112">
        <v>120</v>
      </c>
      <c r="X25" s="114" t="s">
        <v>46</v>
      </c>
      <c r="Y25" s="124">
        <v>0.05</v>
      </c>
      <c r="Z25" s="116">
        <v>120</v>
      </c>
      <c r="AA25" s="116">
        <v>120</v>
      </c>
      <c r="AB25" s="117">
        <v>120</v>
      </c>
      <c r="AC25" s="117">
        <v>120</v>
      </c>
      <c r="AD25" s="117">
        <v>120</v>
      </c>
      <c r="AE25" s="117"/>
      <c r="AF25" s="117">
        <v>120</v>
      </c>
      <c r="AG25" s="117"/>
      <c r="AH25" s="414">
        <f t="shared" si="0"/>
        <v>1</v>
      </c>
      <c r="AI25" s="414">
        <f t="shared" si="1"/>
        <v>1</v>
      </c>
      <c r="AJ25" s="118">
        <v>15000000</v>
      </c>
      <c r="AK25" s="411" t="s">
        <v>660</v>
      </c>
      <c r="AL25" s="411" t="s">
        <v>877</v>
      </c>
      <c r="AM25" s="555">
        <v>7000000</v>
      </c>
      <c r="AN25" s="120"/>
      <c r="AO25" s="106"/>
      <c r="AP25" s="106"/>
      <c r="AQ25" s="106"/>
      <c r="AR25" s="106"/>
      <c r="AS25" s="106"/>
      <c r="AT25" s="106"/>
      <c r="AU25" s="106"/>
      <c r="AV25" s="106"/>
      <c r="AW25" s="106"/>
      <c r="AX25" s="106"/>
      <c r="AY25" s="106"/>
    </row>
    <row r="26" spans="1:51" s="422" customFormat="1" ht="63.75" x14ac:dyDescent="0.2">
      <c r="A26" s="107">
        <v>1</v>
      </c>
      <c r="B26" s="110" t="s">
        <v>59</v>
      </c>
      <c r="C26" s="107">
        <v>2</v>
      </c>
      <c r="D26" s="107" t="s">
        <v>329</v>
      </c>
      <c r="E26" s="110" t="s">
        <v>330</v>
      </c>
      <c r="F26" s="109">
        <v>1</v>
      </c>
      <c r="G26" s="107" t="s">
        <v>147</v>
      </c>
      <c r="H26" s="110" t="s">
        <v>331</v>
      </c>
      <c r="I26" s="107">
        <v>2</v>
      </c>
      <c r="J26" s="107">
        <v>3</v>
      </c>
      <c r="K26" s="110" t="s">
        <v>879</v>
      </c>
      <c r="L26" s="109">
        <v>2020051290027</v>
      </c>
      <c r="M26" s="107">
        <v>1</v>
      </c>
      <c r="N26" s="107">
        <v>1211</v>
      </c>
      <c r="O26" s="110" t="s">
        <v>880</v>
      </c>
      <c r="P26" s="107" t="s">
        <v>66</v>
      </c>
      <c r="Q26" s="107">
        <v>4</v>
      </c>
      <c r="R26" s="111" t="s">
        <v>67</v>
      </c>
      <c r="S26" s="112">
        <v>1</v>
      </c>
      <c r="T26" s="110" t="s">
        <v>867</v>
      </c>
      <c r="U26" s="110" t="s">
        <v>889</v>
      </c>
      <c r="V26" s="123" t="s">
        <v>66</v>
      </c>
      <c r="W26" s="112">
        <v>236</v>
      </c>
      <c r="X26" s="114" t="s">
        <v>46</v>
      </c>
      <c r="Y26" s="124">
        <v>7.0000000000000007E-2</v>
      </c>
      <c r="Z26" s="116">
        <v>236</v>
      </c>
      <c r="AA26" s="116">
        <v>236</v>
      </c>
      <c r="AB26" s="117">
        <v>236</v>
      </c>
      <c r="AC26" s="117">
        <v>236</v>
      </c>
      <c r="AD26" s="117">
        <v>236</v>
      </c>
      <c r="AE26" s="117"/>
      <c r="AF26" s="117">
        <v>236</v>
      </c>
      <c r="AG26" s="117"/>
      <c r="AH26" s="414">
        <f t="shared" si="0"/>
        <v>1</v>
      </c>
      <c r="AI26" s="414">
        <f t="shared" si="1"/>
        <v>1</v>
      </c>
      <c r="AJ26" s="118">
        <v>523000000</v>
      </c>
      <c r="AK26" s="411" t="s">
        <v>660</v>
      </c>
      <c r="AL26" s="411" t="s">
        <v>877</v>
      </c>
      <c r="AM26" s="118">
        <v>225000000</v>
      </c>
      <c r="AN26" s="120"/>
      <c r="AO26" s="106"/>
      <c r="AP26" s="106"/>
      <c r="AQ26" s="106"/>
      <c r="AR26" s="106"/>
      <c r="AS26" s="106"/>
      <c r="AT26" s="106"/>
      <c r="AU26" s="106"/>
      <c r="AV26" s="106"/>
      <c r="AW26" s="106"/>
      <c r="AX26" s="106"/>
      <c r="AY26" s="106"/>
    </row>
    <row r="27" spans="1:51" s="422" customFormat="1" ht="76.5" x14ac:dyDescent="0.2">
      <c r="A27" s="107">
        <v>1</v>
      </c>
      <c r="B27" s="110" t="s">
        <v>59</v>
      </c>
      <c r="C27" s="107">
        <v>9</v>
      </c>
      <c r="D27" s="107" t="s">
        <v>407</v>
      </c>
      <c r="E27" s="110" t="s">
        <v>595</v>
      </c>
      <c r="F27" s="109">
        <v>1</v>
      </c>
      <c r="G27" s="107" t="s">
        <v>217</v>
      </c>
      <c r="H27" s="110" t="s">
        <v>890</v>
      </c>
      <c r="I27" s="107">
        <v>4</v>
      </c>
      <c r="J27" s="107"/>
      <c r="K27" s="110" t="s">
        <v>891</v>
      </c>
      <c r="L27" s="109">
        <v>2020051290029</v>
      </c>
      <c r="M27" s="107">
        <v>1</v>
      </c>
      <c r="N27" s="107">
        <v>1911</v>
      </c>
      <c r="O27" s="110" t="s">
        <v>892</v>
      </c>
      <c r="P27" s="107" t="s">
        <v>66</v>
      </c>
      <c r="Q27" s="107">
        <v>4</v>
      </c>
      <c r="R27" s="111" t="s">
        <v>67</v>
      </c>
      <c r="S27" s="112">
        <v>1</v>
      </c>
      <c r="T27" s="110" t="s">
        <v>867</v>
      </c>
      <c r="U27" s="110" t="s">
        <v>893</v>
      </c>
      <c r="V27" s="123" t="s">
        <v>66</v>
      </c>
      <c r="W27" s="112">
        <v>6000</v>
      </c>
      <c r="X27" s="107" t="s">
        <v>45</v>
      </c>
      <c r="Y27" s="124">
        <v>0.4</v>
      </c>
      <c r="Z27" s="116">
        <v>1400</v>
      </c>
      <c r="AA27" s="116">
        <v>2278</v>
      </c>
      <c r="AB27" s="117">
        <v>1700</v>
      </c>
      <c r="AC27" s="117">
        <v>1620</v>
      </c>
      <c r="AD27" s="117">
        <v>1700</v>
      </c>
      <c r="AE27" s="117"/>
      <c r="AF27" s="117">
        <v>1200</v>
      </c>
      <c r="AG27" s="117"/>
      <c r="AH27" s="414">
        <f t="shared" si="0"/>
        <v>0.64966666666666661</v>
      </c>
      <c r="AI27" s="414">
        <f t="shared" si="1"/>
        <v>0.64966666666666661</v>
      </c>
      <c r="AJ27" s="118">
        <v>30024420</v>
      </c>
      <c r="AK27" s="121" t="s">
        <v>309</v>
      </c>
      <c r="AL27" s="411" t="s">
        <v>513</v>
      </c>
      <c r="AM27" s="118">
        <f>16431477-2320000</f>
        <v>14111477</v>
      </c>
      <c r="AN27" s="859"/>
      <c r="AO27" s="106"/>
      <c r="AP27" s="106"/>
      <c r="AQ27" s="106"/>
      <c r="AR27" s="106"/>
      <c r="AS27" s="106"/>
      <c r="AT27" s="106"/>
      <c r="AU27" s="106"/>
      <c r="AV27" s="106"/>
      <c r="AW27" s="106"/>
      <c r="AX27" s="106"/>
      <c r="AY27" s="106"/>
    </row>
    <row r="28" spans="1:51" s="422" customFormat="1" ht="76.5" x14ac:dyDescent="0.2">
      <c r="A28" s="107">
        <v>1</v>
      </c>
      <c r="B28" s="110" t="s">
        <v>59</v>
      </c>
      <c r="C28" s="107">
        <v>9</v>
      </c>
      <c r="D28" s="107" t="s">
        <v>407</v>
      </c>
      <c r="E28" s="110" t="s">
        <v>595</v>
      </c>
      <c r="F28" s="109">
        <v>1</v>
      </c>
      <c r="G28" s="107" t="s">
        <v>217</v>
      </c>
      <c r="H28" s="110" t="s">
        <v>890</v>
      </c>
      <c r="I28" s="107">
        <v>4</v>
      </c>
      <c r="J28" s="107"/>
      <c r="K28" s="110" t="s">
        <v>891</v>
      </c>
      <c r="L28" s="109">
        <v>2020051290029</v>
      </c>
      <c r="M28" s="107">
        <v>1</v>
      </c>
      <c r="N28" s="107">
        <v>1911</v>
      </c>
      <c r="O28" s="110" t="s">
        <v>892</v>
      </c>
      <c r="P28" s="107" t="s">
        <v>66</v>
      </c>
      <c r="Q28" s="107">
        <v>4</v>
      </c>
      <c r="R28" s="111" t="s">
        <v>67</v>
      </c>
      <c r="S28" s="112">
        <v>1</v>
      </c>
      <c r="T28" s="110" t="s">
        <v>867</v>
      </c>
      <c r="U28" s="110" t="s">
        <v>894</v>
      </c>
      <c r="V28" s="123" t="s">
        <v>66</v>
      </c>
      <c r="W28" s="112">
        <v>4</v>
      </c>
      <c r="X28" s="114" t="s">
        <v>46</v>
      </c>
      <c r="Y28" s="124">
        <v>0.4</v>
      </c>
      <c r="Z28" s="116">
        <v>4</v>
      </c>
      <c r="AA28" s="116">
        <v>8</v>
      </c>
      <c r="AB28" s="117">
        <v>4</v>
      </c>
      <c r="AC28" s="117">
        <v>4</v>
      </c>
      <c r="AD28" s="117">
        <v>4</v>
      </c>
      <c r="AE28" s="117"/>
      <c r="AF28" s="117">
        <v>4</v>
      </c>
      <c r="AG28" s="117"/>
      <c r="AH28" s="414">
        <f t="shared" si="0"/>
        <v>1</v>
      </c>
      <c r="AI28" s="414">
        <f t="shared" si="1"/>
        <v>1</v>
      </c>
      <c r="AJ28" s="118">
        <v>30024420</v>
      </c>
      <c r="AK28" s="121" t="s">
        <v>309</v>
      </c>
      <c r="AL28" s="411" t="s">
        <v>513</v>
      </c>
      <c r="AM28" s="118">
        <v>12009768</v>
      </c>
      <c r="AN28" s="859"/>
      <c r="AO28" s="106"/>
      <c r="AP28" s="106"/>
      <c r="AQ28" s="106"/>
      <c r="AR28" s="106"/>
      <c r="AS28" s="106"/>
      <c r="AT28" s="106"/>
      <c r="AU28" s="106"/>
      <c r="AV28" s="106"/>
      <c r="AW28" s="106"/>
      <c r="AX28" s="106"/>
      <c r="AY28" s="106"/>
    </row>
    <row r="29" spans="1:51" s="422" customFormat="1" ht="76.5" x14ac:dyDescent="0.2">
      <c r="A29" s="107">
        <v>1</v>
      </c>
      <c r="B29" s="110" t="s">
        <v>59</v>
      </c>
      <c r="C29" s="107">
        <v>9</v>
      </c>
      <c r="D29" s="107" t="s">
        <v>407</v>
      </c>
      <c r="E29" s="110" t="s">
        <v>595</v>
      </c>
      <c r="F29" s="109">
        <v>1</v>
      </c>
      <c r="G29" s="107" t="s">
        <v>217</v>
      </c>
      <c r="H29" s="110" t="s">
        <v>890</v>
      </c>
      <c r="I29" s="107">
        <v>4</v>
      </c>
      <c r="J29" s="107"/>
      <c r="K29" s="110" t="s">
        <v>891</v>
      </c>
      <c r="L29" s="109">
        <v>2020051290029</v>
      </c>
      <c r="M29" s="107">
        <v>1</v>
      </c>
      <c r="N29" s="107">
        <v>1911</v>
      </c>
      <c r="O29" s="110" t="s">
        <v>892</v>
      </c>
      <c r="P29" s="107" t="s">
        <v>66</v>
      </c>
      <c r="Q29" s="107">
        <v>4</v>
      </c>
      <c r="R29" s="111" t="s">
        <v>67</v>
      </c>
      <c r="S29" s="112">
        <v>1</v>
      </c>
      <c r="T29" s="110" t="s">
        <v>867</v>
      </c>
      <c r="U29" s="110" t="s">
        <v>894</v>
      </c>
      <c r="V29" s="123" t="s">
        <v>66</v>
      </c>
      <c r="W29" s="112">
        <v>5</v>
      </c>
      <c r="X29" s="114" t="s">
        <v>46</v>
      </c>
      <c r="Y29" s="124">
        <v>0.4</v>
      </c>
      <c r="Z29" s="116">
        <v>4</v>
      </c>
      <c r="AA29" s="116">
        <v>8</v>
      </c>
      <c r="AB29" s="117">
        <v>4</v>
      </c>
      <c r="AC29" s="117">
        <v>4</v>
      </c>
      <c r="AD29" s="117">
        <v>4</v>
      </c>
      <c r="AE29" s="117"/>
      <c r="AF29" s="117">
        <v>4</v>
      </c>
      <c r="AG29" s="117"/>
      <c r="AH29" s="414">
        <f t="shared" si="0"/>
        <v>1</v>
      </c>
      <c r="AI29" s="414">
        <f t="shared" si="1"/>
        <v>1</v>
      </c>
      <c r="AJ29" s="118">
        <v>65000000</v>
      </c>
      <c r="AK29" s="411" t="s">
        <v>660</v>
      </c>
      <c r="AL29" s="411" t="s">
        <v>877</v>
      </c>
      <c r="AM29" s="118">
        <v>30000000</v>
      </c>
      <c r="AN29" s="859"/>
      <c r="AO29" s="106"/>
      <c r="AP29" s="106"/>
      <c r="AQ29" s="106"/>
      <c r="AR29" s="106"/>
      <c r="AS29" s="106"/>
      <c r="AT29" s="106"/>
      <c r="AU29" s="106"/>
      <c r="AV29" s="106"/>
      <c r="AW29" s="106"/>
      <c r="AX29" s="106"/>
      <c r="AY29" s="106"/>
    </row>
    <row r="30" spans="1:51" s="422" customFormat="1" ht="76.5" x14ac:dyDescent="0.2">
      <c r="A30" s="107">
        <v>1</v>
      </c>
      <c r="B30" s="110" t="s">
        <v>59</v>
      </c>
      <c r="C30" s="107">
        <v>9</v>
      </c>
      <c r="D30" s="107" t="s">
        <v>407</v>
      </c>
      <c r="E30" s="110" t="s">
        <v>595</v>
      </c>
      <c r="F30" s="109">
        <v>1</v>
      </c>
      <c r="G30" s="107" t="s">
        <v>217</v>
      </c>
      <c r="H30" s="110" t="s">
        <v>890</v>
      </c>
      <c r="I30" s="107">
        <v>4</v>
      </c>
      <c r="J30" s="107"/>
      <c r="K30" s="110" t="s">
        <v>891</v>
      </c>
      <c r="L30" s="109">
        <v>2020051290029</v>
      </c>
      <c r="M30" s="107">
        <v>1</v>
      </c>
      <c r="N30" s="107">
        <v>1911</v>
      </c>
      <c r="O30" s="110" t="s">
        <v>892</v>
      </c>
      <c r="P30" s="107" t="s">
        <v>66</v>
      </c>
      <c r="Q30" s="107">
        <v>4</v>
      </c>
      <c r="R30" s="111" t="s">
        <v>67</v>
      </c>
      <c r="S30" s="112">
        <v>1</v>
      </c>
      <c r="T30" s="110" t="s">
        <v>867</v>
      </c>
      <c r="U30" s="110" t="s">
        <v>895</v>
      </c>
      <c r="V30" s="123" t="s">
        <v>66</v>
      </c>
      <c r="W30" s="112">
        <v>6</v>
      </c>
      <c r="X30" s="107" t="s">
        <v>45</v>
      </c>
      <c r="Y30" s="124">
        <v>0.15</v>
      </c>
      <c r="Z30" s="116">
        <v>1</v>
      </c>
      <c r="AA30" s="116">
        <v>1</v>
      </c>
      <c r="AB30" s="117">
        <v>2</v>
      </c>
      <c r="AC30" s="117">
        <v>6</v>
      </c>
      <c r="AD30" s="117">
        <v>2</v>
      </c>
      <c r="AE30" s="117"/>
      <c r="AF30" s="117">
        <v>1</v>
      </c>
      <c r="AG30" s="117"/>
      <c r="AH30" s="414">
        <f t="shared" si="0"/>
        <v>1.1666666666666667</v>
      </c>
      <c r="AI30" s="414">
        <f t="shared" si="1"/>
        <v>1</v>
      </c>
      <c r="AJ30" s="118">
        <v>22505680</v>
      </c>
      <c r="AK30" s="121" t="s">
        <v>309</v>
      </c>
      <c r="AL30" s="411" t="s">
        <v>513</v>
      </c>
      <c r="AM30" s="118">
        <v>10277594</v>
      </c>
      <c r="AN30" s="859"/>
      <c r="AO30" s="106"/>
      <c r="AP30" s="106"/>
      <c r="AQ30" s="106"/>
      <c r="AR30" s="106"/>
      <c r="AS30" s="106"/>
      <c r="AT30" s="106"/>
      <c r="AU30" s="106"/>
      <c r="AV30" s="106"/>
      <c r="AW30" s="106"/>
      <c r="AX30" s="106"/>
      <c r="AY30" s="106"/>
    </row>
    <row r="31" spans="1:51" s="422" customFormat="1" ht="76.5" x14ac:dyDescent="0.2">
      <c r="A31" s="107">
        <v>1</v>
      </c>
      <c r="B31" s="110" t="s">
        <v>59</v>
      </c>
      <c r="C31" s="107">
        <v>9</v>
      </c>
      <c r="D31" s="107" t="s">
        <v>407</v>
      </c>
      <c r="E31" s="110" t="s">
        <v>595</v>
      </c>
      <c r="F31" s="109">
        <v>1</v>
      </c>
      <c r="G31" s="107" t="s">
        <v>217</v>
      </c>
      <c r="H31" s="110" t="s">
        <v>890</v>
      </c>
      <c r="I31" s="107">
        <v>4</v>
      </c>
      <c r="J31" s="107"/>
      <c r="K31" s="110" t="s">
        <v>891</v>
      </c>
      <c r="L31" s="109">
        <v>2020051290029</v>
      </c>
      <c r="M31" s="107">
        <v>1</v>
      </c>
      <c r="N31" s="107">
        <v>1911</v>
      </c>
      <c r="O31" s="110" t="s">
        <v>892</v>
      </c>
      <c r="P31" s="107" t="s">
        <v>66</v>
      </c>
      <c r="Q31" s="107">
        <v>4</v>
      </c>
      <c r="R31" s="111" t="s">
        <v>67</v>
      </c>
      <c r="S31" s="112">
        <v>1</v>
      </c>
      <c r="T31" s="110" t="s">
        <v>867</v>
      </c>
      <c r="U31" s="110" t="s">
        <v>895</v>
      </c>
      <c r="V31" s="123" t="s">
        <v>66</v>
      </c>
      <c r="W31" s="112">
        <v>6</v>
      </c>
      <c r="X31" s="107" t="s">
        <v>45</v>
      </c>
      <c r="Y31" s="124">
        <v>0.15</v>
      </c>
      <c r="Z31" s="116">
        <v>1</v>
      </c>
      <c r="AA31" s="116">
        <v>1</v>
      </c>
      <c r="AB31" s="117">
        <v>1</v>
      </c>
      <c r="AC31" s="117">
        <v>6</v>
      </c>
      <c r="AD31" s="117">
        <v>2</v>
      </c>
      <c r="AE31" s="117"/>
      <c r="AF31" s="117">
        <v>1</v>
      </c>
      <c r="AG31" s="117"/>
      <c r="AH31" s="414">
        <f t="shared" si="0"/>
        <v>1.4</v>
      </c>
      <c r="AI31" s="414">
        <f t="shared" si="1"/>
        <v>1</v>
      </c>
      <c r="AJ31" s="118">
        <v>15000000</v>
      </c>
      <c r="AK31" s="121" t="s">
        <v>313</v>
      </c>
      <c r="AL31" s="411" t="s">
        <v>513</v>
      </c>
      <c r="AM31" s="118">
        <v>0</v>
      </c>
      <c r="AN31" s="120"/>
      <c r="AO31" s="106"/>
      <c r="AP31" s="106"/>
      <c r="AQ31" s="106"/>
      <c r="AR31" s="106"/>
      <c r="AS31" s="106"/>
      <c r="AT31" s="106"/>
      <c r="AU31" s="106"/>
      <c r="AV31" s="106"/>
      <c r="AW31" s="106"/>
      <c r="AX31" s="106"/>
      <c r="AY31" s="106"/>
    </row>
    <row r="32" spans="1:51" s="422" customFormat="1" ht="76.5" x14ac:dyDescent="0.2">
      <c r="A32" s="107">
        <v>1</v>
      </c>
      <c r="B32" s="110" t="s">
        <v>59</v>
      </c>
      <c r="C32" s="107">
        <v>9</v>
      </c>
      <c r="D32" s="107" t="s">
        <v>407</v>
      </c>
      <c r="E32" s="110" t="s">
        <v>595</v>
      </c>
      <c r="F32" s="109">
        <v>1</v>
      </c>
      <c r="G32" s="107" t="s">
        <v>217</v>
      </c>
      <c r="H32" s="110" t="s">
        <v>890</v>
      </c>
      <c r="I32" s="107">
        <v>4</v>
      </c>
      <c r="J32" s="107"/>
      <c r="K32" s="110" t="s">
        <v>891</v>
      </c>
      <c r="L32" s="109">
        <v>2020051290029</v>
      </c>
      <c r="M32" s="107">
        <v>1</v>
      </c>
      <c r="N32" s="107">
        <v>1911</v>
      </c>
      <c r="O32" s="110" t="s">
        <v>892</v>
      </c>
      <c r="P32" s="107" t="s">
        <v>66</v>
      </c>
      <c r="Q32" s="107">
        <v>4</v>
      </c>
      <c r="R32" s="111" t="s">
        <v>67</v>
      </c>
      <c r="S32" s="112">
        <v>1</v>
      </c>
      <c r="T32" s="110" t="s">
        <v>867</v>
      </c>
      <c r="U32" s="110" t="s">
        <v>896</v>
      </c>
      <c r="V32" s="123" t="s">
        <v>66</v>
      </c>
      <c r="W32" s="112">
        <v>800</v>
      </c>
      <c r="X32" s="107" t="s">
        <v>45</v>
      </c>
      <c r="Y32" s="124">
        <v>0.05</v>
      </c>
      <c r="Z32" s="116">
        <v>200</v>
      </c>
      <c r="AA32" s="116">
        <v>163</v>
      </c>
      <c r="AB32" s="117">
        <v>200</v>
      </c>
      <c r="AC32" s="117">
        <v>163</v>
      </c>
      <c r="AD32" s="117">
        <v>200</v>
      </c>
      <c r="AE32" s="117"/>
      <c r="AF32" s="117">
        <v>200</v>
      </c>
      <c r="AG32" s="117"/>
      <c r="AH32" s="414">
        <f t="shared" si="0"/>
        <v>0.40749999999999997</v>
      </c>
      <c r="AI32" s="414">
        <f t="shared" si="1"/>
        <v>0.40749999999999997</v>
      </c>
      <c r="AJ32" s="118">
        <v>10000000</v>
      </c>
      <c r="AK32" s="411" t="s">
        <v>660</v>
      </c>
      <c r="AL32" s="411" t="s">
        <v>877</v>
      </c>
      <c r="AM32" s="118">
        <v>5000000</v>
      </c>
      <c r="AN32" s="120"/>
      <c r="AO32" s="106"/>
      <c r="AP32" s="106"/>
      <c r="AQ32" s="106"/>
      <c r="AR32" s="106"/>
      <c r="AS32" s="106"/>
      <c r="AT32" s="106"/>
      <c r="AU32" s="106"/>
      <c r="AV32" s="106"/>
      <c r="AW32" s="106"/>
      <c r="AX32" s="106"/>
      <c r="AY32" s="106"/>
    </row>
    <row r="33" spans="1:51" s="422" customFormat="1" ht="76.5" x14ac:dyDescent="0.2">
      <c r="A33" s="107">
        <v>1</v>
      </c>
      <c r="B33" s="110" t="s">
        <v>59</v>
      </c>
      <c r="C33" s="107">
        <v>9</v>
      </c>
      <c r="D33" s="107" t="s">
        <v>407</v>
      </c>
      <c r="E33" s="110" t="s">
        <v>595</v>
      </c>
      <c r="F33" s="109">
        <v>1</v>
      </c>
      <c r="G33" s="107" t="s">
        <v>217</v>
      </c>
      <c r="H33" s="110" t="s">
        <v>890</v>
      </c>
      <c r="I33" s="107">
        <v>4</v>
      </c>
      <c r="J33" s="107"/>
      <c r="K33" s="110" t="s">
        <v>891</v>
      </c>
      <c r="L33" s="109">
        <v>2020051290029</v>
      </c>
      <c r="M33" s="107">
        <v>1</v>
      </c>
      <c r="N33" s="107">
        <v>1911</v>
      </c>
      <c r="O33" s="110" t="s">
        <v>892</v>
      </c>
      <c r="P33" s="107" t="s">
        <v>66</v>
      </c>
      <c r="Q33" s="107">
        <v>4</v>
      </c>
      <c r="R33" s="111" t="s">
        <v>67</v>
      </c>
      <c r="S33" s="112">
        <v>1</v>
      </c>
      <c r="T33" s="110" t="s">
        <v>867</v>
      </c>
      <c r="U33" s="110" t="s">
        <v>896</v>
      </c>
      <c r="V33" s="123" t="s">
        <v>66</v>
      </c>
      <c r="W33" s="112">
        <v>800</v>
      </c>
      <c r="X33" s="107" t="s">
        <v>45</v>
      </c>
      <c r="Y33" s="124">
        <v>0.05</v>
      </c>
      <c r="Z33" s="116">
        <v>200</v>
      </c>
      <c r="AA33" s="116">
        <v>163</v>
      </c>
      <c r="AB33" s="117">
        <v>200</v>
      </c>
      <c r="AC33" s="117">
        <v>163</v>
      </c>
      <c r="AD33" s="117">
        <v>200</v>
      </c>
      <c r="AE33" s="117"/>
      <c r="AF33" s="117">
        <v>200</v>
      </c>
      <c r="AG33" s="117"/>
      <c r="AH33" s="414">
        <f t="shared" si="0"/>
        <v>0.40749999999999997</v>
      </c>
      <c r="AI33" s="414">
        <f t="shared" si="1"/>
        <v>0.40749999999999997</v>
      </c>
      <c r="AJ33" s="118">
        <v>10000000</v>
      </c>
      <c r="AK33" s="411" t="s">
        <v>660</v>
      </c>
      <c r="AL33" s="411" t="s">
        <v>877</v>
      </c>
      <c r="AM33" s="118">
        <v>5000000</v>
      </c>
      <c r="AN33" s="120"/>
      <c r="AO33" s="106"/>
      <c r="AP33" s="106"/>
      <c r="AQ33" s="106"/>
      <c r="AR33" s="106"/>
      <c r="AS33" s="106"/>
      <c r="AT33" s="106"/>
      <c r="AU33" s="106"/>
      <c r="AV33" s="106"/>
      <c r="AW33" s="106"/>
      <c r="AX33" s="106"/>
      <c r="AY33" s="106"/>
    </row>
    <row r="34" spans="1:51" s="422" customFormat="1" ht="51" x14ac:dyDescent="0.2">
      <c r="A34" s="107">
        <v>1</v>
      </c>
      <c r="B34" s="110" t="s">
        <v>59</v>
      </c>
      <c r="C34" s="107">
        <v>9</v>
      </c>
      <c r="D34" s="107" t="s">
        <v>407</v>
      </c>
      <c r="E34" s="110" t="s">
        <v>595</v>
      </c>
      <c r="F34" s="109">
        <v>1</v>
      </c>
      <c r="G34" s="107" t="s">
        <v>217</v>
      </c>
      <c r="H34" s="110" t="s">
        <v>890</v>
      </c>
      <c r="I34" s="107">
        <v>4</v>
      </c>
      <c r="J34" s="107"/>
      <c r="K34" s="110" t="s">
        <v>897</v>
      </c>
      <c r="L34" s="109">
        <v>2020051290030</v>
      </c>
      <c r="M34" s="107">
        <v>2</v>
      </c>
      <c r="N34" s="107">
        <v>1912</v>
      </c>
      <c r="O34" s="110" t="s">
        <v>898</v>
      </c>
      <c r="P34" s="107" t="s">
        <v>66</v>
      </c>
      <c r="Q34" s="107">
        <v>480</v>
      </c>
      <c r="R34" s="111" t="s">
        <v>67</v>
      </c>
      <c r="S34" s="112">
        <v>100</v>
      </c>
      <c r="T34" s="110" t="s">
        <v>867</v>
      </c>
      <c r="U34" s="110" t="s">
        <v>899</v>
      </c>
      <c r="V34" s="123" t="s">
        <v>66</v>
      </c>
      <c r="W34" s="112">
        <v>480</v>
      </c>
      <c r="X34" s="107" t="s">
        <v>45</v>
      </c>
      <c r="Y34" s="124">
        <v>0.5</v>
      </c>
      <c r="Z34" s="116">
        <v>80</v>
      </c>
      <c r="AA34" s="116">
        <v>326</v>
      </c>
      <c r="AB34" s="117">
        <v>160</v>
      </c>
      <c r="AC34" s="117">
        <v>326</v>
      </c>
      <c r="AD34" s="117">
        <v>160</v>
      </c>
      <c r="AE34" s="117"/>
      <c r="AF34" s="117">
        <v>80</v>
      </c>
      <c r="AG34" s="117"/>
      <c r="AH34" s="414">
        <f t="shared" si="0"/>
        <v>1.3583333333333334</v>
      </c>
      <c r="AI34" s="414">
        <f t="shared" si="1"/>
        <v>1</v>
      </c>
      <c r="AJ34" s="118">
        <v>420000000</v>
      </c>
      <c r="AK34" s="411" t="s">
        <v>660</v>
      </c>
      <c r="AL34" s="411" t="s">
        <v>877</v>
      </c>
      <c r="AM34" s="555">
        <v>200000000</v>
      </c>
      <c r="AN34" s="120"/>
      <c r="AO34" s="106"/>
      <c r="AP34" s="106"/>
      <c r="AQ34" s="106"/>
      <c r="AR34" s="106"/>
      <c r="AS34" s="106"/>
      <c r="AT34" s="106"/>
      <c r="AU34" s="106"/>
      <c r="AV34" s="106"/>
      <c r="AW34" s="106"/>
      <c r="AX34" s="106"/>
      <c r="AY34" s="106"/>
    </row>
    <row r="35" spans="1:51" s="422" customFormat="1" ht="51" x14ac:dyDescent="0.2">
      <c r="A35" s="107">
        <v>1</v>
      </c>
      <c r="B35" s="110" t="s">
        <v>59</v>
      </c>
      <c r="C35" s="107">
        <v>9</v>
      </c>
      <c r="D35" s="107" t="s">
        <v>407</v>
      </c>
      <c r="E35" s="110" t="s">
        <v>595</v>
      </c>
      <c r="F35" s="109">
        <v>1</v>
      </c>
      <c r="G35" s="107" t="s">
        <v>217</v>
      </c>
      <c r="H35" s="110" t="s">
        <v>890</v>
      </c>
      <c r="I35" s="107">
        <v>4</v>
      </c>
      <c r="J35" s="107"/>
      <c r="K35" s="110" t="s">
        <v>897</v>
      </c>
      <c r="L35" s="109">
        <v>2020051290030</v>
      </c>
      <c r="M35" s="107">
        <v>2</v>
      </c>
      <c r="N35" s="107">
        <v>1912</v>
      </c>
      <c r="O35" s="110" t="s">
        <v>898</v>
      </c>
      <c r="P35" s="107" t="s">
        <v>66</v>
      </c>
      <c r="Q35" s="107">
        <v>480</v>
      </c>
      <c r="R35" s="111" t="s">
        <v>67</v>
      </c>
      <c r="S35" s="112">
        <v>100</v>
      </c>
      <c r="T35" s="110" t="s">
        <v>867</v>
      </c>
      <c r="U35" s="110" t="s">
        <v>900</v>
      </c>
      <c r="V35" s="123" t="s">
        <v>66</v>
      </c>
      <c r="W35" s="112">
        <v>24</v>
      </c>
      <c r="X35" s="107" t="s">
        <v>45</v>
      </c>
      <c r="Y35" s="124">
        <v>0.25</v>
      </c>
      <c r="Z35" s="116">
        <v>4</v>
      </c>
      <c r="AA35" s="116">
        <v>12</v>
      </c>
      <c r="AB35" s="117">
        <v>8</v>
      </c>
      <c r="AC35" s="117">
        <v>8</v>
      </c>
      <c r="AD35" s="117">
        <v>8</v>
      </c>
      <c r="AE35" s="117"/>
      <c r="AF35" s="117">
        <v>4</v>
      </c>
      <c r="AG35" s="117"/>
      <c r="AH35" s="414">
        <f t="shared" si="0"/>
        <v>0.83333333333333337</v>
      </c>
      <c r="AI35" s="414">
        <f t="shared" si="1"/>
        <v>0.83333333333333337</v>
      </c>
      <c r="AJ35" s="118">
        <v>120000000</v>
      </c>
      <c r="AK35" s="411" t="s">
        <v>660</v>
      </c>
      <c r="AL35" s="411" t="s">
        <v>877</v>
      </c>
      <c r="AM35" s="118">
        <v>60000000</v>
      </c>
      <c r="AN35" s="120"/>
      <c r="AO35" s="106"/>
      <c r="AP35" s="106"/>
      <c r="AQ35" s="106"/>
      <c r="AR35" s="106"/>
      <c r="AS35" s="106"/>
      <c r="AT35" s="106"/>
      <c r="AU35" s="106"/>
      <c r="AV35" s="106"/>
      <c r="AW35" s="106"/>
      <c r="AX35" s="106"/>
      <c r="AY35" s="106"/>
    </row>
    <row r="36" spans="1:51" s="422" customFormat="1" ht="51" x14ac:dyDescent="0.2">
      <c r="A36" s="107">
        <v>1</v>
      </c>
      <c r="B36" s="110" t="s">
        <v>59</v>
      </c>
      <c r="C36" s="107">
        <v>9</v>
      </c>
      <c r="D36" s="107" t="s">
        <v>407</v>
      </c>
      <c r="E36" s="110" t="s">
        <v>595</v>
      </c>
      <c r="F36" s="109">
        <v>1</v>
      </c>
      <c r="G36" s="107" t="s">
        <v>217</v>
      </c>
      <c r="H36" s="110" t="s">
        <v>890</v>
      </c>
      <c r="I36" s="107">
        <v>4</v>
      </c>
      <c r="J36" s="107"/>
      <c r="K36" s="110" t="s">
        <v>897</v>
      </c>
      <c r="L36" s="109">
        <v>2020051290030</v>
      </c>
      <c r="M36" s="107">
        <v>2</v>
      </c>
      <c r="N36" s="107">
        <v>1912</v>
      </c>
      <c r="O36" s="110" t="s">
        <v>898</v>
      </c>
      <c r="P36" s="107" t="s">
        <v>66</v>
      </c>
      <c r="Q36" s="107">
        <v>480</v>
      </c>
      <c r="R36" s="111" t="s">
        <v>67</v>
      </c>
      <c r="S36" s="112">
        <v>100</v>
      </c>
      <c r="T36" s="110" t="s">
        <v>867</v>
      </c>
      <c r="U36" s="110" t="s">
        <v>900</v>
      </c>
      <c r="V36" s="123" t="s">
        <v>66</v>
      </c>
      <c r="W36" s="112">
        <v>24</v>
      </c>
      <c r="X36" s="107" t="s">
        <v>45</v>
      </c>
      <c r="Y36" s="124">
        <v>0.25</v>
      </c>
      <c r="Z36" s="116">
        <v>4</v>
      </c>
      <c r="AA36" s="116">
        <v>9</v>
      </c>
      <c r="AB36" s="117">
        <v>8</v>
      </c>
      <c r="AC36" s="117">
        <v>8</v>
      </c>
      <c r="AD36" s="117">
        <v>8</v>
      </c>
      <c r="AE36" s="117"/>
      <c r="AF36" s="117">
        <v>4</v>
      </c>
      <c r="AG36" s="117"/>
      <c r="AH36" s="414">
        <f t="shared" si="0"/>
        <v>0.70833333333333337</v>
      </c>
      <c r="AI36" s="414">
        <f t="shared" si="1"/>
        <v>0.70833333333333337</v>
      </c>
      <c r="AJ36" s="118">
        <v>27021978</v>
      </c>
      <c r="AK36" s="121" t="s">
        <v>315</v>
      </c>
      <c r="AL36" s="411" t="s">
        <v>513</v>
      </c>
      <c r="AM36" s="118">
        <v>5851476</v>
      </c>
      <c r="AN36" s="127"/>
      <c r="AO36" s="106"/>
      <c r="AP36" s="106"/>
      <c r="AQ36" s="106"/>
      <c r="AR36" s="106"/>
      <c r="AS36" s="106"/>
      <c r="AT36" s="106"/>
      <c r="AU36" s="106"/>
      <c r="AV36" s="106"/>
      <c r="AW36" s="106"/>
      <c r="AX36" s="106"/>
      <c r="AY36" s="106"/>
    </row>
    <row r="37" spans="1:51" s="422" customFormat="1" ht="51" x14ac:dyDescent="0.2">
      <c r="A37" s="107">
        <v>1</v>
      </c>
      <c r="B37" s="110" t="s">
        <v>59</v>
      </c>
      <c r="C37" s="107">
        <v>9</v>
      </c>
      <c r="D37" s="107" t="s">
        <v>407</v>
      </c>
      <c r="E37" s="110" t="s">
        <v>595</v>
      </c>
      <c r="F37" s="109">
        <v>1</v>
      </c>
      <c r="G37" s="107" t="s">
        <v>217</v>
      </c>
      <c r="H37" s="110" t="s">
        <v>890</v>
      </c>
      <c r="I37" s="107">
        <v>4</v>
      </c>
      <c r="J37" s="107"/>
      <c r="K37" s="110" t="s">
        <v>897</v>
      </c>
      <c r="L37" s="109">
        <v>2020051290030</v>
      </c>
      <c r="M37" s="107">
        <v>2</v>
      </c>
      <c r="N37" s="107">
        <v>1912</v>
      </c>
      <c r="O37" s="110" t="s">
        <v>898</v>
      </c>
      <c r="P37" s="107" t="s">
        <v>66</v>
      </c>
      <c r="Q37" s="107">
        <v>480</v>
      </c>
      <c r="R37" s="111" t="s">
        <v>67</v>
      </c>
      <c r="S37" s="112">
        <v>100</v>
      </c>
      <c r="T37" s="110" t="s">
        <v>867</v>
      </c>
      <c r="U37" s="110" t="s">
        <v>901</v>
      </c>
      <c r="V37" s="123" t="s">
        <v>66</v>
      </c>
      <c r="W37" s="112">
        <v>3</v>
      </c>
      <c r="X37" s="114" t="s">
        <v>46</v>
      </c>
      <c r="Y37" s="124">
        <v>0.5</v>
      </c>
      <c r="Z37" s="116">
        <v>3</v>
      </c>
      <c r="AA37" s="116">
        <v>3</v>
      </c>
      <c r="AB37" s="117">
        <v>3</v>
      </c>
      <c r="AC37" s="117">
        <v>3</v>
      </c>
      <c r="AD37" s="117">
        <v>3</v>
      </c>
      <c r="AE37" s="117"/>
      <c r="AF37" s="117">
        <v>3</v>
      </c>
      <c r="AG37" s="117"/>
      <c r="AH37" s="414">
        <f t="shared" si="0"/>
        <v>1</v>
      </c>
      <c r="AI37" s="414">
        <f t="shared" si="1"/>
        <v>1</v>
      </c>
      <c r="AJ37" s="118">
        <f>114745450-3727815</f>
        <v>111017635</v>
      </c>
      <c r="AK37" s="121" t="s">
        <v>315</v>
      </c>
      <c r="AL37" s="411" t="s">
        <v>513</v>
      </c>
      <c r="AM37" s="118">
        <v>37915887</v>
      </c>
      <c r="AN37" s="120"/>
      <c r="AO37" s="106"/>
      <c r="AP37" s="106"/>
      <c r="AQ37" s="106"/>
      <c r="AR37" s="106"/>
      <c r="AS37" s="106"/>
      <c r="AT37" s="106"/>
      <c r="AU37" s="106"/>
      <c r="AV37" s="106"/>
      <c r="AW37" s="106"/>
      <c r="AX37" s="106"/>
      <c r="AY37" s="106"/>
    </row>
    <row r="38" spans="1:51" s="422" customFormat="1" ht="51" x14ac:dyDescent="0.2">
      <c r="A38" s="107">
        <v>1</v>
      </c>
      <c r="B38" s="110" t="s">
        <v>59</v>
      </c>
      <c r="C38" s="107">
        <v>9</v>
      </c>
      <c r="D38" s="107" t="s">
        <v>407</v>
      </c>
      <c r="E38" s="110" t="s">
        <v>595</v>
      </c>
      <c r="F38" s="109">
        <v>1</v>
      </c>
      <c r="G38" s="107" t="s">
        <v>217</v>
      </c>
      <c r="H38" s="110" t="s">
        <v>890</v>
      </c>
      <c r="I38" s="107">
        <v>4</v>
      </c>
      <c r="J38" s="107"/>
      <c r="K38" s="110" t="s">
        <v>897</v>
      </c>
      <c r="L38" s="109">
        <v>2020051290030</v>
      </c>
      <c r="M38" s="107">
        <v>5</v>
      </c>
      <c r="N38" s="107">
        <v>1915</v>
      </c>
      <c r="O38" s="110" t="s">
        <v>902</v>
      </c>
      <c r="P38" s="107" t="s">
        <v>137</v>
      </c>
      <c r="Q38" s="111">
        <v>0.5</v>
      </c>
      <c r="R38" s="111" t="s">
        <v>554</v>
      </c>
      <c r="S38" s="111">
        <v>0.35</v>
      </c>
      <c r="T38" s="110" t="s">
        <v>867</v>
      </c>
      <c r="U38" s="110" t="s">
        <v>903</v>
      </c>
      <c r="V38" s="123" t="s">
        <v>137</v>
      </c>
      <c r="W38" s="111">
        <v>1</v>
      </c>
      <c r="X38" s="107" t="s">
        <v>45</v>
      </c>
      <c r="Y38" s="124">
        <v>1</v>
      </c>
      <c r="Z38" s="414">
        <v>0.1</v>
      </c>
      <c r="AA38" s="414">
        <v>0.15</v>
      </c>
      <c r="AB38" s="414">
        <v>0.3</v>
      </c>
      <c r="AC38" s="414">
        <v>0.3</v>
      </c>
      <c r="AD38" s="414">
        <v>0.3</v>
      </c>
      <c r="AE38" s="414"/>
      <c r="AF38" s="414">
        <v>0.3</v>
      </c>
      <c r="AG38" s="414"/>
      <c r="AH38" s="414">
        <f t="shared" si="0"/>
        <v>0.44999999999999996</v>
      </c>
      <c r="AI38" s="414">
        <f t="shared" si="1"/>
        <v>0.44999999999999996</v>
      </c>
      <c r="AJ38" s="118">
        <v>45887424</v>
      </c>
      <c r="AK38" s="121" t="s">
        <v>314</v>
      </c>
      <c r="AL38" s="411" t="s">
        <v>513</v>
      </c>
      <c r="AM38" s="560">
        <v>21013024</v>
      </c>
      <c r="AN38" s="411"/>
      <c r="AO38" s="106"/>
      <c r="AP38" s="106"/>
      <c r="AQ38" s="106"/>
      <c r="AR38" s="106"/>
      <c r="AS38" s="106"/>
      <c r="AT38" s="106"/>
      <c r="AU38" s="106"/>
      <c r="AV38" s="106"/>
      <c r="AW38" s="106"/>
      <c r="AX38" s="106"/>
      <c r="AY38" s="106"/>
    </row>
    <row r="39" spans="1:51" s="422" customFormat="1" ht="76.5" x14ac:dyDescent="0.2">
      <c r="A39" s="107">
        <v>1</v>
      </c>
      <c r="B39" s="110" t="s">
        <v>59</v>
      </c>
      <c r="C39" s="107">
        <v>9</v>
      </c>
      <c r="D39" s="107" t="s">
        <v>407</v>
      </c>
      <c r="E39" s="110" t="s">
        <v>595</v>
      </c>
      <c r="F39" s="109">
        <v>1</v>
      </c>
      <c r="G39" s="107" t="s">
        <v>217</v>
      </c>
      <c r="H39" s="110" t="s">
        <v>890</v>
      </c>
      <c r="I39" s="107">
        <v>4</v>
      </c>
      <c r="J39" s="107"/>
      <c r="K39" s="110" t="s">
        <v>897</v>
      </c>
      <c r="L39" s="109">
        <v>2020051290030</v>
      </c>
      <c r="M39" s="107">
        <v>8</v>
      </c>
      <c r="N39" s="107">
        <v>1918</v>
      </c>
      <c r="O39" s="110" t="s">
        <v>904</v>
      </c>
      <c r="P39" s="107" t="s">
        <v>66</v>
      </c>
      <c r="Q39" s="107">
        <v>4</v>
      </c>
      <c r="R39" s="111" t="s">
        <v>67</v>
      </c>
      <c r="S39" s="112">
        <v>1</v>
      </c>
      <c r="T39" s="110" t="s">
        <v>867</v>
      </c>
      <c r="U39" s="110" t="s">
        <v>905</v>
      </c>
      <c r="V39" s="123" t="s">
        <v>66</v>
      </c>
      <c r="W39" s="112">
        <v>9</v>
      </c>
      <c r="X39" s="107" t="s">
        <v>45</v>
      </c>
      <c r="Y39" s="124">
        <v>1</v>
      </c>
      <c r="Z39" s="116">
        <v>1</v>
      </c>
      <c r="AA39" s="116">
        <v>1</v>
      </c>
      <c r="AB39" s="117">
        <v>2</v>
      </c>
      <c r="AC39" s="117">
        <v>1</v>
      </c>
      <c r="AD39" s="117">
        <v>5</v>
      </c>
      <c r="AE39" s="117"/>
      <c r="AF39" s="117">
        <v>1</v>
      </c>
      <c r="AG39" s="117"/>
      <c r="AH39" s="414">
        <f t="shared" si="0"/>
        <v>0.22222222222222221</v>
      </c>
      <c r="AI39" s="414">
        <f t="shared" si="1"/>
        <v>0.22222222222222221</v>
      </c>
      <c r="AJ39" s="281">
        <f>54115481+17803370</f>
        <v>71918851</v>
      </c>
      <c r="AK39" s="121" t="s">
        <v>314</v>
      </c>
      <c r="AL39" s="411" t="s">
        <v>513</v>
      </c>
      <c r="AM39" s="118">
        <f>21646592+4500000</f>
        <v>26146592</v>
      </c>
      <c r="AN39" s="128"/>
      <c r="AO39" s="106"/>
      <c r="AP39" s="106"/>
      <c r="AQ39" s="106"/>
      <c r="AR39" s="106"/>
      <c r="AS39" s="106"/>
      <c r="AT39" s="106"/>
      <c r="AU39" s="106"/>
      <c r="AV39" s="106"/>
      <c r="AW39" s="106"/>
      <c r="AX39" s="106"/>
      <c r="AY39" s="106"/>
    </row>
    <row r="40" spans="1:51" s="422" customFormat="1" ht="63.75" x14ac:dyDescent="0.2">
      <c r="A40" s="107">
        <v>1</v>
      </c>
      <c r="B40" s="110" t="s">
        <v>59</v>
      </c>
      <c r="C40" s="107">
        <v>9</v>
      </c>
      <c r="D40" s="107" t="s">
        <v>407</v>
      </c>
      <c r="E40" s="110" t="s">
        <v>595</v>
      </c>
      <c r="F40" s="109">
        <v>1</v>
      </c>
      <c r="G40" s="107" t="s">
        <v>217</v>
      </c>
      <c r="H40" s="110" t="s">
        <v>890</v>
      </c>
      <c r="I40" s="107">
        <v>4</v>
      </c>
      <c r="J40" s="107"/>
      <c r="K40" s="110" t="s">
        <v>897</v>
      </c>
      <c r="L40" s="109">
        <v>2020051290030</v>
      </c>
      <c r="M40" s="107">
        <v>9</v>
      </c>
      <c r="N40" s="107">
        <v>1919</v>
      </c>
      <c r="O40" s="110" t="s">
        <v>906</v>
      </c>
      <c r="P40" s="107" t="s">
        <v>66</v>
      </c>
      <c r="Q40" s="107">
        <v>4</v>
      </c>
      <c r="R40" s="111" t="s">
        <v>67</v>
      </c>
      <c r="S40" s="112">
        <v>1</v>
      </c>
      <c r="T40" s="110" t="s">
        <v>867</v>
      </c>
      <c r="U40" s="110" t="s">
        <v>907</v>
      </c>
      <c r="V40" s="123" t="s">
        <v>66</v>
      </c>
      <c r="W40" s="112">
        <v>9</v>
      </c>
      <c r="X40" s="114" t="s">
        <v>46</v>
      </c>
      <c r="Y40" s="124">
        <v>1</v>
      </c>
      <c r="Z40" s="116">
        <v>0</v>
      </c>
      <c r="AA40" s="116">
        <v>0</v>
      </c>
      <c r="AB40" s="117">
        <v>9</v>
      </c>
      <c r="AC40" s="117">
        <v>0</v>
      </c>
      <c r="AD40" s="117">
        <v>0</v>
      </c>
      <c r="AE40" s="117"/>
      <c r="AF40" s="117">
        <v>0</v>
      </c>
      <c r="AG40" s="117"/>
      <c r="AH40" s="414">
        <f t="shared" si="0"/>
        <v>0</v>
      </c>
      <c r="AI40" s="414">
        <f t="shared" si="1"/>
        <v>0</v>
      </c>
      <c r="AJ40" s="118">
        <v>4000000</v>
      </c>
      <c r="AK40" s="411" t="s">
        <v>660</v>
      </c>
      <c r="AL40" s="125" t="s">
        <v>877</v>
      </c>
      <c r="AM40" s="118">
        <v>0</v>
      </c>
      <c r="AN40" s="120"/>
      <c r="AO40" s="106"/>
      <c r="AP40" s="106"/>
      <c r="AQ40" s="106"/>
      <c r="AR40" s="106"/>
      <c r="AS40" s="106"/>
      <c r="AT40" s="106"/>
      <c r="AU40" s="106"/>
      <c r="AV40" s="106"/>
      <c r="AW40" s="106"/>
      <c r="AX40" s="106"/>
      <c r="AY40" s="106"/>
    </row>
    <row r="41" spans="1:51" s="422" customFormat="1" ht="51" x14ac:dyDescent="0.2">
      <c r="A41" s="107">
        <v>1</v>
      </c>
      <c r="B41" s="110" t="s">
        <v>59</v>
      </c>
      <c r="C41" s="107">
        <v>9</v>
      </c>
      <c r="D41" s="107" t="s">
        <v>407</v>
      </c>
      <c r="E41" s="110" t="s">
        <v>595</v>
      </c>
      <c r="F41" s="109">
        <v>2</v>
      </c>
      <c r="G41" s="107" t="s">
        <v>218</v>
      </c>
      <c r="H41" s="110" t="s">
        <v>908</v>
      </c>
      <c r="I41" s="107">
        <v>4</v>
      </c>
      <c r="J41" s="107">
        <v>8</v>
      </c>
      <c r="K41" s="110" t="s">
        <v>909</v>
      </c>
      <c r="L41" s="109">
        <v>2020051290032</v>
      </c>
      <c r="M41" s="107">
        <v>1</v>
      </c>
      <c r="N41" s="107">
        <v>1921</v>
      </c>
      <c r="O41" s="110" t="s">
        <v>910</v>
      </c>
      <c r="P41" s="107" t="s">
        <v>66</v>
      </c>
      <c r="Q41" s="107">
        <v>860</v>
      </c>
      <c r="R41" s="111" t="s">
        <v>67</v>
      </c>
      <c r="S41" s="112">
        <v>240</v>
      </c>
      <c r="T41" s="110" t="s">
        <v>867</v>
      </c>
      <c r="U41" s="110" t="s">
        <v>911</v>
      </c>
      <c r="V41" s="123" t="s">
        <v>66</v>
      </c>
      <c r="W41" s="112">
        <v>240</v>
      </c>
      <c r="X41" s="114" t="s">
        <v>46</v>
      </c>
      <c r="Y41" s="124">
        <v>1</v>
      </c>
      <c r="Z41" s="116">
        <v>240</v>
      </c>
      <c r="AA41" s="116">
        <v>250</v>
      </c>
      <c r="AB41" s="117">
        <v>240</v>
      </c>
      <c r="AC41" s="117">
        <v>250</v>
      </c>
      <c r="AD41" s="117">
        <v>240</v>
      </c>
      <c r="AE41" s="117"/>
      <c r="AF41" s="117">
        <v>240</v>
      </c>
      <c r="AG41" s="117"/>
      <c r="AH41" s="414">
        <f t="shared" si="0"/>
        <v>1</v>
      </c>
      <c r="AI41" s="414">
        <f t="shared" si="1"/>
        <v>1</v>
      </c>
      <c r="AJ41" s="118">
        <v>42000000</v>
      </c>
      <c r="AK41" s="411" t="s">
        <v>660</v>
      </c>
      <c r="AL41" s="125" t="s">
        <v>877</v>
      </c>
      <c r="AM41" s="118">
        <v>20000000</v>
      </c>
      <c r="AN41" s="120"/>
      <c r="AO41" s="106"/>
      <c r="AP41" s="106"/>
      <c r="AQ41" s="106"/>
      <c r="AR41" s="106"/>
      <c r="AS41" s="106"/>
      <c r="AT41" s="106"/>
      <c r="AU41" s="106"/>
      <c r="AV41" s="106"/>
      <c r="AW41" s="106"/>
      <c r="AX41" s="106"/>
      <c r="AY41" s="106"/>
    </row>
    <row r="42" spans="1:51" s="422" customFormat="1" ht="51" x14ac:dyDescent="0.2">
      <c r="A42" s="107">
        <v>1</v>
      </c>
      <c r="B42" s="110" t="s">
        <v>59</v>
      </c>
      <c r="C42" s="107">
        <v>9</v>
      </c>
      <c r="D42" s="107" t="s">
        <v>407</v>
      </c>
      <c r="E42" s="110" t="s">
        <v>595</v>
      </c>
      <c r="F42" s="109">
        <v>2</v>
      </c>
      <c r="G42" s="107" t="s">
        <v>218</v>
      </c>
      <c r="H42" s="110" t="s">
        <v>908</v>
      </c>
      <c r="I42" s="107">
        <v>4</v>
      </c>
      <c r="J42" s="107"/>
      <c r="K42" s="110" t="s">
        <v>909</v>
      </c>
      <c r="L42" s="109">
        <v>2020051290032</v>
      </c>
      <c r="M42" s="107">
        <v>2</v>
      </c>
      <c r="N42" s="107">
        <v>1922</v>
      </c>
      <c r="O42" s="110" t="s">
        <v>912</v>
      </c>
      <c r="P42" s="107" t="s">
        <v>66</v>
      </c>
      <c r="Q42" s="107">
        <v>250</v>
      </c>
      <c r="R42" s="111" t="s">
        <v>67</v>
      </c>
      <c r="S42" s="112">
        <v>75</v>
      </c>
      <c r="T42" s="110" t="s">
        <v>867</v>
      </c>
      <c r="U42" s="110" t="s">
        <v>913</v>
      </c>
      <c r="V42" s="123" t="s">
        <v>66</v>
      </c>
      <c r="W42" s="112">
        <v>75</v>
      </c>
      <c r="X42" s="114" t="s">
        <v>46</v>
      </c>
      <c r="Y42" s="124">
        <v>1</v>
      </c>
      <c r="Z42" s="116">
        <v>0</v>
      </c>
      <c r="AA42" s="116">
        <v>0</v>
      </c>
      <c r="AB42" s="117">
        <v>75</v>
      </c>
      <c r="AC42" s="117">
        <v>0</v>
      </c>
      <c r="AD42" s="117">
        <v>75</v>
      </c>
      <c r="AE42" s="117"/>
      <c r="AF42" s="117">
        <v>75</v>
      </c>
      <c r="AG42" s="117"/>
      <c r="AH42" s="414">
        <f t="shared" si="0"/>
        <v>0</v>
      </c>
      <c r="AI42" s="414">
        <f t="shared" si="1"/>
        <v>0</v>
      </c>
      <c r="AJ42" s="118">
        <v>62000000</v>
      </c>
      <c r="AK42" s="411" t="s">
        <v>660</v>
      </c>
      <c r="AL42" s="125" t="s">
        <v>877</v>
      </c>
      <c r="AM42" s="118">
        <v>0</v>
      </c>
      <c r="AN42" s="120"/>
      <c r="AO42" s="106"/>
      <c r="AP42" s="106"/>
      <c r="AQ42" s="106"/>
      <c r="AR42" s="106"/>
      <c r="AS42" s="106"/>
      <c r="AT42" s="106"/>
      <c r="AU42" s="106"/>
      <c r="AV42" s="106"/>
      <c r="AW42" s="106"/>
      <c r="AX42" s="106"/>
      <c r="AY42" s="106"/>
    </row>
    <row r="43" spans="1:51" s="422" customFormat="1" ht="178.5" x14ac:dyDescent="0.2">
      <c r="A43" s="107">
        <v>1</v>
      </c>
      <c r="B43" s="110" t="s">
        <v>59</v>
      </c>
      <c r="C43" s="107">
        <v>9</v>
      </c>
      <c r="D43" s="107" t="s">
        <v>407</v>
      </c>
      <c r="E43" s="110" t="s">
        <v>595</v>
      </c>
      <c r="F43" s="109">
        <v>2</v>
      </c>
      <c r="G43" s="107" t="s">
        <v>218</v>
      </c>
      <c r="H43" s="110" t="s">
        <v>908</v>
      </c>
      <c r="I43" s="107">
        <v>4</v>
      </c>
      <c r="J43" s="107">
        <v>10</v>
      </c>
      <c r="K43" s="110" t="s">
        <v>909</v>
      </c>
      <c r="L43" s="109">
        <v>2020051290032</v>
      </c>
      <c r="M43" s="107">
        <v>3</v>
      </c>
      <c r="N43" s="107">
        <v>1923</v>
      </c>
      <c r="O43" s="110" t="s">
        <v>914</v>
      </c>
      <c r="P43" s="107" t="s">
        <v>66</v>
      </c>
      <c r="Q43" s="107">
        <v>3</v>
      </c>
      <c r="R43" s="111" t="s">
        <v>67</v>
      </c>
      <c r="S43" s="112">
        <v>1</v>
      </c>
      <c r="T43" s="110" t="s">
        <v>867</v>
      </c>
      <c r="U43" s="110" t="s">
        <v>915</v>
      </c>
      <c r="V43" s="123" t="s">
        <v>66</v>
      </c>
      <c r="W43" s="112">
        <v>90</v>
      </c>
      <c r="X43" s="114" t="s">
        <v>46</v>
      </c>
      <c r="Y43" s="124">
        <v>1</v>
      </c>
      <c r="Z43" s="116">
        <v>0</v>
      </c>
      <c r="AA43" s="116">
        <v>0</v>
      </c>
      <c r="AB43" s="117">
        <v>0</v>
      </c>
      <c r="AC43" s="117">
        <v>0</v>
      </c>
      <c r="AD43" s="117">
        <v>90</v>
      </c>
      <c r="AE43" s="117"/>
      <c r="AF43" s="117">
        <v>90</v>
      </c>
      <c r="AG43" s="117"/>
      <c r="AH43" s="414">
        <f t="shared" si="0"/>
        <v>0</v>
      </c>
      <c r="AI43" s="414">
        <f t="shared" si="1"/>
        <v>0</v>
      </c>
      <c r="AJ43" s="118">
        <v>65000000</v>
      </c>
      <c r="AK43" s="411" t="s">
        <v>660</v>
      </c>
      <c r="AL43" s="125" t="s">
        <v>877</v>
      </c>
      <c r="AM43" s="118">
        <v>0</v>
      </c>
      <c r="AN43" s="120"/>
      <c r="AO43" s="106"/>
      <c r="AP43" s="106"/>
      <c r="AQ43" s="106"/>
      <c r="AR43" s="106"/>
      <c r="AS43" s="106"/>
      <c r="AT43" s="106"/>
      <c r="AU43" s="106"/>
      <c r="AV43" s="106"/>
      <c r="AW43" s="106"/>
      <c r="AX43" s="106"/>
      <c r="AY43" s="106"/>
    </row>
    <row r="44" spans="1:51" s="422" customFormat="1" ht="51" x14ac:dyDescent="0.2">
      <c r="A44" s="107">
        <v>1</v>
      </c>
      <c r="B44" s="110" t="s">
        <v>59</v>
      </c>
      <c r="C44" s="107">
        <v>9</v>
      </c>
      <c r="D44" s="107" t="s">
        <v>407</v>
      </c>
      <c r="E44" s="110" t="s">
        <v>595</v>
      </c>
      <c r="F44" s="109">
        <v>3</v>
      </c>
      <c r="G44" s="107" t="s">
        <v>219</v>
      </c>
      <c r="H44" s="110" t="s">
        <v>916</v>
      </c>
      <c r="I44" s="107">
        <v>4</v>
      </c>
      <c r="J44" s="107"/>
      <c r="K44" s="110" t="s">
        <v>917</v>
      </c>
      <c r="L44" s="109">
        <v>2020051290031</v>
      </c>
      <c r="M44" s="107">
        <v>1</v>
      </c>
      <c r="N44" s="107">
        <v>1931</v>
      </c>
      <c r="O44" s="110" t="s">
        <v>918</v>
      </c>
      <c r="P44" s="107" t="s">
        <v>66</v>
      </c>
      <c r="Q44" s="107">
        <v>1</v>
      </c>
      <c r="R44" s="111" t="s">
        <v>378</v>
      </c>
      <c r="S44" s="112">
        <v>1</v>
      </c>
      <c r="T44" s="110" t="s">
        <v>867</v>
      </c>
      <c r="U44" s="110" t="s">
        <v>919</v>
      </c>
      <c r="V44" s="123" t="s">
        <v>66</v>
      </c>
      <c r="W44" s="112">
        <v>500</v>
      </c>
      <c r="X44" s="114" t="s">
        <v>45</v>
      </c>
      <c r="Y44" s="124">
        <v>0.4</v>
      </c>
      <c r="Z44" s="116">
        <v>0</v>
      </c>
      <c r="AA44" s="116">
        <v>0</v>
      </c>
      <c r="AB44" s="117">
        <v>0</v>
      </c>
      <c r="AC44" s="117">
        <v>0</v>
      </c>
      <c r="AD44" s="117">
        <v>0</v>
      </c>
      <c r="AE44" s="117"/>
      <c r="AF44" s="117">
        <v>250</v>
      </c>
      <c r="AG44" s="117"/>
      <c r="AH44" s="414">
        <f t="shared" si="0"/>
        <v>0</v>
      </c>
      <c r="AI44" s="414">
        <f t="shared" si="1"/>
        <v>0</v>
      </c>
      <c r="AJ44" s="118">
        <v>48360500</v>
      </c>
      <c r="AK44" s="121" t="s">
        <v>393</v>
      </c>
      <c r="AL44" s="411" t="s">
        <v>920</v>
      </c>
      <c r="AM44" s="118">
        <v>0</v>
      </c>
      <c r="AN44" s="120"/>
      <c r="AO44" s="106"/>
      <c r="AP44" s="106"/>
      <c r="AQ44" s="106"/>
      <c r="AR44" s="106"/>
      <c r="AS44" s="106"/>
      <c r="AT44" s="106"/>
      <c r="AU44" s="106"/>
      <c r="AV44" s="106"/>
      <c r="AW44" s="106"/>
      <c r="AX44" s="106"/>
      <c r="AY44" s="106"/>
    </row>
    <row r="45" spans="1:51" s="422" customFormat="1" ht="51" x14ac:dyDescent="0.2">
      <c r="A45" s="107">
        <v>1</v>
      </c>
      <c r="B45" s="110" t="s">
        <v>59</v>
      </c>
      <c r="C45" s="107">
        <v>9</v>
      </c>
      <c r="D45" s="107" t="s">
        <v>407</v>
      </c>
      <c r="E45" s="110" t="s">
        <v>595</v>
      </c>
      <c r="F45" s="109">
        <v>3</v>
      </c>
      <c r="G45" s="107" t="s">
        <v>219</v>
      </c>
      <c r="H45" s="110" t="s">
        <v>916</v>
      </c>
      <c r="I45" s="107">
        <v>4</v>
      </c>
      <c r="J45" s="107"/>
      <c r="K45" s="110" t="s">
        <v>917</v>
      </c>
      <c r="L45" s="109">
        <v>2020051290031</v>
      </c>
      <c r="M45" s="107">
        <v>1</v>
      </c>
      <c r="N45" s="107">
        <v>1931</v>
      </c>
      <c r="O45" s="110" t="s">
        <v>918</v>
      </c>
      <c r="P45" s="107" t="s">
        <v>66</v>
      </c>
      <c r="Q45" s="107">
        <v>1</v>
      </c>
      <c r="R45" s="111" t="s">
        <v>378</v>
      </c>
      <c r="S45" s="112">
        <v>1</v>
      </c>
      <c r="T45" s="110" t="s">
        <v>867</v>
      </c>
      <c r="U45" s="110" t="s">
        <v>921</v>
      </c>
      <c r="V45" s="123" t="s">
        <v>66</v>
      </c>
      <c r="W45" s="112">
        <v>80</v>
      </c>
      <c r="X45" s="114" t="s">
        <v>45</v>
      </c>
      <c r="Y45" s="124">
        <v>0.4</v>
      </c>
      <c r="Z45" s="116">
        <v>0</v>
      </c>
      <c r="AA45" s="116">
        <v>0</v>
      </c>
      <c r="AB45" s="117">
        <v>0</v>
      </c>
      <c r="AC45" s="117">
        <v>0</v>
      </c>
      <c r="AD45" s="117">
        <v>80</v>
      </c>
      <c r="AE45" s="117"/>
      <c r="AF45" s="117">
        <v>0</v>
      </c>
      <c r="AG45" s="117"/>
      <c r="AH45" s="414">
        <f t="shared" si="0"/>
        <v>0</v>
      </c>
      <c r="AI45" s="414">
        <f t="shared" si="1"/>
        <v>0</v>
      </c>
      <c r="AJ45" s="118">
        <v>56000000</v>
      </c>
      <c r="AK45" s="411" t="s">
        <v>660</v>
      </c>
      <c r="AL45" s="412" t="s">
        <v>877</v>
      </c>
      <c r="AM45" s="118">
        <v>0</v>
      </c>
      <c r="AN45" s="120"/>
      <c r="AO45" s="106"/>
      <c r="AP45" s="106"/>
      <c r="AQ45" s="106"/>
      <c r="AR45" s="106"/>
      <c r="AS45" s="106"/>
      <c r="AT45" s="106"/>
      <c r="AU45" s="106"/>
      <c r="AV45" s="106"/>
      <c r="AW45" s="106"/>
      <c r="AX45" s="106"/>
      <c r="AY45" s="106"/>
    </row>
    <row r="46" spans="1:51" s="422" customFormat="1" ht="51" x14ac:dyDescent="0.2">
      <c r="A46" s="107">
        <v>1</v>
      </c>
      <c r="B46" s="110" t="s">
        <v>59</v>
      </c>
      <c r="C46" s="107">
        <v>9</v>
      </c>
      <c r="D46" s="107" t="s">
        <v>407</v>
      </c>
      <c r="E46" s="110" t="s">
        <v>595</v>
      </c>
      <c r="F46" s="109">
        <v>3</v>
      </c>
      <c r="G46" s="107" t="s">
        <v>219</v>
      </c>
      <c r="H46" s="110" t="s">
        <v>916</v>
      </c>
      <c r="I46" s="107">
        <v>4</v>
      </c>
      <c r="J46" s="107"/>
      <c r="K46" s="110" t="s">
        <v>917</v>
      </c>
      <c r="L46" s="109">
        <v>2020051290031</v>
      </c>
      <c r="M46" s="107">
        <v>1</v>
      </c>
      <c r="N46" s="107">
        <v>1931</v>
      </c>
      <c r="O46" s="110" t="s">
        <v>918</v>
      </c>
      <c r="P46" s="107" t="s">
        <v>66</v>
      </c>
      <c r="Q46" s="107">
        <v>1</v>
      </c>
      <c r="R46" s="111" t="s">
        <v>378</v>
      </c>
      <c r="S46" s="112">
        <v>1</v>
      </c>
      <c r="T46" s="110" t="s">
        <v>867</v>
      </c>
      <c r="U46" s="110" t="s">
        <v>922</v>
      </c>
      <c r="V46" s="123" t="s">
        <v>66</v>
      </c>
      <c r="W46" s="112">
        <v>3</v>
      </c>
      <c r="X46" s="107" t="s">
        <v>45</v>
      </c>
      <c r="Y46" s="124">
        <v>0.4</v>
      </c>
      <c r="Z46" s="116">
        <v>0</v>
      </c>
      <c r="AA46" s="116">
        <v>0</v>
      </c>
      <c r="AB46" s="117">
        <v>1</v>
      </c>
      <c r="AC46" s="117">
        <v>0</v>
      </c>
      <c r="AD46" s="117">
        <v>1</v>
      </c>
      <c r="AE46" s="117"/>
      <c r="AF46" s="117">
        <v>1</v>
      </c>
      <c r="AG46" s="117"/>
      <c r="AH46" s="414">
        <f t="shared" si="0"/>
        <v>0</v>
      </c>
      <c r="AI46" s="414">
        <f t="shared" si="1"/>
        <v>0</v>
      </c>
      <c r="AJ46" s="118">
        <v>64000000</v>
      </c>
      <c r="AK46" s="411" t="s">
        <v>660</v>
      </c>
      <c r="AL46" s="412" t="s">
        <v>877</v>
      </c>
      <c r="AM46" s="118">
        <v>0</v>
      </c>
      <c r="AN46" s="120"/>
      <c r="AO46" s="106"/>
      <c r="AP46" s="106"/>
      <c r="AQ46" s="106"/>
      <c r="AR46" s="106"/>
      <c r="AS46" s="106"/>
      <c r="AT46" s="106"/>
      <c r="AU46" s="106"/>
      <c r="AV46" s="106"/>
      <c r="AW46" s="106"/>
      <c r="AX46" s="106"/>
      <c r="AY46" s="106"/>
    </row>
    <row r="47" spans="1:51" s="422" customFormat="1" ht="51" x14ac:dyDescent="0.2">
      <c r="A47" s="107">
        <v>1</v>
      </c>
      <c r="B47" s="110" t="s">
        <v>59</v>
      </c>
      <c r="C47" s="107">
        <v>9</v>
      </c>
      <c r="D47" s="107" t="s">
        <v>407</v>
      </c>
      <c r="E47" s="110" t="s">
        <v>595</v>
      </c>
      <c r="F47" s="109">
        <v>3</v>
      </c>
      <c r="G47" s="107" t="s">
        <v>219</v>
      </c>
      <c r="H47" s="110" t="s">
        <v>916</v>
      </c>
      <c r="I47" s="107">
        <v>4</v>
      </c>
      <c r="J47" s="107"/>
      <c r="K47" s="110" t="s">
        <v>917</v>
      </c>
      <c r="L47" s="109">
        <v>2020051290031</v>
      </c>
      <c r="M47" s="107">
        <v>2</v>
      </c>
      <c r="N47" s="107">
        <v>1932</v>
      </c>
      <c r="O47" s="110" t="s">
        <v>923</v>
      </c>
      <c r="P47" s="107" t="s">
        <v>66</v>
      </c>
      <c r="Q47" s="107">
        <v>15</v>
      </c>
      <c r="R47" s="111" t="s">
        <v>67</v>
      </c>
      <c r="S47" s="112">
        <v>5</v>
      </c>
      <c r="T47" s="110" t="s">
        <v>867</v>
      </c>
      <c r="U47" s="110" t="s">
        <v>924</v>
      </c>
      <c r="V47" s="123" t="s">
        <v>66</v>
      </c>
      <c r="W47" s="112">
        <v>35</v>
      </c>
      <c r="X47" s="107" t="s">
        <v>45</v>
      </c>
      <c r="Y47" s="124">
        <v>0.2</v>
      </c>
      <c r="Z47" s="116">
        <v>20</v>
      </c>
      <c r="AA47" s="116">
        <v>0</v>
      </c>
      <c r="AB47" s="117">
        <v>15</v>
      </c>
      <c r="AC47" s="117">
        <v>0</v>
      </c>
      <c r="AD47" s="117">
        <v>0</v>
      </c>
      <c r="AE47" s="117"/>
      <c r="AF47" s="117">
        <v>0</v>
      </c>
      <c r="AG47" s="117"/>
      <c r="AH47" s="414">
        <f t="shared" si="0"/>
        <v>0</v>
      </c>
      <c r="AI47" s="414">
        <f t="shared" si="1"/>
        <v>0</v>
      </c>
      <c r="AJ47" s="118">
        <v>15000000</v>
      </c>
      <c r="AK47" s="411" t="s">
        <v>660</v>
      </c>
      <c r="AL47" s="412" t="s">
        <v>877</v>
      </c>
      <c r="AM47" s="118">
        <v>0</v>
      </c>
      <c r="AN47" s="120"/>
      <c r="AO47" s="106"/>
      <c r="AP47" s="106"/>
      <c r="AQ47" s="106"/>
      <c r="AR47" s="106"/>
      <c r="AS47" s="106"/>
      <c r="AT47" s="106"/>
      <c r="AU47" s="106"/>
      <c r="AV47" s="106"/>
      <c r="AW47" s="106"/>
      <c r="AX47" s="106"/>
      <c r="AY47" s="106"/>
    </row>
    <row r="48" spans="1:51" s="422" customFormat="1" ht="63.75" x14ac:dyDescent="0.2">
      <c r="A48" s="107">
        <v>1</v>
      </c>
      <c r="B48" s="110" t="s">
        <v>59</v>
      </c>
      <c r="C48" s="107">
        <v>9</v>
      </c>
      <c r="D48" s="107" t="s">
        <v>407</v>
      </c>
      <c r="E48" s="110" t="s">
        <v>595</v>
      </c>
      <c r="F48" s="109">
        <v>4</v>
      </c>
      <c r="G48" s="107" t="s">
        <v>220</v>
      </c>
      <c r="H48" s="110" t="s">
        <v>596</v>
      </c>
      <c r="I48" s="107">
        <v>4</v>
      </c>
      <c r="J48" s="107"/>
      <c r="K48" s="110" t="s">
        <v>925</v>
      </c>
      <c r="L48" s="109">
        <v>2020051290033</v>
      </c>
      <c r="M48" s="107">
        <v>1</v>
      </c>
      <c r="N48" s="107">
        <v>1941</v>
      </c>
      <c r="O48" s="110" t="s">
        <v>926</v>
      </c>
      <c r="P48" s="107" t="s">
        <v>66</v>
      </c>
      <c r="Q48" s="107">
        <v>4</v>
      </c>
      <c r="R48" s="111" t="s">
        <v>67</v>
      </c>
      <c r="S48" s="112">
        <v>1</v>
      </c>
      <c r="T48" s="110" t="s">
        <v>867</v>
      </c>
      <c r="U48" s="110" t="s">
        <v>927</v>
      </c>
      <c r="V48" s="107" t="s">
        <v>66</v>
      </c>
      <c r="W48" s="112">
        <v>10500</v>
      </c>
      <c r="X48" s="114" t="s">
        <v>46</v>
      </c>
      <c r="Y48" s="124">
        <v>1</v>
      </c>
      <c r="Z48" s="116">
        <v>0</v>
      </c>
      <c r="AA48" s="116">
        <v>0</v>
      </c>
      <c r="AB48" s="117">
        <v>0</v>
      </c>
      <c r="AC48" s="117">
        <v>0</v>
      </c>
      <c r="AD48" s="117">
        <v>10500</v>
      </c>
      <c r="AE48" s="117"/>
      <c r="AF48" s="117">
        <v>10500</v>
      </c>
      <c r="AG48" s="117"/>
      <c r="AH48" s="414">
        <f t="shared" si="0"/>
        <v>0</v>
      </c>
      <c r="AI48" s="414">
        <f t="shared" si="1"/>
        <v>0</v>
      </c>
      <c r="AJ48" s="118">
        <v>36000000</v>
      </c>
      <c r="AK48" s="411" t="s">
        <v>660</v>
      </c>
      <c r="AL48" s="412" t="s">
        <v>877</v>
      </c>
      <c r="AM48" s="118">
        <v>0</v>
      </c>
      <c r="AN48" s="120"/>
      <c r="AO48" s="106"/>
      <c r="AP48" s="106"/>
      <c r="AQ48" s="106"/>
      <c r="AR48" s="106"/>
      <c r="AS48" s="106"/>
      <c r="AT48" s="106"/>
      <c r="AU48" s="106"/>
      <c r="AV48" s="106"/>
      <c r="AW48" s="106"/>
      <c r="AX48" s="106"/>
      <c r="AY48" s="106"/>
    </row>
    <row r="49" spans="1:51" s="422" customFormat="1" ht="63.75" x14ac:dyDescent="0.2">
      <c r="A49" s="107">
        <v>1</v>
      </c>
      <c r="B49" s="110" t="s">
        <v>59</v>
      </c>
      <c r="C49" s="107">
        <v>9</v>
      </c>
      <c r="D49" s="107" t="s">
        <v>407</v>
      </c>
      <c r="E49" s="110" t="s">
        <v>595</v>
      </c>
      <c r="F49" s="109">
        <v>4</v>
      </c>
      <c r="G49" s="107" t="s">
        <v>220</v>
      </c>
      <c r="H49" s="110" t="s">
        <v>596</v>
      </c>
      <c r="I49" s="107">
        <v>4</v>
      </c>
      <c r="J49" s="107">
        <v>17</v>
      </c>
      <c r="K49" s="110" t="s">
        <v>925</v>
      </c>
      <c r="L49" s="109">
        <v>2020051290033</v>
      </c>
      <c r="M49" s="107">
        <v>2</v>
      </c>
      <c r="N49" s="107">
        <v>1942</v>
      </c>
      <c r="O49" s="110" t="s">
        <v>928</v>
      </c>
      <c r="P49" s="107" t="s">
        <v>66</v>
      </c>
      <c r="Q49" s="107">
        <v>315</v>
      </c>
      <c r="R49" s="111" t="s">
        <v>378</v>
      </c>
      <c r="S49" s="112">
        <v>317</v>
      </c>
      <c r="T49" s="110" t="s">
        <v>867</v>
      </c>
      <c r="U49" s="110" t="s">
        <v>929</v>
      </c>
      <c r="V49" s="123" t="s">
        <v>66</v>
      </c>
      <c r="W49" s="112">
        <v>315</v>
      </c>
      <c r="X49" s="114" t="s">
        <v>46</v>
      </c>
      <c r="Y49" s="124">
        <v>0.5</v>
      </c>
      <c r="Z49" s="116">
        <v>315</v>
      </c>
      <c r="AA49" s="116">
        <v>302</v>
      </c>
      <c r="AB49" s="117">
        <v>315</v>
      </c>
      <c r="AC49" s="117">
        <v>290</v>
      </c>
      <c r="AD49" s="117">
        <v>315</v>
      </c>
      <c r="AE49" s="117"/>
      <c r="AF49" s="117">
        <v>315</v>
      </c>
      <c r="AG49" s="117"/>
      <c r="AH49" s="414">
        <f t="shared" si="0"/>
        <v>1</v>
      </c>
      <c r="AI49" s="414">
        <f t="shared" si="1"/>
        <v>1</v>
      </c>
      <c r="AJ49" s="118">
        <v>290000000</v>
      </c>
      <c r="AK49" s="129" t="s">
        <v>364</v>
      </c>
      <c r="AL49" s="411" t="s">
        <v>920</v>
      </c>
      <c r="AM49" s="118">
        <v>96759904</v>
      </c>
      <c r="AN49" s="120"/>
      <c r="AO49" s="106"/>
      <c r="AP49" s="106"/>
      <c r="AQ49" s="106"/>
      <c r="AR49" s="106"/>
      <c r="AS49" s="106"/>
      <c r="AT49" s="106"/>
      <c r="AU49" s="106"/>
      <c r="AV49" s="106"/>
      <c r="AW49" s="106"/>
      <c r="AX49" s="106"/>
      <c r="AY49" s="106"/>
    </row>
    <row r="50" spans="1:51" s="422" customFormat="1" ht="63.75" x14ac:dyDescent="0.2">
      <c r="A50" s="107">
        <v>1</v>
      </c>
      <c r="B50" s="110" t="s">
        <v>59</v>
      </c>
      <c r="C50" s="107">
        <v>9</v>
      </c>
      <c r="D50" s="107" t="s">
        <v>407</v>
      </c>
      <c r="E50" s="110" t="s">
        <v>595</v>
      </c>
      <c r="F50" s="109">
        <v>4</v>
      </c>
      <c r="G50" s="107" t="s">
        <v>220</v>
      </c>
      <c r="H50" s="110" t="s">
        <v>596</v>
      </c>
      <c r="I50" s="107">
        <v>4</v>
      </c>
      <c r="J50" s="107">
        <v>17</v>
      </c>
      <c r="K50" s="110" t="s">
        <v>925</v>
      </c>
      <c r="L50" s="109">
        <v>2020051290033</v>
      </c>
      <c r="M50" s="107">
        <v>2</v>
      </c>
      <c r="N50" s="107">
        <v>1942</v>
      </c>
      <c r="O50" s="110" t="s">
        <v>928</v>
      </c>
      <c r="P50" s="107" t="s">
        <v>66</v>
      </c>
      <c r="Q50" s="107">
        <v>315</v>
      </c>
      <c r="R50" s="111" t="s">
        <v>378</v>
      </c>
      <c r="S50" s="112">
        <v>317</v>
      </c>
      <c r="T50" s="110" t="s">
        <v>867</v>
      </c>
      <c r="U50" s="110" t="s">
        <v>929</v>
      </c>
      <c r="V50" s="123" t="s">
        <v>66</v>
      </c>
      <c r="W50" s="112">
        <v>315</v>
      </c>
      <c r="X50" s="114" t="s">
        <v>46</v>
      </c>
      <c r="Y50" s="124">
        <v>0.5</v>
      </c>
      <c r="Z50" s="116">
        <v>315</v>
      </c>
      <c r="AA50" s="116">
        <v>302</v>
      </c>
      <c r="AB50" s="117">
        <v>315</v>
      </c>
      <c r="AC50" s="117">
        <v>290</v>
      </c>
      <c r="AD50" s="117">
        <v>315</v>
      </c>
      <c r="AE50" s="117"/>
      <c r="AF50" s="117">
        <v>315</v>
      </c>
      <c r="AG50" s="117"/>
      <c r="AH50" s="414">
        <f t="shared" si="0"/>
        <v>1</v>
      </c>
      <c r="AI50" s="414">
        <f t="shared" si="1"/>
        <v>1</v>
      </c>
      <c r="AJ50" s="118">
        <v>180000000</v>
      </c>
      <c r="AK50" s="129" t="s">
        <v>930</v>
      </c>
      <c r="AL50" s="125" t="s">
        <v>513</v>
      </c>
      <c r="AM50" s="118">
        <v>100000000</v>
      </c>
      <c r="AN50" s="120"/>
      <c r="AO50" s="106"/>
      <c r="AP50" s="106"/>
      <c r="AQ50" s="106"/>
      <c r="AR50" s="106"/>
      <c r="AS50" s="106"/>
      <c r="AT50" s="106"/>
      <c r="AU50" s="106"/>
      <c r="AV50" s="106"/>
      <c r="AW50" s="106"/>
      <c r="AX50" s="106"/>
      <c r="AY50" s="106"/>
    </row>
    <row r="51" spans="1:51" s="422" customFormat="1" ht="76.5" x14ac:dyDescent="0.2">
      <c r="A51" s="107">
        <v>1</v>
      </c>
      <c r="B51" s="110" t="s">
        <v>59</v>
      </c>
      <c r="C51" s="107">
        <v>9</v>
      </c>
      <c r="D51" s="107" t="s">
        <v>407</v>
      </c>
      <c r="E51" s="110" t="s">
        <v>595</v>
      </c>
      <c r="F51" s="109">
        <v>4</v>
      </c>
      <c r="G51" s="107" t="s">
        <v>220</v>
      </c>
      <c r="H51" s="110" t="s">
        <v>596</v>
      </c>
      <c r="I51" s="107">
        <v>4</v>
      </c>
      <c r="J51" s="107">
        <v>9</v>
      </c>
      <c r="K51" s="110" t="s">
        <v>925</v>
      </c>
      <c r="L51" s="109">
        <v>2020051290033</v>
      </c>
      <c r="M51" s="107">
        <v>5</v>
      </c>
      <c r="N51" s="107">
        <v>1945</v>
      </c>
      <c r="O51" s="110" t="s">
        <v>931</v>
      </c>
      <c r="P51" s="107" t="s">
        <v>66</v>
      </c>
      <c r="Q51" s="107">
        <v>4</v>
      </c>
      <c r="R51" s="111" t="s">
        <v>67</v>
      </c>
      <c r="S51" s="112">
        <v>1</v>
      </c>
      <c r="T51" s="110" t="s">
        <v>867</v>
      </c>
      <c r="U51" s="110" t="s">
        <v>932</v>
      </c>
      <c r="V51" s="123" t="s">
        <v>66</v>
      </c>
      <c r="W51" s="112">
        <v>2</v>
      </c>
      <c r="X51" s="107" t="s">
        <v>45</v>
      </c>
      <c r="Y51" s="124">
        <v>0.5</v>
      </c>
      <c r="Z51" s="116">
        <v>0</v>
      </c>
      <c r="AA51" s="116">
        <v>0</v>
      </c>
      <c r="AB51" s="117">
        <v>0</v>
      </c>
      <c r="AC51" s="117">
        <v>0</v>
      </c>
      <c r="AD51" s="117">
        <v>2</v>
      </c>
      <c r="AE51" s="117"/>
      <c r="AF51" s="117">
        <v>0</v>
      </c>
      <c r="AG51" s="117"/>
      <c r="AH51" s="414">
        <f t="shared" si="0"/>
        <v>0</v>
      </c>
      <c r="AI51" s="414">
        <f t="shared" si="1"/>
        <v>0</v>
      </c>
      <c r="AJ51" s="118">
        <v>20000000</v>
      </c>
      <c r="AK51" s="411" t="s">
        <v>660</v>
      </c>
      <c r="AL51" s="411" t="s">
        <v>877</v>
      </c>
      <c r="AM51" s="118">
        <v>0</v>
      </c>
      <c r="AN51" s="120"/>
      <c r="AO51" s="106"/>
      <c r="AP51" s="106"/>
      <c r="AQ51" s="106"/>
      <c r="AR51" s="106"/>
      <c r="AS51" s="106"/>
      <c r="AT51" s="106"/>
      <c r="AU51" s="106"/>
      <c r="AV51" s="106"/>
      <c r="AW51" s="106"/>
      <c r="AX51" s="106"/>
      <c r="AY51" s="106"/>
    </row>
    <row r="52" spans="1:51" s="422" customFormat="1" ht="76.5" x14ac:dyDescent="0.2">
      <c r="A52" s="107">
        <v>1</v>
      </c>
      <c r="B52" s="110" t="s">
        <v>59</v>
      </c>
      <c r="C52" s="107">
        <v>9</v>
      </c>
      <c r="D52" s="107" t="s">
        <v>407</v>
      </c>
      <c r="E52" s="110" t="s">
        <v>595</v>
      </c>
      <c r="F52" s="109">
        <v>4</v>
      </c>
      <c r="G52" s="107" t="s">
        <v>220</v>
      </c>
      <c r="H52" s="110" t="s">
        <v>596</v>
      </c>
      <c r="I52" s="107">
        <v>4</v>
      </c>
      <c r="J52" s="107">
        <v>9</v>
      </c>
      <c r="K52" s="110" t="s">
        <v>925</v>
      </c>
      <c r="L52" s="109">
        <v>2020051290033</v>
      </c>
      <c r="M52" s="107">
        <v>6</v>
      </c>
      <c r="N52" s="107">
        <v>1946</v>
      </c>
      <c r="O52" s="110" t="s">
        <v>933</v>
      </c>
      <c r="P52" s="107" t="s">
        <v>66</v>
      </c>
      <c r="Q52" s="107">
        <v>4</v>
      </c>
      <c r="R52" s="111" t="s">
        <v>67</v>
      </c>
      <c r="S52" s="112">
        <v>1</v>
      </c>
      <c r="T52" s="110" t="s">
        <v>867</v>
      </c>
      <c r="U52" s="110" t="s">
        <v>934</v>
      </c>
      <c r="V52" s="123" t="s">
        <v>66</v>
      </c>
      <c r="W52" s="112">
        <v>1</v>
      </c>
      <c r="X52" s="114" t="s">
        <v>46</v>
      </c>
      <c r="Y52" s="124">
        <v>0.5</v>
      </c>
      <c r="Z52" s="116">
        <v>0</v>
      </c>
      <c r="AA52" s="116">
        <v>0</v>
      </c>
      <c r="AB52" s="117">
        <v>9</v>
      </c>
      <c r="AC52" s="117">
        <v>9</v>
      </c>
      <c r="AD52" s="117">
        <v>9</v>
      </c>
      <c r="AE52" s="117"/>
      <c r="AF52" s="117">
        <v>0</v>
      </c>
      <c r="AG52" s="117"/>
      <c r="AH52" s="414">
        <f t="shared" si="0"/>
        <v>1</v>
      </c>
      <c r="AI52" s="414">
        <f t="shared" si="1"/>
        <v>1</v>
      </c>
      <c r="AJ52" s="118">
        <v>582219054</v>
      </c>
      <c r="AK52" s="121" t="s">
        <v>935</v>
      </c>
      <c r="AL52" s="411" t="s">
        <v>936</v>
      </c>
      <c r="AM52" s="118">
        <v>582219054</v>
      </c>
      <c r="AN52" s="120"/>
      <c r="AO52" s="106"/>
      <c r="AP52" s="106"/>
      <c r="AQ52" s="106"/>
      <c r="AR52" s="106"/>
      <c r="AS52" s="106"/>
      <c r="AT52" s="106"/>
      <c r="AU52" s="106"/>
      <c r="AV52" s="106"/>
      <c r="AW52" s="106"/>
      <c r="AX52" s="106"/>
      <c r="AY52" s="106"/>
    </row>
    <row r="53" spans="1:51" s="422" customFormat="1" ht="76.5" x14ac:dyDescent="0.2">
      <c r="A53" s="107">
        <v>1</v>
      </c>
      <c r="B53" s="110" t="s">
        <v>59</v>
      </c>
      <c r="C53" s="107">
        <v>9</v>
      </c>
      <c r="D53" s="107" t="s">
        <v>407</v>
      </c>
      <c r="E53" s="110" t="s">
        <v>595</v>
      </c>
      <c r="F53" s="109">
        <v>4</v>
      </c>
      <c r="G53" s="107" t="s">
        <v>220</v>
      </c>
      <c r="H53" s="110" t="s">
        <v>596</v>
      </c>
      <c r="I53" s="107">
        <v>4</v>
      </c>
      <c r="J53" s="107">
        <v>9</v>
      </c>
      <c r="K53" s="110" t="s">
        <v>925</v>
      </c>
      <c r="L53" s="109">
        <v>2020051290033</v>
      </c>
      <c r="M53" s="107">
        <v>6</v>
      </c>
      <c r="N53" s="107">
        <v>1946</v>
      </c>
      <c r="O53" s="110" t="s">
        <v>933</v>
      </c>
      <c r="P53" s="107" t="s">
        <v>66</v>
      </c>
      <c r="Q53" s="107">
        <v>4</v>
      </c>
      <c r="R53" s="111" t="s">
        <v>67</v>
      </c>
      <c r="S53" s="112">
        <v>1</v>
      </c>
      <c r="T53" s="110" t="s">
        <v>867</v>
      </c>
      <c r="U53" s="110" t="s">
        <v>937</v>
      </c>
      <c r="V53" s="107" t="s">
        <v>600</v>
      </c>
      <c r="W53" s="112">
        <v>25</v>
      </c>
      <c r="X53" s="107" t="s">
        <v>46</v>
      </c>
      <c r="Y53" s="124">
        <v>0.5</v>
      </c>
      <c r="Z53" s="116">
        <v>25</v>
      </c>
      <c r="AA53" s="116">
        <v>25</v>
      </c>
      <c r="AB53" s="117">
        <v>25</v>
      </c>
      <c r="AC53" s="117">
        <v>25</v>
      </c>
      <c r="AD53" s="117">
        <v>25</v>
      </c>
      <c r="AE53" s="117"/>
      <c r="AF53" s="117">
        <v>25</v>
      </c>
      <c r="AG53" s="117"/>
      <c r="AH53" s="414">
        <f t="shared" si="0"/>
        <v>1</v>
      </c>
      <c r="AI53" s="414">
        <f t="shared" si="1"/>
        <v>1</v>
      </c>
      <c r="AJ53" s="118">
        <v>240000000</v>
      </c>
      <c r="AK53" s="121" t="s">
        <v>938</v>
      </c>
      <c r="AL53" s="411" t="s">
        <v>920</v>
      </c>
      <c r="AM53" s="118">
        <v>106665440</v>
      </c>
      <c r="AN53" s="120"/>
      <c r="AO53" s="106"/>
      <c r="AP53" s="106"/>
      <c r="AQ53" s="106"/>
      <c r="AR53" s="106"/>
      <c r="AS53" s="106"/>
      <c r="AT53" s="106"/>
      <c r="AU53" s="106"/>
      <c r="AV53" s="106"/>
      <c r="AW53" s="106"/>
      <c r="AX53" s="106"/>
      <c r="AY53" s="106"/>
    </row>
    <row r="54" spans="1:51" s="422" customFormat="1" ht="76.5" x14ac:dyDescent="0.2">
      <c r="A54" s="107">
        <v>1</v>
      </c>
      <c r="B54" s="110" t="s">
        <v>59</v>
      </c>
      <c r="C54" s="107">
        <v>9</v>
      </c>
      <c r="D54" s="107" t="s">
        <v>407</v>
      </c>
      <c r="E54" s="110" t="s">
        <v>595</v>
      </c>
      <c r="F54" s="109">
        <v>4</v>
      </c>
      <c r="G54" s="107" t="s">
        <v>220</v>
      </c>
      <c r="H54" s="110" t="s">
        <v>596</v>
      </c>
      <c r="I54" s="107">
        <v>4</v>
      </c>
      <c r="J54" s="107">
        <v>9</v>
      </c>
      <c r="K54" s="110" t="s">
        <v>925</v>
      </c>
      <c r="L54" s="109">
        <v>2020051290033</v>
      </c>
      <c r="M54" s="107">
        <v>6</v>
      </c>
      <c r="N54" s="107">
        <v>1946</v>
      </c>
      <c r="O54" s="110" t="s">
        <v>933</v>
      </c>
      <c r="P54" s="107" t="s">
        <v>66</v>
      </c>
      <c r="Q54" s="107">
        <v>4</v>
      </c>
      <c r="R54" s="111" t="s">
        <v>67</v>
      </c>
      <c r="S54" s="112">
        <v>1</v>
      </c>
      <c r="T54" s="110" t="s">
        <v>867</v>
      </c>
      <c r="U54" s="110" t="s">
        <v>937</v>
      </c>
      <c r="V54" s="107" t="s">
        <v>600</v>
      </c>
      <c r="W54" s="112">
        <v>25</v>
      </c>
      <c r="X54" s="107" t="s">
        <v>46</v>
      </c>
      <c r="Y54" s="124">
        <v>1</v>
      </c>
      <c r="Z54" s="116">
        <v>25</v>
      </c>
      <c r="AA54" s="116">
        <v>25</v>
      </c>
      <c r="AB54" s="117">
        <v>25</v>
      </c>
      <c r="AC54" s="117">
        <v>25</v>
      </c>
      <c r="AD54" s="117">
        <v>25</v>
      </c>
      <c r="AE54" s="117"/>
      <c r="AF54" s="117">
        <v>25</v>
      </c>
      <c r="AG54" s="117"/>
      <c r="AH54" s="414">
        <f t="shared" si="0"/>
        <v>1</v>
      </c>
      <c r="AI54" s="414">
        <f t="shared" si="1"/>
        <v>1</v>
      </c>
      <c r="AJ54" s="118">
        <v>144502130</v>
      </c>
      <c r="AK54" s="121" t="s">
        <v>382</v>
      </c>
      <c r="AL54" s="125" t="s">
        <v>513</v>
      </c>
      <c r="AM54" s="118">
        <v>49552954</v>
      </c>
      <c r="AN54" s="120"/>
      <c r="AO54" s="106"/>
      <c r="AP54" s="106"/>
      <c r="AQ54" s="106"/>
      <c r="AR54" s="106"/>
      <c r="AS54" s="106"/>
      <c r="AT54" s="106"/>
      <c r="AU54" s="106"/>
      <c r="AV54" s="106"/>
      <c r="AW54" s="106"/>
      <c r="AX54" s="106"/>
      <c r="AY54" s="106"/>
    </row>
    <row r="55" spans="1:51" s="422" customFormat="1" ht="76.5" x14ac:dyDescent="0.2">
      <c r="A55" s="107">
        <v>1</v>
      </c>
      <c r="B55" s="110" t="s">
        <v>59</v>
      </c>
      <c r="C55" s="107">
        <v>9</v>
      </c>
      <c r="D55" s="107" t="s">
        <v>407</v>
      </c>
      <c r="E55" s="110" t="s">
        <v>595</v>
      </c>
      <c r="F55" s="109">
        <v>4</v>
      </c>
      <c r="G55" s="107" t="s">
        <v>220</v>
      </c>
      <c r="H55" s="110" t="s">
        <v>596</v>
      </c>
      <c r="I55" s="107">
        <v>4</v>
      </c>
      <c r="J55" s="107">
        <v>9</v>
      </c>
      <c r="K55" s="110" t="s">
        <v>925</v>
      </c>
      <c r="L55" s="109">
        <v>2020051290033</v>
      </c>
      <c r="M55" s="107">
        <v>6</v>
      </c>
      <c r="N55" s="107">
        <v>1946</v>
      </c>
      <c r="O55" s="110" t="s">
        <v>933</v>
      </c>
      <c r="P55" s="107" t="s">
        <v>66</v>
      </c>
      <c r="Q55" s="107">
        <v>4</v>
      </c>
      <c r="R55" s="111" t="s">
        <v>67</v>
      </c>
      <c r="S55" s="112">
        <v>1</v>
      </c>
      <c r="T55" s="110" t="s">
        <v>867</v>
      </c>
      <c r="U55" s="110" t="s">
        <v>937</v>
      </c>
      <c r="V55" s="107" t="s">
        <v>600</v>
      </c>
      <c r="W55" s="112">
        <v>25</v>
      </c>
      <c r="X55" s="107" t="s">
        <v>46</v>
      </c>
      <c r="Y55" s="124">
        <v>1</v>
      </c>
      <c r="Z55" s="116">
        <v>25</v>
      </c>
      <c r="AA55" s="116">
        <v>25</v>
      </c>
      <c r="AB55" s="117">
        <v>25</v>
      </c>
      <c r="AC55" s="117">
        <v>25</v>
      </c>
      <c r="AD55" s="117">
        <v>25</v>
      </c>
      <c r="AE55" s="117"/>
      <c r="AF55" s="117">
        <v>25</v>
      </c>
      <c r="AG55" s="117"/>
      <c r="AH55" s="414">
        <v>1</v>
      </c>
      <c r="AI55" s="414">
        <v>1</v>
      </c>
      <c r="AJ55" s="118">
        <v>43906878.090000004</v>
      </c>
      <c r="AK55" s="553" t="s">
        <v>939</v>
      </c>
      <c r="AL55" s="125" t="s">
        <v>940</v>
      </c>
      <c r="AM55" s="118">
        <v>41208483</v>
      </c>
      <c r="AN55" s="120"/>
      <c r="AO55" s="106"/>
      <c r="AP55" s="106"/>
      <c r="AQ55" s="106"/>
      <c r="AR55" s="106"/>
      <c r="AS55" s="106"/>
      <c r="AT55" s="106"/>
      <c r="AU55" s="106"/>
      <c r="AV55" s="106"/>
      <c r="AW55" s="106"/>
      <c r="AX55" s="106"/>
      <c r="AY55" s="106"/>
    </row>
    <row r="56" spans="1:51" s="422" customFormat="1" ht="76.5" x14ac:dyDescent="0.2">
      <c r="A56" s="107">
        <v>1</v>
      </c>
      <c r="B56" s="110" t="s">
        <v>59</v>
      </c>
      <c r="C56" s="107">
        <v>9</v>
      </c>
      <c r="D56" s="107" t="s">
        <v>407</v>
      </c>
      <c r="E56" s="110" t="s">
        <v>595</v>
      </c>
      <c r="F56" s="109">
        <v>4</v>
      </c>
      <c r="G56" s="107" t="s">
        <v>220</v>
      </c>
      <c r="H56" s="110" t="s">
        <v>596</v>
      </c>
      <c r="I56" s="107">
        <v>4</v>
      </c>
      <c r="J56" s="107">
        <v>9</v>
      </c>
      <c r="K56" s="110" t="s">
        <v>925</v>
      </c>
      <c r="L56" s="109">
        <v>2020051290033</v>
      </c>
      <c r="M56" s="107">
        <v>6</v>
      </c>
      <c r="N56" s="107">
        <v>1947</v>
      </c>
      <c r="O56" s="110" t="s">
        <v>941</v>
      </c>
      <c r="P56" s="107" t="s">
        <v>66</v>
      </c>
      <c r="Q56" s="107">
        <v>4</v>
      </c>
      <c r="R56" s="111" t="s">
        <v>67</v>
      </c>
      <c r="S56" s="112">
        <v>1</v>
      </c>
      <c r="T56" s="110" t="s">
        <v>867</v>
      </c>
      <c r="U56" s="110" t="s">
        <v>942</v>
      </c>
      <c r="V56" s="123" t="s">
        <v>137</v>
      </c>
      <c r="W56" s="111">
        <v>0.03</v>
      </c>
      <c r="X56" s="114" t="s">
        <v>46</v>
      </c>
      <c r="Y56" s="124">
        <v>1</v>
      </c>
      <c r="Z56" s="414">
        <v>0</v>
      </c>
      <c r="AA56" s="414">
        <v>0</v>
      </c>
      <c r="AB56" s="414">
        <v>0.03</v>
      </c>
      <c r="AC56" s="414">
        <v>0.03</v>
      </c>
      <c r="AD56" s="414">
        <v>0.03</v>
      </c>
      <c r="AE56" s="414"/>
      <c r="AF56" s="414">
        <v>0.03</v>
      </c>
      <c r="AG56" s="414"/>
      <c r="AH56" s="414">
        <f t="shared" si="0"/>
        <v>1</v>
      </c>
      <c r="AI56" s="414">
        <f t="shared" si="1"/>
        <v>1</v>
      </c>
      <c r="AJ56" s="118">
        <v>15982600</v>
      </c>
      <c r="AK56" s="129" t="s">
        <v>307</v>
      </c>
      <c r="AL56" s="411" t="s">
        <v>513</v>
      </c>
      <c r="AM56" s="118">
        <v>15101068</v>
      </c>
      <c r="AN56" s="120"/>
      <c r="AO56" s="106"/>
      <c r="AP56" s="106"/>
      <c r="AQ56" s="106"/>
      <c r="AR56" s="106"/>
      <c r="AS56" s="106"/>
      <c r="AT56" s="106"/>
      <c r="AU56" s="106"/>
      <c r="AV56" s="106"/>
      <c r="AW56" s="106"/>
      <c r="AX56" s="106"/>
      <c r="AY56" s="106"/>
    </row>
    <row r="57" spans="1:51" s="422" customFormat="1" ht="63.75" x14ac:dyDescent="0.2">
      <c r="A57" s="107">
        <v>1</v>
      </c>
      <c r="B57" s="110" t="s">
        <v>59</v>
      </c>
      <c r="C57" s="107">
        <v>9</v>
      </c>
      <c r="D57" s="107" t="s">
        <v>407</v>
      </c>
      <c r="E57" s="110" t="s">
        <v>595</v>
      </c>
      <c r="F57" s="109">
        <v>5</v>
      </c>
      <c r="G57" s="107" t="s">
        <v>221</v>
      </c>
      <c r="H57" s="110" t="s">
        <v>943</v>
      </c>
      <c r="I57" s="107">
        <v>4</v>
      </c>
      <c r="J57" s="107"/>
      <c r="K57" s="110" t="s">
        <v>944</v>
      </c>
      <c r="L57" s="109">
        <v>2020051290028</v>
      </c>
      <c r="M57" s="107">
        <v>1</v>
      </c>
      <c r="N57" s="107">
        <v>1951</v>
      </c>
      <c r="O57" s="110" t="s">
        <v>945</v>
      </c>
      <c r="P57" s="107" t="s">
        <v>66</v>
      </c>
      <c r="Q57" s="107">
        <v>4</v>
      </c>
      <c r="R57" s="111" t="s">
        <v>67</v>
      </c>
      <c r="S57" s="112">
        <v>1</v>
      </c>
      <c r="T57" s="110" t="s">
        <v>867</v>
      </c>
      <c r="U57" s="110" t="s">
        <v>946</v>
      </c>
      <c r="V57" s="123" t="s">
        <v>66</v>
      </c>
      <c r="W57" s="112">
        <v>1</v>
      </c>
      <c r="X57" s="107" t="s">
        <v>45</v>
      </c>
      <c r="Y57" s="124">
        <v>1</v>
      </c>
      <c r="Z57" s="116">
        <v>0</v>
      </c>
      <c r="AA57" s="116">
        <v>0</v>
      </c>
      <c r="AB57" s="117">
        <v>0</v>
      </c>
      <c r="AC57" s="117">
        <v>0</v>
      </c>
      <c r="AD57" s="117">
        <v>0</v>
      </c>
      <c r="AE57" s="117"/>
      <c r="AF57" s="117">
        <v>1</v>
      </c>
      <c r="AG57" s="117"/>
      <c r="AH57" s="414">
        <f t="shared" si="0"/>
        <v>0</v>
      </c>
      <c r="AI57" s="414">
        <f t="shared" si="1"/>
        <v>0</v>
      </c>
      <c r="AJ57" s="118">
        <v>35953844</v>
      </c>
      <c r="AK57" s="129" t="s">
        <v>947</v>
      </c>
      <c r="AL57" s="411" t="s">
        <v>920</v>
      </c>
      <c r="AM57" s="118">
        <v>0</v>
      </c>
      <c r="AN57" s="120"/>
      <c r="AO57" s="106"/>
      <c r="AP57" s="106"/>
      <c r="AQ57" s="106"/>
      <c r="AR57" s="106"/>
      <c r="AS57" s="106"/>
      <c r="AT57" s="106"/>
      <c r="AU57" s="106"/>
      <c r="AV57" s="106"/>
      <c r="AW57" s="106"/>
      <c r="AX57" s="106"/>
      <c r="AY57" s="106"/>
    </row>
    <row r="58" spans="1:51" s="422" customFormat="1" ht="89.25" x14ac:dyDescent="0.2">
      <c r="A58" s="107">
        <v>1</v>
      </c>
      <c r="B58" s="110" t="s">
        <v>59</v>
      </c>
      <c r="C58" s="107">
        <v>9</v>
      </c>
      <c r="D58" s="107" t="s">
        <v>407</v>
      </c>
      <c r="E58" s="110" t="s">
        <v>595</v>
      </c>
      <c r="F58" s="109">
        <v>5</v>
      </c>
      <c r="G58" s="107" t="s">
        <v>221</v>
      </c>
      <c r="H58" s="110" t="s">
        <v>943</v>
      </c>
      <c r="I58" s="107">
        <v>4</v>
      </c>
      <c r="J58" s="107"/>
      <c r="K58" s="110" t="s">
        <v>944</v>
      </c>
      <c r="L58" s="109">
        <v>2020051290028</v>
      </c>
      <c r="M58" s="107">
        <v>2</v>
      </c>
      <c r="N58" s="107">
        <v>1952</v>
      </c>
      <c r="O58" s="110" t="s">
        <v>948</v>
      </c>
      <c r="P58" s="107" t="s">
        <v>66</v>
      </c>
      <c r="Q58" s="107">
        <v>4</v>
      </c>
      <c r="R58" s="111" t="s">
        <v>67</v>
      </c>
      <c r="S58" s="112">
        <v>1</v>
      </c>
      <c r="T58" s="110" t="s">
        <v>867</v>
      </c>
      <c r="U58" s="110" t="s">
        <v>949</v>
      </c>
      <c r="V58" s="123" t="s">
        <v>66</v>
      </c>
      <c r="W58" s="112">
        <v>420</v>
      </c>
      <c r="X58" s="107" t="s">
        <v>45</v>
      </c>
      <c r="Y58" s="124">
        <v>1</v>
      </c>
      <c r="Z58" s="116">
        <v>0</v>
      </c>
      <c r="AA58" s="116">
        <v>0</v>
      </c>
      <c r="AB58" s="117">
        <v>420</v>
      </c>
      <c r="AC58" s="117">
        <v>0</v>
      </c>
      <c r="AD58" s="117">
        <v>0</v>
      </c>
      <c r="AE58" s="117"/>
      <c r="AF58" s="117">
        <v>0</v>
      </c>
      <c r="AG58" s="117"/>
      <c r="AH58" s="414">
        <f t="shared" si="0"/>
        <v>0</v>
      </c>
      <c r="AI58" s="414">
        <f t="shared" si="1"/>
        <v>0</v>
      </c>
      <c r="AJ58" s="39">
        <v>35000000</v>
      </c>
      <c r="AK58" s="121" t="s">
        <v>306</v>
      </c>
      <c r="AL58" s="125" t="s">
        <v>513</v>
      </c>
      <c r="AM58" s="118">
        <v>0</v>
      </c>
      <c r="AN58" s="120"/>
      <c r="AO58" s="106"/>
      <c r="AP58" s="106"/>
      <c r="AQ58" s="106"/>
      <c r="AR58" s="106"/>
      <c r="AS58" s="106"/>
      <c r="AT58" s="106"/>
      <c r="AU58" s="106"/>
      <c r="AV58" s="106"/>
      <c r="AW58" s="106"/>
      <c r="AX58" s="106"/>
      <c r="AY58" s="106"/>
    </row>
    <row r="59" spans="1:51" s="422" customFormat="1" ht="51" x14ac:dyDescent="0.2">
      <c r="A59" s="107">
        <v>1</v>
      </c>
      <c r="B59" s="110" t="s">
        <v>59</v>
      </c>
      <c r="C59" s="107">
        <v>9</v>
      </c>
      <c r="D59" s="107" t="s">
        <v>407</v>
      </c>
      <c r="E59" s="110" t="s">
        <v>595</v>
      </c>
      <c r="F59" s="109">
        <v>6</v>
      </c>
      <c r="G59" s="107" t="s">
        <v>950</v>
      </c>
      <c r="H59" s="110" t="s">
        <v>951</v>
      </c>
      <c r="I59" s="107">
        <v>4</v>
      </c>
      <c r="J59" s="107">
        <v>8</v>
      </c>
      <c r="K59" s="110" t="s">
        <v>909</v>
      </c>
      <c r="L59" s="109">
        <v>2020051290032</v>
      </c>
      <c r="M59" s="107">
        <v>1</v>
      </c>
      <c r="N59" s="107">
        <v>1961</v>
      </c>
      <c r="O59" s="110" t="s">
        <v>952</v>
      </c>
      <c r="P59" s="107" t="s">
        <v>66</v>
      </c>
      <c r="Q59" s="107">
        <v>4</v>
      </c>
      <c r="R59" s="111" t="s">
        <v>67</v>
      </c>
      <c r="S59" s="112">
        <v>1</v>
      </c>
      <c r="T59" s="110" t="s">
        <v>867</v>
      </c>
      <c r="U59" s="110" t="s">
        <v>953</v>
      </c>
      <c r="V59" s="123" t="s">
        <v>66</v>
      </c>
      <c r="W59" s="112">
        <v>75</v>
      </c>
      <c r="X59" s="114" t="s">
        <v>46</v>
      </c>
      <c r="Y59" s="124">
        <v>0.2</v>
      </c>
      <c r="Z59" s="116">
        <v>0</v>
      </c>
      <c r="AA59" s="116">
        <v>0</v>
      </c>
      <c r="AB59" s="117">
        <v>0</v>
      </c>
      <c r="AC59" s="117">
        <v>3</v>
      </c>
      <c r="AD59" s="117">
        <v>67</v>
      </c>
      <c r="AE59" s="117"/>
      <c r="AF59" s="117">
        <v>75</v>
      </c>
      <c r="AG59" s="117"/>
      <c r="AH59" s="414">
        <f t="shared" si="0"/>
        <v>1</v>
      </c>
      <c r="AI59" s="414">
        <f t="shared" si="1"/>
        <v>1</v>
      </c>
      <c r="AJ59" s="118">
        <v>272000000</v>
      </c>
      <c r="AK59" s="121" t="s">
        <v>305</v>
      </c>
      <c r="AL59" s="125" t="s">
        <v>513</v>
      </c>
      <c r="AM59" s="118">
        <v>103855040</v>
      </c>
      <c r="AN59" s="120"/>
      <c r="AO59" s="106"/>
      <c r="AP59" s="106"/>
      <c r="AQ59" s="106"/>
      <c r="AR59" s="106"/>
      <c r="AS59" s="106"/>
      <c r="AT59" s="106"/>
      <c r="AU59" s="106"/>
      <c r="AV59" s="106"/>
      <c r="AW59" s="106"/>
      <c r="AX59" s="106"/>
      <c r="AY59" s="106"/>
    </row>
    <row r="60" spans="1:51" s="422" customFormat="1" ht="63.75" x14ac:dyDescent="0.2">
      <c r="A60" s="107">
        <v>1</v>
      </c>
      <c r="B60" s="110" t="s">
        <v>59</v>
      </c>
      <c r="C60" s="107">
        <v>9</v>
      </c>
      <c r="D60" s="107" t="s">
        <v>407</v>
      </c>
      <c r="E60" s="110" t="s">
        <v>595</v>
      </c>
      <c r="F60" s="109">
        <v>7</v>
      </c>
      <c r="G60" s="107" t="s">
        <v>954</v>
      </c>
      <c r="H60" s="110" t="s">
        <v>955</v>
      </c>
      <c r="I60" s="107">
        <v>4</v>
      </c>
      <c r="J60" s="107"/>
      <c r="K60" s="110" t="s">
        <v>925</v>
      </c>
      <c r="L60" s="109">
        <v>2020051290033</v>
      </c>
      <c r="M60" s="107">
        <v>1</v>
      </c>
      <c r="N60" s="107">
        <v>1971</v>
      </c>
      <c r="O60" s="110" t="s">
        <v>956</v>
      </c>
      <c r="P60" s="107" t="s">
        <v>66</v>
      </c>
      <c r="Q60" s="107">
        <v>1</v>
      </c>
      <c r="R60" s="111" t="s">
        <v>378</v>
      </c>
      <c r="S60" s="112">
        <v>1</v>
      </c>
      <c r="T60" s="110" t="s">
        <v>867</v>
      </c>
      <c r="U60" s="110" t="s">
        <v>957</v>
      </c>
      <c r="V60" s="123" t="s">
        <v>66</v>
      </c>
      <c r="W60" s="112">
        <v>1200</v>
      </c>
      <c r="X60" s="107" t="s">
        <v>45</v>
      </c>
      <c r="Y60" s="124">
        <v>0.1</v>
      </c>
      <c r="Z60" s="116">
        <v>1200</v>
      </c>
      <c r="AA60" s="116">
        <v>5500</v>
      </c>
      <c r="AB60" s="117">
        <v>0</v>
      </c>
      <c r="AC60" s="342">
        <v>0.4</v>
      </c>
      <c r="AD60" s="117">
        <v>0</v>
      </c>
      <c r="AE60" s="117"/>
      <c r="AF60" s="117">
        <v>0</v>
      </c>
      <c r="AG60" s="117"/>
      <c r="AH60" s="414">
        <f t="shared" si="0"/>
        <v>4.5836666666666668</v>
      </c>
      <c r="AI60" s="414">
        <f t="shared" si="1"/>
        <v>1</v>
      </c>
      <c r="AJ60" s="118">
        <v>50000000</v>
      </c>
      <c r="AK60" s="411" t="s">
        <v>660</v>
      </c>
      <c r="AL60" s="125" t="s">
        <v>877</v>
      </c>
      <c r="AM60" s="118">
        <v>25000000</v>
      </c>
      <c r="AN60" s="120"/>
      <c r="AO60" s="106"/>
      <c r="AP60" s="106"/>
      <c r="AQ60" s="106"/>
      <c r="AR60" s="106"/>
      <c r="AS60" s="106"/>
      <c r="AT60" s="106"/>
      <c r="AU60" s="106"/>
      <c r="AV60" s="106"/>
      <c r="AW60" s="106"/>
      <c r="AX60" s="106"/>
      <c r="AY60" s="106"/>
    </row>
    <row r="61" spans="1:51" s="422" customFormat="1" ht="89.25" x14ac:dyDescent="0.2">
      <c r="A61" s="107">
        <v>1</v>
      </c>
      <c r="B61" s="110" t="s">
        <v>59</v>
      </c>
      <c r="C61" s="107">
        <v>9</v>
      </c>
      <c r="D61" s="107" t="s">
        <v>407</v>
      </c>
      <c r="E61" s="110" t="s">
        <v>595</v>
      </c>
      <c r="F61" s="109">
        <v>7</v>
      </c>
      <c r="G61" s="107" t="s">
        <v>954</v>
      </c>
      <c r="H61" s="110" t="s">
        <v>955</v>
      </c>
      <c r="I61" s="107">
        <v>4</v>
      </c>
      <c r="J61" s="107">
        <v>10</v>
      </c>
      <c r="K61" s="110" t="s">
        <v>925</v>
      </c>
      <c r="L61" s="109">
        <v>2020051290033</v>
      </c>
      <c r="M61" s="107">
        <v>2</v>
      </c>
      <c r="N61" s="107">
        <v>1972</v>
      </c>
      <c r="O61" s="110" t="s">
        <v>958</v>
      </c>
      <c r="P61" s="107" t="s">
        <v>66</v>
      </c>
      <c r="Q61" s="107">
        <v>4</v>
      </c>
      <c r="R61" s="111" t="s">
        <v>67</v>
      </c>
      <c r="S61" s="112">
        <v>1</v>
      </c>
      <c r="T61" s="110" t="s">
        <v>867</v>
      </c>
      <c r="U61" s="110" t="s">
        <v>959</v>
      </c>
      <c r="V61" s="123" t="s">
        <v>66</v>
      </c>
      <c r="W61" s="112">
        <v>1500</v>
      </c>
      <c r="X61" s="114" t="s">
        <v>46</v>
      </c>
      <c r="Y61" s="124">
        <v>0.85</v>
      </c>
      <c r="Z61" s="116">
        <v>1500</v>
      </c>
      <c r="AA61" s="116">
        <v>3000</v>
      </c>
      <c r="AB61" s="117">
        <v>1500</v>
      </c>
      <c r="AC61" s="117">
        <v>1500</v>
      </c>
      <c r="AD61" s="117">
        <v>1500</v>
      </c>
      <c r="AE61" s="117"/>
      <c r="AF61" s="117">
        <v>1500</v>
      </c>
      <c r="AG61" s="117"/>
      <c r="AH61" s="414">
        <f t="shared" si="0"/>
        <v>1</v>
      </c>
      <c r="AI61" s="414">
        <f t="shared" si="1"/>
        <v>1</v>
      </c>
      <c r="AJ61" s="556">
        <v>178677799</v>
      </c>
      <c r="AK61" s="121" t="s">
        <v>308</v>
      </c>
      <c r="AL61" s="411" t="s">
        <v>513</v>
      </c>
      <c r="AM61" s="556">
        <v>84045442</v>
      </c>
      <c r="AN61" s="120"/>
      <c r="AO61" s="106"/>
      <c r="AP61" s="106"/>
      <c r="AQ61" s="106"/>
      <c r="AR61" s="106"/>
      <c r="AS61" s="106"/>
      <c r="AT61" s="106"/>
      <c r="AU61" s="106"/>
      <c r="AV61" s="106"/>
      <c r="AW61" s="106"/>
      <c r="AX61" s="106"/>
      <c r="AY61" s="106"/>
    </row>
    <row r="62" spans="1:51" s="539" customFormat="1" ht="14.25" x14ac:dyDescent="0.2">
      <c r="Z62" s="540"/>
      <c r="AA62" s="540"/>
      <c r="AB62" s="540"/>
      <c r="AC62" s="540"/>
      <c r="AD62" s="540"/>
      <c r="AJ62" s="557"/>
      <c r="AM62" s="561"/>
    </row>
    <row r="63" spans="1:51" x14ac:dyDescent="0.25">
      <c r="Z63" s="327"/>
      <c r="AA63" s="327"/>
      <c r="AB63" s="327"/>
      <c r="AC63" s="327"/>
      <c r="AD63" s="327"/>
      <c r="AJ63" s="558"/>
    </row>
  </sheetData>
  <sheetProtection algorithmName="SHA-512" hashValue="JHyIZBRd3Yn4IUaSXsI6dH9W7WhaAEHgae+MauIg7BZZLmCxdwms99xbETnCCuu5C+exkT5avRx4IqDCzklZ+Q==" saltValue="Xkg0fUdXzlbkNM96W+Tj1A==" spinCount="100000" sheet="1" objects="1" scenarios="1" selectLockedCells="1" selectUnlockedCells="1"/>
  <mergeCells count="21">
    <mergeCell ref="A7:T7"/>
    <mergeCell ref="U7:AH7"/>
    <mergeCell ref="AJ7:AM7"/>
    <mergeCell ref="AN7:AN8"/>
    <mergeCell ref="AN27:AN30"/>
    <mergeCell ref="A5:B5"/>
    <mergeCell ref="C5:AN5"/>
    <mergeCell ref="A6:B6"/>
    <mergeCell ref="C6:G6"/>
    <mergeCell ref="H6:J6"/>
    <mergeCell ref="K6:N6"/>
    <mergeCell ref="P6:T6"/>
    <mergeCell ref="W6:X6"/>
    <mergeCell ref="Y6:Z6"/>
    <mergeCell ref="AA6:AN6"/>
    <mergeCell ref="A1:B4"/>
    <mergeCell ref="C1:AL4"/>
    <mergeCell ref="AM1:AN1"/>
    <mergeCell ref="AM2:AN2"/>
    <mergeCell ref="AM3:AN3"/>
    <mergeCell ref="AM4:AN4"/>
  </mergeCells>
  <dataValidations count="1">
    <dataValidation type="list" allowBlank="1" showErrorMessage="1" sqref="AL8">
      <formula1>#REF!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14:formula1>
            <xm:f>'C:\Users\julie.quiroz\Desktop\PA T2 - 2023 DEPENDENCIAS\DEPENDENCIOAS REPORTADAS KPT\[PA 2023 Educación Trimestre II revisado OK.xlsx]Hoja1'!#REF!</xm:f>
          </x14:formula1>
          <xm:sqref>Y6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55"/>
  <sheetViews>
    <sheetView topLeftCell="L7" workbookViewId="0">
      <selection activeCell="L8" sqref="A8:XFD8"/>
    </sheetView>
  </sheetViews>
  <sheetFormatPr baseColWidth="10" defaultRowHeight="15" x14ac:dyDescent="0.25"/>
  <cols>
    <col min="1" max="1" width="2.140625" bestFit="1" customWidth="1"/>
    <col min="2" max="2" width="26.28515625" customWidth="1"/>
    <col min="5" max="5" width="19.140625" customWidth="1"/>
    <col min="8" max="8" width="17.7109375" customWidth="1"/>
    <col min="11" max="11" width="30.5703125" customWidth="1"/>
    <col min="12" max="12" width="15" customWidth="1"/>
    <col min="15" max="15" width="27.42578125" customWidth="1"/>
    <col min="16" max="16" width="13.85546875" customWidth="1"/>
    <col min="21" max="21" width="28.7109375" customWidth="1"/>
    <col min="22" max="22" width="12.7109375" bestFit="1" customWidth="1"/>
    <col min="24" max="24" width="13.28515625" customWidth="1"/>
    <col min="30" max="34" width="0" hidden="1" customWidth="1"/>
    <col min="36" max="36" width="17" customWidth="1"/>
    <col min="39" max="39" width="16.42578125" customWidth="1"/>
    <col min="40" max="40" width="20.42578125" customWidth="1"/>
  </cols>
  <sheetData>
    <row r="1" spans="1:51" s="1" customFormat="1" ht="15.75" x14ac:dyDescent="0.25">
      <c r="A1" s="860"/>
      <c r="B1" s="861"/>
      <c r="C1" s="862" t="s">
        <v>0</v>
      </c>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4"/>
      <c r="AM1" s="868" t="s">
        <v>1</v>
      </c>
      <c r="AN1" s="868"/>
      <c r="AY1" s="1" t="s">
        <v>45</v>
      </c>
    </row>
    <row r="2" spans="1:51" s="1" customFormat="1" ht="25.5" x14ac:dyDescent="0.25">
      <c r="A2" s="860"/>
      <c r="B2" s="861"/>
      <c r="C2" s="862"/>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4"/>
      <c r="AM2" s="868" t="s">
        <v>48</v>
      </c>
      <c r="AN2" s="868"/>
      <c r="AY2" s="1" t="s">
        <v>47</v>
      </c>
    </row>
    <row r="3" spans="1:51" s="1" customFormat="1" ht="25.5" x14ac:dyDescent="0.25">
      <c r="A3" s="860"/>
      <c r="B3" s="861"/>
      <c r="C3" s="862"/>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863"/>
      <c r="AJ3" s="863"/>
      <c r="AK3" s="863"/>
      <c r="AL3" s="864"/>
      <c r="AM3" s="868" t="s">
        <v>2</v>
      </c>
      <c r="AN3" s="868"/>
      <c r="AY3" s="1" t="s">
        <v>46</v>
      </c>
    </row>
    <row r="4" spans="1:51" s="1" customFormat="1" ht="21.75" customHeight="1" x14ac:dyDescent="0.25">
      <c r="A4" s="860"/>
      <c r="B4" s="861"/>
      <c r="C4" s="865"/>
      <c r="D4" s="866"/>
      <c r="E4" s="866"/>
      <c r="F4" s="866"/>
      <c r="G4" s="866"/>
      <c r="H4" s="866"/>
      <c r="I4" s="866"/>
      <c r="J4" s="866"/>
      <c r="K4" s="866"/>
      <c r="L4" s="866"/>
      <c r="M4" s="866"/>
      <c r="N4" s="866"/>
      <c r="O4" s="866"/>
      <c r="P4" s="866"/>
      <c r="Q4" s="866"/>
      <c r="R4" s="866"/>
      <c r="S4" s="866"/>
      <c r="T4" s="866"/>
      <c r="U4" s="866"/>
      <c r="V4" s="866"/>
      <c r="W4" s="866"/>
      <c r="X4" s="866"/>
      <c r="Y4" s="866"/>
      <c r="Z4" s="866"/>
      <c r="AA4" s="866"/>
      <c r="AB4" s="866"/>
      <c r="AC4" s="866"/>
      <c r="AD4" s="866"/>
      <c r="AE4" s="866"/>
      <c r="AF4" s="866"/>
      <c r="AG4" s="866"/>
      <c r="AH4" s="866"/>
      <c r="AI4" s="866"/>
      <c r="AJ4" s="866"/>
      <c r="AK4" s="866"/>
      <c r="AL4" s="867"/>
      <c r="AM4" s="868" t="s">
        <v>55</v>
      </c>
      <c r="AN4" s="868"/>
    </row>
    <row r="5" spans="1:51" s="1" customFormat="1" ht="30.75" customHeight="1" x14ac:dyDescent="0.25">
      <c r="A5" s="869" t="s">
        <v>3</v>
      </c>
      <c r="B5" s="870"/>
      <c r="C5" s="871" t="s">
        <v>4</v>
      </c>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c r="AI5" s="871"/>
      <c r="AJ5" s="871"/>
      <c r="AK5" s="871"/>
      <c r="AL5" s="871"/>
      <c r="AM5" s="871"/>
      <c r="AN5" s="871"/>
    </row>
    <row r="6" spans="1:51" s="1" customFormat="1" ht="47.25" customHeight="1" x14ac:dyDescent="0.25">
      <c r="A6" s="872" t="s">
        <v>5</v>
      </c>
      <c r="B6" s="872"/>
      <c r="C6" s="873">
        <v>2023</v>
      </c>
      <c r="D6" s="873"/>
      <c r="E6" s="873"/>
      <c r="F6" s="873"/>
      <c r="G6" s="873"/>
      <c r="H6" s="868" t="s">
        <v>6</v>
      </c>
      <c r="I6" s="868"/>
      <c r="J6" s="868"/>
      <c r="K6" s="873" t="s">
        <v>1748</v>
      </c>
      <c r="L6" s="873"/>
      <c r="M6" s="873"/>
      <c r="N6" s="873"/>
      <c r="O6" s="25" t="s">
        <v>7</v>
      </c>
      <c r="P6" s="873" t="s">
        <v>1749</v>
      </c>
      <c r="Q6" s="873"/>
      <c r="R6" s="873"/>
      <c r="S6" s="873"/>
      <c r="T6" s="873"/>
      <c r="U6" s="26" t="s">
        <v>319</v>
      </c>
      <c r="V6" s="74">
        <v>45122</v>
      </c>
      <c r="W6" s="874" t="s">
        <v>1747</v>
      </c>
      <c r="X6" s="875"/>
      <c r="Y6" s="876" t="s">
        <v>54</v>
      </c>
      <c r="Z6" s="877"/>
      <c r="AA6" s="876"/>
      <c r="AB6" s="878"/>
      <c r="AC6" s="878"/>
      <c r="AD6" s="878"/>
      <c r="AE6" s="878"/>
      <c r="AF6" s="878"/>
      <c r="AG6" s="878"/>
      <c r="AH6" s="878"/>
      <c r="AI6" s="878"/>
      <c r="AJ6" s="878"/>
      <c r="AK6" s="878"/>
      <c r="AL6" s="878"/>
      <c r="AM6" s="878"/>
      <c r="AN6" s="877"/>
    </row>
    <row r="7" spans="1:51" s="3" customFormat="1" ht="15.75" x14ac:dyDescent="0.25">
      <c r="A7" s="879"/>
      <c r="B7" s="879"/>
      <c r="C7" s="879"/>
      <c r="D7" s="879"/>
      <c r="E7" s="879"/>
      <c r="F7" s="879"/>
      <c r="G7" s="879"/>
      <c r="H7" s="879"/>
      <c r="I7" s="879"/>
      <c r="J7" s="879"/>
      <c r="K7" s="879"/>
      <c r="L7" s="879"/>
      <c r="M7" s="879"/>
      <c r="N7" s="879"/>
      <c r="O7" s="879"/>
      <c r="P7" s="879"/>
      <c r="Q7" s="879"/>
      <c r="R7" s="879"/>
      <c r="S7" s="879"/>
      <c r="T7" s="879"/>
      <c r="U7" s="880" t="s">
        <v>8</v>
      </c>
      <c r="V7" s="880"/>
      <c r="W7" s="880"/>
      <c r="X7" s="880"/>
      <c r="Y7" s="881"/>
      <c r="Z7" s="881"/>
      <c r="AA7" s="881"/>
      <c r="AB7" s="881"/>
      <c r="AC7" s="881"/>
      <c r="AD7" s="881"/>
      <c r="AE7" s="881"/>
      <c r="AF7" s="881"/>
      <c r="AG7" s="881"/>
      <c r="AH7" s="881"/>
      <c r="AI7" s="36"/>
      <c r="AJ7" s="882" t="s">
        <v>9</v>
      </c>
      <c r="AK7" s="882"/>
      <c r="AL7" s="882"/>
      <c r="AM7" s="882"/>
      <c r="AN7" s="883" t="s">
        <v>10</v>
      </c>
    </row>
    <row r="8" spans="1:51" s="17" customFormat="1" ht="120" x14ac:dyDescent="0.25">
      <c r="A8" s="4" t="s">
        <v>11</v>
      </c>
      <c r="B8" s="4" t="s">
        <v>12</v>
      </c>
      <c r="C8" s="4" t="s">
        <v>11</v>
      </c>
      <c r="D8" s="4" t="s">
        <v>13</v>
      </c>
      <c r="E8" s="4" t="s">
        <v>14</v>
      </c>
      <c r="F8" s="4" t="s">
        <v>11</v>
      </c>
      <c r="G8" s="4" t="s">
        <v>13</v>
      </c>
      <c r="H8" s="4" t="s">
        <v>15</v>
      </c>
      <c r="I8" s="4" t="s">
        <v>16</v>
      </c>
      <c r="J8" s="4" t="s">
        <v>17</v>
      </c>
      <c r="K8" s="4" t="s">
        <v>18</v>
      </c>
      <c r="L8" s="4" t="s">
        <v>19</v>
      </c>
      <c r="M8" s="4" t="s">
        <v>11</v>
      </c>
      <c r="N8" s="4" t="s">
        <v>13</v>
      </c>
      <c r="O8" s="4" t="s">
        <v>20</v>
      </c>
      <c r="P8" s="4" t="s">
        <v>21</v>
      </c>
      <c r="Q8" s="4" t="s">
        <v>22</v>
      </c>
      <c r="R8" s="4" t="s">
        <v>23</v>
      </c>
      <c r="S8" s="4" t="s">
        <v>24</v>
      </c>
      <c r="T8" s="4" t="s">
        <v>25</v>
      </c>
      <c r="U8" s="5" t="s">
        <v>26</v>
      </c>
      <c r="V8" s="5" t="s">
        <v>27</v>
      </c>
      <c r="W8" s="5" t="s">
        <v>28</v>
      </c>
      <c r="X8" s="5" t="s">
        <v>29</v>
      </c>
      <c r="Y8" s="5" t="s">
        <v>30</v>
      </c>
      <c r="Z8" s="6" t="s">
        <v>31</v>
      </c>
      <c r="AA8" s="75" t="s">
        <v>32</v>
      </c>
      <c r="AB8" s="7" t="s">
        <v>33</v>
      </c>
      <c r="AC8" s="8" t="s">
        <v>34</v>
      </c>
      <c r="AD8" s="9" t="s">
        <v>35</v>
      </c>
      <c r="AE8" s="10" t="s">
        <v>36</v>
      </c>
      <c r="AF8" s="11" t="s">
        <v>37</v>
      </c>
      <c r="AG8" s="12" t="s">
        <v>38</v>
      </c>
      <c r="AH8" s="13" t="s">
        <v>39</v>
      </c>
      <c r="AI8" s="14" t="s">
        <v>40</v>
      </c>
      <c r="AJ8" s="15" t="s">
        <v>41</v>
      </c>
      <c r="AK8" s="15" t="s">
        <v>42</v>
      </c>
      <c r="AL8" s="15" t="s">
        <v>43</v>
      </c>
      <c r="AM8" s="16" t="s">
        <v>44</v>
      </c>
      <c r="AN8" s="883"/>
    </row>
    <row r="9" spans="1:51" s="17" customFormat="1" ht="89.25" x14ac:dyDescent="0.25">
      <c r="A9" s="76">
        <v>1</v>
      </c>
      <c r="B9" s="29" t="s">
        <v>59</v>
      </c>
      <c r="C9" s="50">
        <v>1</v>
      </c>
      <c r="D9" s="50" t="s">
        <v>320</v>
      </c>
      <c r="E9" s="29" t="s">
        <v>321</v>
      </c>
      <c r="F9" s="50">
        <v>2</v>
      </c>
      <c r="G9" s="50" t="s">
        <v>60</v>
      </c>
      <c r="H9" s="306" t="s">
        <v>322</v>
      </c>
      <c r="I9" s="50">
        <v>3</v>
      </c>
      <c r="J9" s="50">
        <v>5</v>
      </c>
      <c r="K9" s="29" t="s">
        <v>323</v>
      </c>
      <c r="L9" s="312">
        <v>2020051290038</v>
      </c>
      <c r="M9" s="50">
        <v>1</v>
      </c>
      <c r="N9" s="50">
        <v>112</v>
      </c>
      <c r="O9" s="29" t="s">
        <v>324</v>
      </c>
      <c r="P9" s="50" t="s">
        <v>66</v>
      </c>
      <c r="Q9" s="50">
        <v>8</v>
      </c>
      <c r="R9" s="50" t="s">
        <v>45</v>
      </c>
      <c r="S9" s="37">
        <v>2</v>
      </c>
      <c r="T9" s="29" t="s">
        <v>325</v>
      </c>
      <c r="U9" s="29" t="s">
        <v>326</v>
      </c>
      <c r="V9" s="50" t="s">
        <v>66</v>
      </c>
      <c r="W9" s="37">
        <v>2</v>
      </c>
      <c r="X9" s="51" t="s">
        <v>45</v>
      </c>
      <c r="Y9" s="43">
        <v>1</v>
      </c>
      <c r="Z9" s="37">
        <v>0</v>
      </c>
      <c r="AA9" s="37">
        <v>0</v>
      </c>
      <c r="AB9" s="61">
        <v>1</v>
      </c>
      <c r="AC9" s="38">
        <v>0</v>
      </c>
      <c r="AD9" s="61">
        <v>0</v>
      </c>
      <c r="AE9" s="46"/>
      <c r="AF9" s="61">
        <v>1</v>
      </c>
      <c r="AG9" s="46"/>
      <c r="AH9" s="53">
        <f>+IF(X9="Acumulado",(AA9+AC9+AE9+AG9)/(Z9+AB9+AD9+AF9),
IF(X9="No acumulado",IF(AG9&lt;&gt;"",(AG9/IF(AF9=0,1,AF9)),IF(AE9&lt;&gt;"",(AE9/IF(AD9=0,1,AD9)),IF(AC9&lt;&gt;"",(AC9/IF(AB9=0,1,AB9)),IF(AA9&lt;&gt;"",(AA9/IF(Z9=0,1,Z9)))))),
IF(X9="Mantenimiento",IF(AND(AG9=0,AE9=0,AC9=0,AA9=0),0,((AG9+AE9+AC9+AA9)/(IF(AG9=0,0,AG9)+IF(AE9=0,0,AE9)+IF(AC9=0,0,AC9)+IF(AA9=0,0,AA9)))),"ERROR")))</f>
        <v>0</v>
      </c>
      <c r="AI9" s="53">
        <f>+IF(AH9&gt;1,1,AH9)</f>
        <v>0</v>
      </c>
      <c r="AJ9" s="40">
        <v>15000000</v>
      </c>
      <c r="AK9" s="44" t="s">
        <v>327</v>
      </c>
      <c r="AL9" s="41" t="s">
        <v>328</v>
      </c>
      <c r="AM9" s="39">
        <v>0</v>
      </c>
      <c r="AN9" s="328"/>
      <c r="AO9" s="355"/>
    </row>
    <row r="10" spans="1:51" s="17" customFormat="1" ht="63.75" x14ac:dyDescent="0.25">
      <c r="A10" s="76">
        <v>1</v>
      </c>
      <c r="B10" s="29" t="s">
        <v>59</v>
      </c>
      <c r="C10" s="50">
        <v>2</v>
      </c>
      <c r="D10" s="50" t="s">
        <v>329</v>
      </c>
      <c r="E10" s="29" t="s">
        <v>330</v>
      </c>
      <c r="F10" s="50">
        <v>1</v>
      </c>
      <c r="G10" s="50" t="s">
        <v>147</v>
      </c>
      <c r="H10" s="306" t="s">
        <v>331</v>
      </c>
      <c r="I10" s="50">
        <v>2</v>
      </c>
      <c r="J10" s="50">
        <v>3</v>
      </c>
      <c r="K10" s="29" t="s">
        <v>332</v>
      </c>
      <c r="L10" s="312">
        <v>2020051290027</v>
      </c>
      <c r="M10" s="50">
        <v>2</v>
      </c>
      <c r="N10" s="50">
        <v>1212</v>
      </c>
      <c r="O10" s="29" t="s">
        <v>333</v>
      </c>
      <c r="P10" s="50" t="s">
        <v>66</v>
      </c>
      <c r="Q10" s="50">
        <v>4</v>
      </c>
      <c r="R10" s="50" t="s">
        <v>45</v>
      </c>
      <c r="S10" s="37">
        <v>1</v>
      </c>
      <c r="T10" s="29" t="s">
        <v>325</v>
      </c>
      <c r="U10" s="29" t="s">
        <v>334</v>
      </c>
      <c r="V10" s="50" t="s">
        <v>66</v>
      </c>
      <c r="W10" s="37">
        <v>1</v>
      </c>
      <c r="X10" s="51" t="s">
        <v>45</v>
      </c>
      <c r="Y10" s="43">
        <v>1</v>
      </c>
      <c r="Z10" s="37">
        <v>0</v>
      </c>
      <c r="AA10" s="37">
        <v>0</v>
      </c>
      <c r="AB10" s="61">
        <v>0</v>
      </c>
      <c r="AC10" s="38">
        <v>0</v>
      </c>
      <c r="AD10" s="61">
        <v>1</v>
      </c>
      <c r="AE10" s="46"/>
      <c r="AF10" s="61">
        <v>0</v>
      </c>
      <c r="AG10" s="46"/>
      <c r="AH10" s="53">
        <f t="shared" ref="AH10:AH71" si="0">+IF(X10="Acumulado",(AA10+AC10+AE10+AG10)/(Z10+AB10+AD10+AF10),
IF(X10="No acumulado",IF(AG10&lt;&gt;"",(AG10/IF(AF10=0,1,AF10)),IF(AE10&lt;&gt;"",(AE10/IF(AD10=0,1,AD10)),IF(AC10&lt;&gt;"",(AC10/IF(AB10=0,1,AB10)),IF(AA10&lt;&gt;"",(AA10/IF(Z10=0,1,Z10)))))),
IF(X10="Mantenimiento",IF(AND(AG10=0,AE10=0,AC10=0,AA10=0),0,((AG10+AE10+AC10+AA10)/(IF(AG10=0,0,AG10)+IF(AE10=0,0,AE10)+IF(AC10=0,0,AC10)+IF(AA10=0,0,AA10)))),"ERROR")))</f>
        <v>0</v>
      </c>
      <c r="AI10" s="53">
        <f t="shared" ref="AI10:AI71" si="1">+IF(AH10&gt;1,1,AH10)</f>
        <v>0</v>
      </c>
      <c r="AJ10" s="40">
        <v>8000000</v>
      </c>
      <c r="AK10" s="44" t="s">
        <v>307</v>
      </c>
      <c r="AL10" s="41" t="s">
        <v>335</v>
      </c>
      <c r="AM10" s="39">
        <v>0</v>
      </c>
      <c r="AN10" s="329"/>
      <c r="AO10" s="355"/>
    </row>
    <row r="11" spans="1:51" s="17" customFormat="1" ht="76.5" x14ac:dyDescent="0.25">
      <c r="A11" s="76">
        <v>1</v>
      </c>
      <c r="B11" s="29" t="s">
        <v>59</v>
      </c>
      <c r="C11" s="50">
        <v>2</v>
      </c>
      <c r="D11" s="50" t="s">
        <v>329</v>
      </c>
      <c r="E11" s="29" t="s">
        <v>330</v>
      </c>
      <c r="F11" s="50">
        <v>2</v>
      </c>
      <c r="G11" s="50" t="s">
        <v>148</v>
      </c>
      <c r="H11" s="306" t="s">
        <v>336</v>
      </c>
      <c r="I11" s="50">
        <v>3</v>
      </c>
      <c r="J11" s="50"/>
      <c r="K11" s="29" t="s">
        <v>337</v>
      </c>
      <c r="L11" s="312">
        <v>2020051290042</v>
      </c>
      <c r="M11" s="50">
        <v>5</v>
      </c>
      <c r="N11" s="50">
        <v>1225</v>
      </c>
      <c r="O11" s="29" t="s">
        <v>338</v>
      </c>
      <c r="P11" s="50" t="s">
        <v>66</v>
      </c>
      <c r="Q11" s="50">
        <v>4</v>
      </c>
      <c r="R11" s="50" t="s">
        <v>45</v>
      </c>
      <c r="S11" s="37">
        <v>1</v>
      </c>
      <c r="T11" s="29" t="s">
        <v>325</v>
      </c>
      <c r="U11" s="29" t="s">
        <v>339</v>
      </c>
      <c r="V11" s="50" t="s">
        <v>66</v>
      </c>
      <c r="W11" s="37">
        <v>10</v>
      </c>
      <c r="X11" s="51" t="s">
        <v>45</v>
      </c>
      <c r="Y11" s="43">
        <v>1</v>
      </c>
      <c r="Z11" s="37">
        <v>3</v>
      </c>
      <c r="AA11" s="37">
        <v>2</v>
      </c>
      <c r="AB11" s="61">
        <v>3</v>
      </c>
      <c r="AC11" s="38">
        <v>24</v>
      </c>
      <c r="AD11" s="61">
        <v>4</v>
      </c>
      <c r="AE11" s="46"/>
      <c r="AF11" s="61">
        <v>0</v>
      </c>
      <c r="AG11" s="46"/>
      <c r="AH11" s="53">
        <f t="shared" si="0"/>
        <v>2.6</v>
      </c>
      <c r="AI11" s="53">
        <f t="shared" si="1"/>
        <v>1</v>
      </c>
      <c r="AJ11" s="40">
        <v>12500000</v>
      </c>
      <c r="AK11" s="44" t="s">
        <v>327</v>
      </c>
      <c r="AL11" s="41" t="s">
        <v>328</v>
      </c>
      <c r="AM11" s="39">
        <v>2500000</v>
      </c>
      <c r="AN11" s="328"/>
      <c r="AO11" s="355"/>
    </row>
    <row r="12" spans="1:51" s="17" customFormat="1" ht="63.75" x14ac:dyDescent="0.25">
      <c r="A12" s="76">
        <v>1</v>
      </c>
      <c r="B12" s="29" t="s">
        <v>59</v>
      </c>
      <c r="C12" s="50">
        <v>4</v>
      </c>
      <c r="D12" s="50" t="s">
        <v>340</v>
      </c>
      <c r="E12" s="29" t="s">
        <v>341</v>
      </c>
      <c r="F12" s="50">
        <v>2</v>
      </c>
      <c r="G12" s="50" t="s">
        <v>168</v>
      </c>
      <c r="H12" s="306" t="s">
        <v>342</v>
      </c>
      <c r="I12" s="50">
        <v>3</v>
      </c>
      <c r="J12" s="50">
        <v>10</v>
      </c>
      <c r="K12" s="29" t="s">
        <v>343</v>
      </c>
      <c r="L12" s="312">
        <v>2020051290039</v>
      </c>
      <c r="M12" s="50">
        <v>1</v>
      </c>
      <c r="N12" s="50">
        <v>1421</v>
      </c>
      <c r="O12" s="29" t="s">
        <v>344</v>
      </c>
      <c r="P12" s="50" t="s">
        <v>66</v>
      </c>
      <c r="Q12" s="50">
        <v>4</v>
      </c>
      <c r="R12" s="50" t="s">
        <v>45</v>
      </c>
      <c r="S12" s="37">
        <v>1</v>
      </c>
      <c r="T12" s="29" t="s">
        <v>325</v>
      </c>
      <c r="U12" s="29" t="s">
        <v>345</v>
      </c>
      <c r="V12" s="50" t="s">
        <v>66</v>
      </c>
      <c r="W12" s="37">
        <v>4</v>
      </c>
      <c r="X12" s="51" t="s">
        <v>45</v>
      </c>
      <c r="Y12" s="43">
        <v>1</v>
      </c>
      <c r="Z12" s="37">
        <v>1</v>
      </c>
      <c r="AA12" s="37">
        <v>2</v>
      </c>
      <c r="AB12" s="61">
        <v>1</v>
      </c>
      <c r="AC12" s="38">
        <v>1</v>
      </c>
      <c r="AD12" s="61">
        <v>1</v>
      </c>
      <c r="AE12" s="46"/>
      <c r="AF12" s="61">
        <v>1</v>
      </c>
      <c r="AG12" s="46"/>
      <c r="AH12" s="53">
        <f t="shared" si="0"/>
        <v>0.75</v>
      </c>
      <c r="AI12" s="53">
        <f t="shared" si="1"/>
        <v>0.75</v>
      </c>
      <c r="AJ12" s="40">
        <v>4640692.5</v>
      </c>
      <c r="AK12" s="44" t="s">
        <v>309</v>
      </c>
      <c r="AL12" s="59" t="s">
        <v>335</v>
      </c>
      <c r="AM12" s="39">
        <v>7952000</v>
      </c>
      <c r="AN12" s="328"/>
      <c r="AO12" s="355"/>
    </row>
    <row r="13" spans="1:51" s="17" customFormat="1" ht="63.75" x14ac:dyDescent="0.25">
      <c r="A13" s="76">
        <v>1</v>
      </c>
      <c r="B13" s="29" t="s">
        <v>59</v>
      </c>
      <c r="C13" s="50">
        <v>4</v>
      </c>
      <c r="D13" s="50" t="s">
        <v>340</v>
      </c>
      <c r="E13" s="29" t="s">
        <v>341</v>
      </c>
      <c r="F13" s="50">
        <v>2</v>
      </c>
      <c r="G13" s="50" t="s">
        <v>168</v>
      </c>
      <c r="H13" s="306" t="s">
        <v>342</v>
      </c>
      <c r="I13" s="50">
        <v>3</v>
      </c>
      <c r="J13" s="50">
        <v>10</v>
      </c>
      <c r="K13" s="29" t="s">
        <v>343</v>
      </c>
      <c r="L13" s="312">
        <v>2020051290039</v>
      </c>
      <c r="M13" s="50">
        <v>1</v>
      </c>
      <c r="N13" s="50">
        <v>1422</v>
      </c>
      <c r="O13" s="29" t="s">
        <v>346</v>
      </c>
      <c r="P13" s="50" t="s">
        <v>66</v>
      </c>
      <c r="Q13" s="50">
        <v>4</v>
      </c>
      <c r="R13" s="50" t="s">
        <v>45</v>
      </c>
      <c r="S13" s="37">
        <v>1</v>
      </c>
      <c r="T13" s="29" t="s">
        <v>325</v>
      </c>
      <c r="U13" s="29" t="s">
        <v>347</v>
      </c>
      <c r="V13" s="50" t="s">
        <v>66</v>
      </c>
      <c r="W13" s="37">
        <v>10</v>
      </c>
      <c r="X13" s="51" t="s">
        <v>45</v>
      </c>
      <c r="Y13" s="43">
        <v>0.26083703343678782</v>
      </c>
      <c r="Z13" s="37">
        <v>2</v>
      </c>
      <c r="AA13" s="37"/>
      <c r="AB13" s="61">
        <v>10</v>
      </c>
      <c r="AC13" s="38">
        <v>12</v>
      </c>
      <c r="AD13" s="61">
        <v>10</v>
      </c>
      <c r="AE13" s="46"/>
      <c r="AF13" s="61">
        <v>10</v>
      </c>
      <c r="AG13" s="46"/>
      <c r="AH13" s="53">
        <f t="shared" si="0"/>
        <v>0.375</v>
      </c>
      <c r="AI13" s="53">
        <f t="shared" si="1"/>
        <v>0.375</v>
      </c>
      <c r="AJ13" s="40">
        <v>4640692.5</v>
      </c>
      <c r="AK13" s="44" t="s">
        <v>309</v>
      </c>
      <c r="AL13" s="59" t="s">
        <v>335</v>
      </c>
      <c r="AM13" s="39">
        <v>7952000</v>
      </c>
      <c r="AN13" s="329"/>
      <c r="AO13" s="355"/>
    </row>
    <row r="14" spans="1:51" s="17" customFormat="1" ht="63.75" x14ac:dyDescent="0.25">
      <c r="A14" s="76">
        <v>1</v>
      </c>
      <c r="B14" s="29" t="s">
        <v>59</v>
      </c>
      <c r="C14" s="50">
        <v>4</v>
      </c>
      <c r="D14" s="50" t="s">
        <v>340</v>
      </c>
      <c r="E14" s="29" t="s">
        <v>341</v>
      </c>
      <c r="F14" s="50">
        <v>2</v>
      </c>
      <c r="G14" s="50" t="s">
        <v>168</v>
      </c>
      <c r="H14" s="306" t="s">
        <v>342</v>
      </c>
      <c r="I14" s="50">
        <v>3</v>
      </c>
      <c r="J14" s="50">
        <v>10</v>
      </c>
      <c r="K14" s="29" t="s">
        <v>343</v>
      </c>
      <c r="L14" s="312">
        <v>2020051290039</v>
      </c>
      <c r="M14" s="50">
        <v>1</v>
      </c>
      <c r="N14" s="50">
        <v>1422</v>
      </c>
      <c r="O14" s="29" t="s">
        <v>346</v>
      </c>
      <c r="P14" s="50" t="s">
        <v>66</v>
      </c>
      <c r="Q14" s="50">
        <v>4</v>
      </c>
      <c r="R14" s="50" t="s">
        <v>45</v>
      </c>
      <c r="S14" s="37">
        <v>1</v>
      </c>
      <c r="T14" s="29" t="s">
        <v>325</v>
      </c>
      <c r="U14" s="29" t="s">
        <v>348</v>
      </c>
      <c r="V14" s="50" t="s">
        <v>66</v>
      </c>
      <c r="W14" s="52">
        <v>1</v>
      </c>
      <c r="X14" s="51" t="s">
        <v>46</v>
      </c>
      <c r="Y14" s="43">
        <v>0.43221666234197753</v>
      </c>
      <c r="Z14" s="42">
        <v>1</v>
      </c>
      <c r="AA14" s="42">
        <v>1</v>
      </c>
      <c r="AB14" s="42">
        <v>1</v>
      </c>
      <c r="AC14" s="325">
        <v>1</v>
      </c>
      <c r="AD14" s="42">
        <v>1</v>
      </c>
      <c r="AE14" s="46"/>
      <c r="AF14" s="42">
        <v>1</v>
      </c>
      <c r="AG14" s="46"/>
      <c r="AH14" s="53">
        <f t="shared" si="0"/>
        <v>1</v>
      </c>
      <c r="AI14" s="53">
        <f t="shared" si="1"/>
        <v>1</v>
      </c>
      <c r="AJ14" s="40">
        <v>4640692.5</v>
      </c>
      <c r="AK14" s="44" t="s">
        <v>309</v>
      </c>
      <c r="AL14" s="59" t="s">
        <v>335</v>
      </c>
      <c r="AM14" s="39">
        <v>7952000</v>
      </c>
      <c r="AN14" s="329"/>
      <c r="AO14" s="355"/>
    </row>
    <row r="15" spans="1:51" s="17" customFormat="1" ht="63.75" x14ac:dyDescent="0.25">
      <c r="A15" s="76">
        <v>1</v>
      </c>
      <c r="B15" s="29" t="s">
        <v>59</v>
      </c>
      <c r="C15" s="50">
        <v>4</v>
      </c>
      <c r="D15" s="50" t="s">
        <v>340</v>
      </c>
      <c r="E15" s="29" t="s">
        <v>341</v>
      </c>
      <c r="F15" s="50">
        <v>2</v>
      </c>
      <c r="G15" s="50" t="s">
        <v>168</v>
      </c>
      <c r="H15" s="306" t="s">
        <v>342</v>
      </c>
      <c r="I15" s="50">
        <v>3</v>
      </c>
      <c r="J15" s="50">
        <v>10</v>
      </c>
      <c r="K15" s="29" t="s">
        <v>343</v>
      </c>
      <c r="L15" s="312">
        <v>2020051290039</v>
      </c>
      <c r="M15" s="50">
        <v>1</v>
      </c>
      <c r="N15" s="50">
        <v>1422</v>
      </c>
      <c r="O15" s="29" t="s">
        <v>346</v>
      </c>
      <c r="P15" s="50" t="s">
        <v>66</v>
      </c>
      <c r="Q15" s="50">
        <v>4</v>
      </c>
      <c r="R15" s="50" t="s">
        <v>45</v>
      </c>
      <c r="S15" s="37">
        <v>1</v>
      </c>
      <c r="T15" s="29" t="s">
        <v>325</v>
      </c>
      <c r="U15" s="29" t="s">
        <v>349</v>
      </c>
      <c r="V15" s="50" t="s">
        <v>66</v>
      </c>
      <c r="W15" s="37">
        <v>1</v>
      </c>
      <c r="X15" s="51" t="s">
        <v>45</v>
      </c>
      <c r="Y15" s="43">
        <v>0.16571174424599139</v>
      </c>
      <c r="Z15" s="42">
        <v>1</v>
      </c>
      <c r="AA15" s="42">
        <v>1</v>
      </c>
      <c r="AB15" s="37">
        <v>0</v>
      </c>
      <c r="AC15" s="38">
        <v>0</v>
      </c>
      <c r="AD15" s="37">
        <v>0</v>
      </c>
      <c r="AE15" s="46"/>
      <c r="AF15" s="37">
        <v>0</v>
      </c>
      <c r="AG15" s="46"/>
      <c r="AH15" s="53">
        <f t="shared" si="0"/>
        <v>1</v>
      </c>
      <c r="AI15" s="53">
        <f t="shared" si="1"/>
        <v>1</v>
      </c>
      <c r="AJ15" s="40">
        <v>4640692.5</v>
      </c>
      <c r="AK15" s="44" t="s">
        <v>309</v>
      </c>
      <c r="AL15" s="59" t="s">
        <v>335</v>
      </c>
      <c r="AM15" s="39">
        <v>7952000</v>
      </c>
      <c r="AN15" s="329"/>
      <c r="AO15" s="355"/>
    </row>
    <row r="16" spans="1:51" s="17" customFormat="1" ht="63.75" x14ac:dyDescent="0.25">
      <c r="A16" s="76">
        <v>1</v>
      </c>
      <c r="B16" s="29" t="s">
        <v>59</v>
      </c>
      <c r="C16" s="50">
        <v>4</v>
      </c>
      <c r="D16" s="50" t="s">
        <v>340</v>
      </c>
      <c r="E16" s="29" t="s">
        <v>341</v>
      </c>
      <c r="F16" s="50">
        <v>2</v>
      </c>
      <c r="G16" s="50" t="s">
        <v>168</v>
      </c>
      <c r="H16" s="306" t="s">
        <v>342</v>
      </c>
      <c r="I16" s="50">
        <v>3</v>
      </c>
      <c r="J16" s="50">
        <v>10</v>
      </c>
      <c r="K16" s="29" t="s">
        <v>343</v>
      </c>
      <c r="L16" s="312">
        <v>2020051290039</v>
      </c>
      <c r="M16" s="50">
        <v>1</v>
      </c>
      <c r="N16" s="50">
        <v>1422</v>
      </c>
      <c r="O16" s="29" t="s">
        <v>346</v>
      </c>
      <c r="P16" s="50" t="s">
        <v>66</v>
      </c>
      <c r="Q16" s="50">
        <v>4</v>
      </c>
      <c r="R16" s="50" t="s">
        <v>45</v>
      </c>
      <c r="S16" s="37">
        <v>1</v>
      </c>
      <c r="T16" s="29" t="s">
        <v>325</v>
      </c>
      <c r="U16" s="29" t="s">
        <v>350</v>
      </c>
      <c r="V16" s="50" t="s">
        <v>66</v>
      </c>
      <c r="W16" s="37">
        <v>2</v>
      </c>
      <c r="X16" s="51" t="s">
        <v>45</v>
      </c>
      <c r="Y16" s="43">
        <v>0.14123455997524326</v>
      </c>
      <c r="Z16" s="37">
        <v>0</v>
      </c>
      <c r="AA16" s="37">
        <v>0</v>
      </c>
      <c r="AB16" s="61">
        <v>1</v>
      </c>
      <c r="AC16" s="38">
        <v>1</v>
      </c>
      <c r="AD16" s="61">
        <v>1</v>
      </c>
      <c r="AE16" s="46"/>
      <c r="AF16" s="61"/>
      <c r="AG16" s="46"/>
      <c r="AH16" s="53">
        <f t="shared" si="0"/>
        <v>0.5</v>
      </c>
      <c r="AI16" s="53">
        <f t="shared" si="1"/>
        <v>0.5</v>
      </c>
      <c r="AJ16" s="40">
        <v>4640692.5</v>
      </c>
      <c r="AK16" s="44" t="s">
        <v>309</v>
      </c>
      <c r="AL16" s="59" t="s">
        <v>335</v>
      </c>
      <c r="AM16" s="39">
        <v>7952000</v>
      </c>
      <c r="AN16" s="329"/>
      <c r="AO16" s="355"/>
    </row>
    <row r="17" spans="1:41" s="17" customFormat="1" ht="114.75" x14ac:dyDescent="0.25">
      <c r="A17" s="76">
        <v>1</v>
      </c>
      <c r="B17" s="29" t="s">
        <v>59</v>
      </c>
      <c r="C17" s="50">
        <v>8</v>
      </c>
      <c r="D17" s="50" t="s">
        <v>351</v>
      </c>
      <c r="E17" s="29" t="s">
        <v>352</v>
      </c>
      <c r="F17" s="50">
        <v>1</v>
      </c>
      <c r="G17" s="50" t="s">
        <v>207</v>
      </c>
      <c r="H17" s="29" t="s">
        <v>353</v>
      </c>
      <c r="I17" s="50">
        <v>1</v>
      </c>
      <c r="J17" s="50">
        <v>2</v>
      </c>
      <c r="K17" s="29" t="s">
        <v>354</v>
      </c>
      <c r="L17" s="312">
        <v>2020051290035</v>
      </c>
      <c r="M17" s="50">
        <v>1</v>
      </c>
      <c r="N17" s="50">
        <v>1811</v>
      </c>
      <c r="O17" s="29" t="s">
        <v>355</v>
      </c>
      <c r="P17" s="50" t="s">
        <v>66</v>
      </c>
      <c r="Q17" s="50">
        <v>4</v>
      </c>
      <c r="R17" s="50" t="s">
        <v>45</v>
      </c>
      <c r="S17" s="37">
        <v>1</v>
      </c>
      <c r="T17" s="29" t="s">
        <v>325</v>
      </c>
      <c r="U17" s="29" t="s">
        <v>356</v>
      </c>
      <c r="V17" s="50" t="s">
        <v>66</v>
      </c>
      <c r="W17" s="37">
        <v>110</v>
      </c>
      <c r="X17" s="51" t="s">
        <v>46</v>
      </c>
      <c r="Y17" s="43">
        <v>0.2</v>
      </c>
      <c r="Z17" s="37">
        <v>110</v>
      </c>
      <c r="AA17" s="37">
        <v>110</v>
      </c>
      <c r="AB17" s="61">
        <v>110</v>
      </c>
      <c r="AC17" s="38">
        <v>110</v>
      </c>
      <c r="AD17" s="61">
        <v>110</v>
      </c>
      <c r="AE17" s="46"/>
      <c r="AF17" s="61">
        <v>110</v>
      </c>
      <c r="AG17" s="46"/>
      <c r="AH17" s="53">
        <f t="shared" si="0"/>
        <v>1</v>
      </c>
      <c r="AI17" s="53">
        <f t="shared" si="1"/>
        <v>1</v>
      </c>
      <c r="AJ17" s="40">
        <v>223000000</v>
      </c>
      <c r="AK17" s="44" t="s">
        <v>357</v>
      </c>
      <c r="AL17" s="41" t="s">
        <v>358</v>
      </c>
      <c r="AM17" s="39">
        <v>81420336</v>
      </c>
      <c r="AN17" s="329"/>
      <c r="AO17" s="355"/>
    </row>
    <row r="18" spans="1:41" s="17" customFormat="1" ht="63.75" x14ac:dyDescent="0.25">
      <c r="A18" s="76">
        <v>1</v>
      </c>
      <c r="B18" s="29" t="s">
        <v>59</v>
      </c>
      <c r="C18" s="50">
        <v>8</v>
      </c>
      <c r="D18" s="50" t="s">
        <v>351</v>
      </c>
      <c r="E18" s="29" t="s">
        <v>352</v>
      </c>
      <c r="F18" s="50">
        <v>1</v>
      </c>
      <c r="G18" s="50" t="s">
        <v>207</v>
      </c>
      <c r="H18" s="29" t="s">
        <v>353</v>
      </c>
      <c r="I18" s="50">
        <v>1</v>
      </c>
      <c r="J18" s="50">
        <v>2</v>
      </c>
      <c r="K18" s="29" t="s">
        <v>354</v>
      </c>
      <c r="L18" s="312">
        <v>2020051290035</v>
      </c>
      <c r="M18" s="50">
        <v>1</v>
      </c>
      <c r="N18" s="50">
        <v>1811</v>
      </c>
      <c r="O18" s="29" t="s">
        <v>355</v>
      </c>
      <c r="P18" s="50" t="s">
        <v>66</v>
      </c>
      <c r="Q18" s="50">
        <v>4</v>
      </c>
      <c r="R18" s="50" t="s">
        <v>45</v>
      </c>
      <c r="S18" s="37">
        <v>1</v>
      </c>
      <c r="T18" s="29" t="s">
        <v>325</v>
      </c>
      <c r="U18" s="29" t="s">
        <v>356</v>
      </c>
      <c r="V18" s="50" t="s">
        <v>66</v>
      </c>
      <c r="W18" s="37">
        <v>110</v>
      </c>
      <c r="X18" s="51" t="s">
        <v>46</v>
      </c>
      <c r="Y18" s="43">
        <v>0.2</v>
      </c>
      <c r="Z18" s="37">
        <v>110</v>
      </c>
      <c r="AA18" s="37">
        <v>110</v>
      </c>
      <c r="AB18" s="61">
        <v>110</v>
      </c>
      <c r="AC18" s="38">
        <v>110</v>
      </c>
      <c r="AD18" s="61">
        <v>110</v>
      </c>
      <c r="AE18" s="46"/>
      <c r="AF18" s="61"/>
      <c r="AG18" s="46"/>
      <c r="AH18" s="53">
        <f t="shared" si="0"/>
        <v>1</v>
      </c>
      <c r="AI18" s="53">
        <f t="shared" si="1"/>
        <v>1</v>
      </c>
      <c r="AJ18" s="40">
        <v>90000000</v>
      </c>
      <c r="AK18" s="44" t="s">
        <v>359</v>
      </c>
      <c r="AL18" s="344" t="s">
        <v>335</v>
      </c>
      <c r="AM18" s="39">
        <v>32662800</v>
      </c>
      <c r="AN18" s="329"/>
      <c r="AO18" s="355"/>
    </row>
    <row r="19" spans="1:41" s="17" customFormat="1" ht="76.5" x14ac:dyDescent="0.25">
      <c r="A19" s="76">
        <v>1</v>
      </c>
      <c r="B19" s="29" t="s">
        <v>59</v>
      </c>
      <c r="C19" s="50">
        <v>8</v>
      </c>
      <c r="D19" s="50" t="s">
        <v>351</v>
      </c>
      <c r="E19" s="29" t="s">
        <v>352</v>
      </c>
      <c r="F19" s="50">
        <v>1</v>
      </c>
      <c r="G19" s="50" t="s">
        <v>207</v>
      </c>
      <c r="H19" s="29" t="s">
        <v>353</v>
      </c>
      <c r="I19" s="50">
        <v>1</v>
      </c>
      <c r="J19" s="50">
        <v>2</v>
      </c>
      <c r="K19" s="29" t="s">
        <v>354</v>
      </c>
      <c r="L19" s="312">
        <v>2020051290035</v>
      </c>
      <c r="M19" s="50">
        <v>1</v>
      </c>
      <c r="N19" s="50">
        <v>1811</v>
      </c>
      <c r="O19" s="29" t="s">
        <v>355</v>
      </c>
      <c r="P19" s="50" t="s">
        <v>66</v>
      </c>
      <c r="Q19" s="50">
        <v>4</v>
      </c>
      <c r="R19" s="50" t="s">
        <v>45</v>
      </c>
      <c r="S19" s="37">
        <v>1</v>
      </c>
      <c r="T19" s="29" t="s">
        <v>325</v>
      </c>
      <c r="U19" s="29" t="s">
        <v>360</v>
      </c>
      <c r="V19" s="50" t="s">
        <v>66</v>
      </c>
      <c r="W19" s="37">
        <v>110</v>
      </c>
      <c r="X19" s="51" t="s">
        <v>46</v>
      </c>
      <c r="Y19" s="43">
        <v>0.2</v>
      </c>
      <c r="Z19" s="37">
        <v>110</v>
      </c>
      <c r="AA19" s="37">
        <v>110</v>
      </c>
      <c r="AB19" s="61">
        <v>110</v>
      </c>
      <c r="AC19" s="38">
        <v>110</v>
      </c>
      <c r="AD19" s="61">
        <v>110</v>
      </c>
      <c r="AE19" s="46"/>
      <c r="AF19" s="61">
        <v>110</v>
      </c>
      <c r="AG19" s="46"/>
      <c r="AH19" s="53">
        <f t="shared" si="0"/>
        <v>1</v>
      </c>
      <c r="AI19" s="53">
        <f t="shared" si="1"/>
        <v>1</v>
      </c>
      <c r="AJ19" s="40">
        <v>70000000</v>
      </c>
      <c r="AK19" s="44" t="s">
        <v>309</v>
      </c>
      <c r="AL19" s="59" t="s">
        <v>335</v>
      </c>
      <c r="AM19" s="39">
        <v>24365389</v>
      </c>
      <c r="AN19" s="329"/>
      <c r="AO19" s="355"/>
    </row>
    <row r="20" spans="1:41" s="17" customFormat="1" ht="76.5" x14ac:dyDescent="0.25">
      <c r="A20" s="76">
        <v>1</v>
      </c>
      <c r="B20" s="29" t="s">
        <v>59</v>
      </c>
      <c r="C20" s="50">
        <v>8</v>
      </c>
      <c r="D20" s="50" t="s">
        <v>351</v>
      </c>
      <c r="E20" s="29" t="s">
        <v>352</v>
      </c>
      <c r="F20" s="50">
        <v>1</v>
      </c>
      <c r="G20" s="50" t="s">
        <v>207</v>
      </c>
      <c r="H20" s="29" t="s">
        <v>353</v>
      </c>
      <c r="I20" s="50">
        <v>1</v>
      </c>
      <c r="J20" s="50">
        <v>2</v>
      </c>
      <c r="K20" s="29" t="s">
        <v>354</v>
      </c>
      <c r="L20" s="312">
        <v>2020051290035</v>
      </c>
      <c r="M20" s="50">
        <v>1</v>
      </c>
      <c r="N20" s="50">
        <v>1811</v>
      </c>
      <c r="O20" s="29" t="s">
        <v>355</v>
      </c>
      <c r="P20" s="50" t="s">
        <v>361</v>
      </c>
      <c r="Q20" s="50">
        <v>1</v>
      </c>
      <c r="R20" s="50" t="s">
        <v>45</v>
      </c>
      <c r="S20" s="37">
        <v>1</v>
      </c>
      <c r="T20" s="29" t="s">
        <v>325</v>
      </c>
      <c r="U20" s="29" t="s">
        <v>360</v>
      </c>
      <c r="V20" s="50" t="s">
        <v>362</v>
      </c>
      <c r="W20" s="37">
        <v>110</v>
      </c>
      <c r="X20" s="51" t="s">
        <v>46</v>
      </c>
      <c r="Y20" s="43">
        <v>0.2</v>
      </c>
      <c r="Z20" s="37">
        <v>110</v>
      </c>
      <c r="AA20" s="37">
        <v>110</v>
      </c>
      <c r="AB20" s="61">
        <v>110</v>
      </c>
      <c r="AC20" s="38">
        <v>110</v>
      </c>
      <c r="AD20" s="61"/>
      <c r="AE20" s="46"/>
      <c r="AF20" s="61"/>
      <c r="AG20" s="46"/>
      <c r="AH20" s="53">
        <f t="shared" si="0"/>
        <v>1</v>
      </c>
      <c r="AI20" s="53">
        <f t="shared" si="1"/>
        <v>1</v>
      </c>
      <c r="AJ20" s="40">
        <v>30000000</v>
      </c>
      <c r="AK20" s="44" t="s">
        <v>310</v>
      </c>
      <c r="AL20" s="59" t="s">
        <v>335</v>
      </c>
      <c r="AM20" s="39">
        <v>4325955</v>
      </c>
      <c r="AN20" s="329"/>
      <c r="AO20" s="355"/>
    </row>
    <row r="21" spans="1:41" s="17" customFormat="1" ht="63.75" x14ac:dyDescent="0.25">
      <c r="A21" s="76">
        <v>1</v>
      </c>
      <c r="B21" s="29" t="s">
        <v>59</v>
      </c>
      <c r="C21" s="50">
        <v>8</v>
      </c>
      <c r="D21" s="50" t="s">
        <v>351</v>
      </c>
      <c r="E21" s="29" t="s">
        <v>352</v>
      </c>
      <c r="F21" s="50">
        <v>1</v>
      </c>
      <c r="G21" s="50" t="s">
        <v>207</v>
      </c>
      <c r="H21" s="29" t="s">
        <v>353</v>
      </c>
      <c r="I21" s="50">
        <v>1</v>
      </c>
      <c r="J21" s="50">
        <v>2</v>
      </c>
      <c r="K21" s="29" t="s">
        <v>354</v>
      </c>
      <c r="L21" s="312">
        <v>2020051290035</v>
      </c>
      <c r="M21" s="50">
        <v>1</v>
      </c>
      <c r="N21" s="50">
        <v>1811</v>
      </c>
      <c r="O21" s="29" t="s">
        <v>355</v>
      </c>
      <c r="P21" s="50" t="s">
        <v>66</v>
      </c>
      <c r="Q21" s="50">
        <v>4</v>
      </c>
      <c r="R21" s="52" t="s">
        <v>67</v>
      </c>
      <c r="S21" s="37">
        <v>1</v>
      </c>
      <c r="T21" s="29" t="s">
        <v>325</v>
      </c>
      <c r="U21" s="29" t="s">
        <v>363</v>
      </c>
      <c r="V21" s="50" t="s">
        <v>66</v>
      </c>
      <c r="W21" s="37">
        <v>25</v>
      </c>
      <c r="X21" s="51" t="s">
        <v>46</v>
      </c>
      <c r="Y21" s="43">
        <v>0.2</v>
      </c>
      <c r="Z21" s="37">
        <v>25</v>
      </c>
      <c r="AA21" s="37">
        <v>25</v>
      </c>
      <c r="AB21" s="61">
        <v>25</v>
      </c>
      <c r="AC21" s="38">
        <v>25</v>
      </c>
      <c r="AD21" s="61">
        <v>25</v>
      </c>
      <c r="AE21" s="46"/>
      <c r="AF21" s="61">
        <v>25</v>
      </c>
      <c r="AG21" s="46"/>
      <c r="AH21" s="53">
        <f t="shared" si="0"/>
        <v>1</v>
      </c>
      <c r="AI21" s="53">
        <f t="shared" si="1"/>
        <v>1</v>
      </c>
      <c r="AJ21" s="40">
        <v>301301190</v>
      </c>
      <c r="AK21" s="44" t="s">
        <v>364</v>
      </c>
      <c r="AL21" s="41"/>
      <c r="AM21" s="39">
        <v>224429555</v>
      </c>
      <c r="AN21" s="329"/>
      <c r="AO21" s="355"/>
    </row>
    <row r="22" spans="1:41" s="17" customFormat="1" ht="63.75" x14ac:dyDescent="0.2">
      <c r="A22" s="76">
        <v>1</v>
      </c>
      <c r="B22" s="29" t="s">
        <v>59</v>
      </c>
      <c r="C22" s="50">
        <v>8</v>
      </c>
      <c r="D22" s="50" t="s">
        <v>351</v>
      </c>
      <c r="E22" s="29" t="s">
        <v>352</v>
      </c>
      <c r="F22" s="50">
        <v>1</v>
      </c>
      <c r="G22" s="50" t="s">
        <v>207</v>
      </c>
      <c r="H22" s="29" t="s">
        <v>353</v>
      </c>
      <c r="I22" s="50">
        <v>1</v>
      </c>
      <c r="J22" s="50">
        <v>2</v>
      </c>
      <c r="K22" s="29" t="s">
        <v>354</v>
      </c>
      <c r="L22" s="312">
        <v>2020051290035</v>
      </c>
      <c r="M22" s="50">
        <v>1</v>
      </c>
      <c r="N22" s="50">
        <v>1811</v>
      </c>
      <c r="O22" s="29" t="s">
        <v>355</v>
      </c>
      <c r="P22" s="50"/>
      <c r="Q22" s="50"/>
      <c r="R22" s="52"/>
      <c r="S22" s="37"/>
      <c r="T22" s="29" t="s">
        <v>325</v>
      </c>
      <c r="U22" s="29" t="s">
        <v>363</v>
      </c>
      <c r="V22" s="50" t="s">
        <v>66</v>
      </c>
      <c r="W22" s="37">
        <v>25</v>
      </c>
      <c r="X22" s="51" t="s">
        <v>46</v>
      </c>
      <c r="Y22" s="43">
        <v>0.2</v>
      </c>
      <c r="Z22" s="37">
        <v>25</v>
      </c>
      <c r="AA22" s="37">
        <v>25</v>
      </c>
      <c r="AB22" s="61">
        <v>25</v>
      </c>
      <c r="AC22" s="38">
        <v>25</v>
      </c>
      <c r="AD22" s="61"/>
      <c r="AE22" s="46"/>
      <c r="AF22" s="61"/>
      <c r="AG22" s="46"/>
      <c r="AH22" s="53">
        <f t="shared" si="0"/>
        <v>1</v>
      </c>
      <c r="AI22" s="53">
        <f t="shared" si="1"/>
        <v>1</v>
      </c>
      <c r="AJ22" s="40">
        <v>550992433.25999999</v>
      </c>
      <c r="AK22" s="44" t="s">
        <v>365</v>
      </c>
      <c r="AL22" s="41" t="s">
        <v>366</v>
      </c>
      <c r="AM22" s="73">
        <v>655059</v>
      </c>
      <c r="AN22" s="329"/>
      <c r="AO22" s="355"/>
    </row>
    <row r="23" spans="1:41" s="17" customFormat="1" ht="51" x14ac:dyDescent="0.25">
      <c r="A23" s="76">
        <v>1</v>
      </c>
      <c r="B23" s="29" t="s">
        <v>59</v>
      </c>
      <c r="C23" s="50">
        <v>8</v>
      </c>
      <c r="D23" s="50" t="s">
        <v>351</v>
      </c>
      <c r="E23" s="29" t="s">
        <v>352</v>
      </c>
      <c r="F23" s="50">
        <v>1</v>
      </c>
      <c r="G23" s="50" t="s">
        <v>207</v>
      </c>
      <c r="H23" s="29" t="s">
        <v>353</v>
      </c>
      <c r="I23" s="50">
        <v>1</v>
      </c>
      <c r="J23" s="50">
        <v>2</v>
      </c>
      <c r="K23" s="29" t="s">
        <v>354</v>
      </c>
      <c r="L23" s="312">
        <v>2020051290035</v>
      </c>
      <c r="M23" s="50">
        <v>1</v>
      </c>
      <c r="N23" s="50">
        <v>1811</v>
      </c>
      <c r="O23" s="29" t="s">
        <v>355</v>
      </c>
      <c r="P23" s="50" t="s">
        <v>66</v>
      </c>
      <c r="Q23" s="50">
        <v>4</v>
      </c>
      <c r="R23" s="52" t="s">
        <v>67</v>
      </c>
      <c r="S23" s="37">
        <v>1</v>
      </c>
      <c r="T23" s="29" t="s">
        <v>325</v>
      </c>
      <c r="U23" s="29" t="s">
        <v>367</v>
      </c>
      <c r="V23" s="50" t="s">
        <v>66</v>
      </c>
      <c r="W23" s="37">
        <v>1420</v>
      </c>
      <c r="X23" s="51" t="s">
        <v>46</v>
      </c>
      <c r="Y23" s="43">
        <v>0.2</v>
      </c>
      <c r="Z23" s="37">
        <v>1420</v>
      </c>
      <c r="AA23" s="37">
        <v>1420</v>
      </c>
      <c r="AB23" s="61">
        <v>1420</v>
      </c>
      <c r="AC23" s="38">
        <v>1420</v>
      </c>
      <c r="AD23" s="61">
        <v>1420</v>
      </c>
      <c r="AE23" s="46"/>
      <c r="AF23" s="61">
        <v>1420</v>
      </c>
      <c r="AG23" s="46"/>
      <c r="AH23" s="53">
        <f t="shared" si="0"/>
        <v>1</v>
      </c>
      <c r="AI23" s="53">
        <f t="shared" si="1"/>
        <v>1</v>
      </c>
      <c r="AJ23" s="40">
        <v>100000000</v>
      </c>
      <c r="AK23" s="44" t="s">
        <v>309</v>
      </c>
      <c r="AL23" s="59" t="s">
        <v>335</v>
      </c>
      <c r="AM23" s="39">
        <v>12453143</v>
      </c>
      <c r="AN23" s="329"/>
      <c r="AO23" s="355"/>
    </row>
    <row r="24" spans="1:41" s="17" customFormat="1" ht="63.75" x14ac:dyDescent="0.25">
      <c r="A24" s="76">
        <v>1</v>
      </c>
      <c r="B24" s="29" t="s">
        <v>59</v>
      </c>
      <c r="C24" s="50">
        <v>8</v>
      </c>
      <c r="D24" s="50" t="s">
        <v>351</v>
      </c>
      <c r="E24" s="29" t="s">
        <v>352</v>
      </c>
      <c r="F24" s="50">
        <v>1</v>
      </c>
      <c r="G24" s="50" t="s">
        <v>207</v>
      </c>
      <c r="H24" s="29" t="s">
        <v>353</v>
      </c>
      <c r="I24" s="50">
        <v>1</v>
      </c>
      <c r="J24" s="50">
        <v>2</v>
      </c>
      <c r="K24" s="29" t="s">
        <v>354</v>
      </c>
      <c r="L24" s="312">
        <v>2020051290035</v>
      </c>
      <c r="M24" s="50">
        <v>1</v>
      </c>
      <c r="N24" s="50">
        <v>1811</v>
      </c>
      <c r="O24" s="29" t="s">
        <v>355</v>
      </c>
      <c r="P24" s="50"/>
      <c r="Q24" s="50"/>
      <c r="R24" s="52"/>
      <c r="S24" s="37"/>
      <c r="T24" s="29" t="s">
        <v>325</v>
      </c>
      <c r="U24" s="29" t="s">
        <v>368</v>
      </c>
      <c r="V24" s="50" t="s">
        <v>66</v>
      </c>
      <c r="W24" s="325">
        <v>1</v>
      </c>
      <c r="X24" s="51" t="s">
        <v>46</v>
      </c>
      <c r="Y24" s="43">
        <v>0.2</v>
      </c>
      <c r="Z24" s="325">
        <v>1</v>
      </c>
      <c r="AA24" s="325">
        <v>1</v>
      </c>
      <c r="AB24" s="325">
        <v>1</v>
      </c>
      <c r="AC24" s="325">
        <v>1</v>
      </c>
      <c r="AD24" s="325">
        <v>1</v>
      </c>
      <c r="AE24" s="46"/>
      <c r="AF24" s="65">
        <v>1</v>
      </c>
      <c r="AG24" s="46"/>
      <c r="AH24" s="53">
        <f t="shared" si="0"/>
        <v>1</v>
      </c>
      <c r="AI24" s="53">
        <f t="shared" si="1"/>
        <v>1</v>
      </c>
      <c r="AJ24" s="40">
        <v>5000000</v>
      </c>
      <c r="AK24" s="44" t="s">
        <v>313</v>
      </c>
      <c r="AL24" s="59" t="s">
        <v>335</v>
      </c>
      <c r="AM24" s="39">
        <v>0</v>
      </c>
      <c r="AN24" s="329"/>
      <c r="AO24" s="355"/>
    </row>
    <row r="25" spans="1:41" s="17" customFormat="1" ht="63.75" x14ac:dyDescent="0.25">
      <c r="A25" s="76">
        <v>1</v>
      </c>
      <c r="B25" s="29" t="s">
        <v>59</v>
      </c>
      <c r="C25" s="50">
        <v>8</v>
      </c>
      <c r="D25" s="50" t="s">
        <v>351</v>
      </c>
      <c r="E25" s="29" t="s">
        <v>352</v>
      </c>
      <c r="F25" s="50">
        <v>1</v>
      </c>
      <c r="G25" s="50" t="s">
        <v>207</v>
      </c>
      <c r="H25" s="29" t="s">
        <v>353</v>
      </c>
      <c r="I25" s="50">
        <v>1</v>
      </c>
      <c r="J25" s="50">
        <v>2</v>
      </c>
      <c r="K25" s="29" t="s">
        <v>354</v>
      </c>
      <c r="L25" s="312">
        <v>2020051290035</v>
      </c>
      <c r="M25" s="50">
        <v>1</v>
      </c>
      <c r="N25" s="50">
        <v>1811</v>
      </c>
      <c r="O25" s="29" t="s">
        <v>355</v>
      </c>
      <c r="P25" s="50" t="s">
        <v>66</v>
      </c>
      <c r="Q25" s="50">
        <v>4</v>
      </c>
      <c r="R25" s="52" t="s">
        <v>67</v>
      </c>
      <c r="S25" s="37">
        <v>1</v>
      </c>
      <c r="T25" s="29" t="s">
        <v>325</v>
      </c>
      <c r="U25" s="29" t="s">
        <v>368</v>
      </c>
      <c r="V25" s="50" t="s">
        <v>369</v>
      </c>
      <c r="W25" s="65">
        <v>1</v>
      </c>
      <c r="X25" s="51"/>
      <c r="Y25" s="43">
        <v>0.2</v>
      </c>
      <c r="Z25" s="65">
        <v>1</v>
      </c>
      <c r="AA25" s="37">
        <v>0</v>
      </c>
      <c r="AB25" s="65">
        <v>1</v>
      </c>
      <c r="AC25" s="325">
        <v>1</v>
      </c>
      <c r="AD25" s="65">
        <v>1</v>
      </c>
      <c r="AE25" s="46"/>
      <c r="AF25" s="65">
        <v>10</v>
      </c>
      <c r="AG25" s="46"/>
      <c r="AH25" s="53" t="str">
        <f>+IF(X25="Acumulado",(AA25+AC25+AE25+AG25)/(Z25+AB25+AD25+AF25),
IF(X25="No acumulado",IF(AG25&lt;&gt;"",(AG25/IF(AF25=0,1,AF25)),IF(AE25&lt;&gt;"",(AE25/IF(AD25=0,1,AD25)),IF(AC25&lt;&gt;"",(AC25/IF(AB25=0,1,AB25)),IF(AA25&lt;&gt;"",(AA25/IF(Z25=0,1,Z25)))))),
IF(X25="Mantenimiento",IF(AND(AG25=0,AE25=0,AC25=0,AA25=0),0,((AG25+AE25+AC25+AA25)/(IF(AG25=0,0,AG25)+IF(AE25=0,0,AE25)+IF(AC25=0,0,AC25)+IF(AA25=0,0,AA25)))),"ERROR")))</f>
        <v>ERROR</v>
      </c>
      <c r="AI25" s="53">
        <f t="shared" si="1"/>
        <v>1</v>
      </c>
      <c r="AJ25" s="40">
        <v>3000000</v>
      </c>
      <c r="AK25" s="44" t="s">
        <v>306</v>
      </c>
      <c r="AL25" s="41" t="s">
        <v>335</v>
      </c>
      <c r="AM25" s="39">
        <v>2000000</v>
      </c>
      <c r="AN25" s="329"/>
      <c r="AO25" s="355"/>
    </row>
    <row r="26" spans="1:41" s="17" customFormat="1" ht="89.25" x14ac:dyDescent="0.25">
      <c r="A26" s="76">
        <v>1</v>
      </c>
      <c r="B26" s="29" t="s">
        <v>59</v>
      </c>
      <c r="C26" s="50">
        <v>8</v>
      </c>
      <c r="D26" s="50" t="s">
        <v>351</v>
      </c>
      <c r="E26" s="29" t="s">
        <v>352</v>
      </c>
      <c r="F26" s="50">
        <v>1</v>
      </c>
      <c r="G26" s="50" t="s">
        <v>207</v>
      </c>
      <c r="H26" s="29" t="s">
        <v>353</v>
      </c>
      <c r="I26" s="50">
        <v>1</v>
      </c>
      <c r="J26" s="50">
        <v>2</v>
      </c>
      <c r="K26" s="29" t="s">
        <v>354</v>
      </c>
      <c r="L26" s="312">
        <v>2020051290035</v>
      </c>
      <c r="M26" s="50">
        <v>2</v>
      </c>
      <c r="N26" s="50">
        <v>1812</v>
      </c>
      <c r="O26" s="29" t="s">
        <v>370</v>
      </c>
      <c r="P26" s="50" t="s">
        <v>66</v>
      </c>
      <c r="Q26" s="50">
        <v>16</v>
      </c>
      <c r="R26" s="50" t="s">
        <v>67</v>
      </c>
      <c r="S26" s="37">
        <v>4</v>
      </c>
      <c r="T26" s="29" t="s">
        <v>325</v>
      </c>
      <c r="U26" s="29" t="s">
        <v>371</v>
      </c>
      <c r="V26" s="50" t="s">
        <v>66</v>
      </c>
      <c r="W26" s="37">
        <v>12</v>
      </c>
      <c r="X26" s="51" t="s">
        <v>47</v>
      </c>
      <c r="Y26" s="43">
        <v>0.2</v>
      </c>
      <c r="Z26" s="37">
        <v>3</v>
      </c>
      <c r="AA26" s="37">
        <v>3</v>
      </c>
      <c r="AB26" s="61">
        <v>3</v>
      </c>
      <c r="AC26" s="38">
        <v>3</v>
      </c>
      <c r="AD26" s="61">
        <v>3</v>
      </c>
      <c r="AE26" s="46"/>
      <c r="AF26" s="61">
        <v>3</v>
      </c>
      <c r="AG26" s="46"/>
      <c r="AH26" s="53">
        <f t="shared" si="0"/>
        <v>1</v>
      </c>
      <c r="AI26" s="53">
        <f t="shared" si="1"/>
        <v>1</v>
      </c>
      <c r="AJ26" s="40">
        <f>53881193/2</f>
        <v>26940596.5</v>
      </c>
      <c r="AK26" s="44" t="s">
        <v>309</v>
      </c>
      <c r="AL26" s="59" t="s">
        <v>335</v>
      </c>
      <c r="AM26" s="39">
        <v>10823296</v>
      </c>
      <c r="AN26" s="329"/>
      <c r="AO26" s="355"/>
    </row>
    <row r="27" spans="1:41" s="17" customFormat="1" ht="51" x14ac:dyDescent="0.25">
      <c r="A27" s="76">
        <v>1</v>
      </c>
      <c r="B27" s="29" t="s">
        <v>59</v>
      </c>
      <c r="C27" s="50">
        <v>8</v>
      </c>
      <c r="D27" s="50" t="s">
        <v>351</v>
      </c>
      <c r="E27" s="29" t="s">
        <v>352</v>
      </c>
      <c r="F27" s="50">
        <v>1</v>
      </c>
      <c r="G27" s="50" t="s">
        <v>207</v>
      </c>
      <c r="H27" s="29" t="s">
        <v>353</v>
      </c>
      <c r="I27" s="50">
        <v>1</v>
      </c>
      <c r="J27" s="50">
        <v>2</v>
      </c>
      <c r="K27" s="29" t="s">
        <v>354</v>
      </c>
      <c r="L27" s="312">
        <v>2020051290035</v>
      </c>
      <c r="M27" s="50">
        <v>2</v>
      </c>
      <c r="N27" s="50">
        <v>1812</v>
      </c>
      <c r="O27" s="29" t="s">
        <v>370</v>
      </c>
      <c r="P27" s="50" t="s">
        <v>66</v>
      </c>
      <c r="Q27" s="50">
        <v>16</v>
      </c>
      <c r="R27" s="50" t="s">
        <v>67</v>
      </c>
      <c r="S27" s="37">
        <v>4</v>
      </c>
      <c r="T27" s="29" t="s">
        <v>325</v>
      </c>
      <c r="U27" s="29" t="s">
        <v>372</v>
      </c>
      <c r="V27" s="50" t="s">
        <v>66</v>
      </c>
      <c r="W27" s="37">
        <v>4</v>
      </c>
      <c r="X27" s="51" t="s">
        <v>373</v>
      </c>
      <c r="Y27" s="43">
        <v>0.2</v>
      </c>
      <c r="Z27" s="37">
        <v>1</v>
      </c>
      <c r="AA27" s="37">
        <v>1</v>
      </c>
      <c r="AB27" s="61">
        <v>1</v>
      </c>
      <c r="AC27" s="38">
        <v>1</v>
      </c>
      <c r="AD27" s="61">
        <v>1</v>
      </c>
      <c r="AE27" s="46"/>
      <c r="AF27" s="61">
        <v>1</v>
      </c>
      <c r="AG27" s="46"/>
      <c r="AH27" s="53" t="str">
        <f t="shared" si="0"/>
        <v>ERROR</v>
      </c>
      <c r="AI27" s="53">
        <f t="shared" si="1"/>
        <v>1</v>
      </c>
      <c r="AJ27" s="40">
        <v>26940596.5</v>
      </c>
      <c r="AK27" s="44" t="s">
        <v>309</v>
      </c>
      <c r="AL27" s="59" t="s">
        <v>335</v>
      </c>
      <c r="AM27" s="39">
        <v>10823296</v>
      </c>
      <c r="AN27" s="329"/>
      <c r="AO27" s="355"/>
    </row>
    <row r="28" spans="1:41" s="17" customFormat="1" ht="114.75" x14ac:dyDescent="0.25">
      <c r="A28" s="76">
        <v>1</v>
      </c>
      <c r="B28" s="29" t="s">
        <v>59</v>
      </c>
      <c r="C28" s="50">
        <v>8</v>
      </c>
      <c r="D28" s="50">
        <v>18</v>
      </c>
      <c r="E28" s="29" t="s">
        <v>352</v>
      </c>
      <c r="F28" s="50">
        <v>1</v>
      </c>
      <c r="G28" s="50">
        <v>181</v>
      </c>
      <c r="H28" s="29" t="s">
        <v>353</v>
      </c>
      <c r="I28" s="50">
        <v>1</v>
      </c>
      <c r="J28" s="50">
        <v>2</v>
      </c>
      <c r="K28" s="29" t="s">
        <v>354</v>
      </c>
      <c r="L28" s="312">
        <v>2020051290035</v>
      </c>
      <c r="M28" s="50">
        <v>2</v>
      </c>
      <c r="N28" s="50">
        <v>1812</v>
      </c>
      <c r="O28" s="29" t="s">
        <v>370</v>
      </c>
      <c r="P28" s="50" t="s">
        <v>361</v>
      </c>
      <c r="Q28" s="50">
        <v>16</v>
      </c>
      <c r="R28" s="50" t="s">
        <v>374</v>
      </c>
      <c r="S28" s="37">
        <v>4</v>
      </c>
      <c r="T28" s="29" t="s">
        <v>325</v>
      </c>
      <c r="U28" s="29" t="s">
        <v>375</v>
      </c>
      <c r="V28" s="50" t="s">
        <v>376</v>
      </c>
      <c r="W28" s="37">
        <v>2</v>
      </c>
      <c r="X28" s="51" t="s">
        <v>45</v>
      </c>
      <c r="Y28" s="43">
        <v>0.2</v>
      </c>
      <c r="Z28" s="37">
        <v>1</v>
      </c>
      <c r="AA28" s="37">
        <v>0</v>
      </c>
      <c r="AB28" s="61">
        <v>1</v>
      </c>
      <c r="AC28" s="38">
        <v>0</v>
      </c>
      <c r="AD28" s="61">
        <v>1</v>
      </c>
      <c r="AE28" s="46"/>
      <c r="AF28" s="61">
        <v>0</v>
      </c>
      <c r="AG28" s="46"/>
      <c r="AH28" s="53">
        <f t="shared" si="0"/>
        <v>0</v>
      </c>
      <c r="AI28" s="53">
        <f t="shared" si="1"/>
        <v>0</v>
      </c>
      <c r="AJ28" s="40">
        <v>6000000</v>
      </c>
      <c r="AK28" s="44" t="s">
        <v>309</v>
      </c>
      <c r="AL28" s="59" t="s">
        <v>335</v>
      </c>
      <c r="AM28" s="39">
        <v>2900000</v>
      </c>
      <c r="AN28" s="329"/>
      <c r="AO28" s="355"/>
    </row>
    <row r="29" spans="1:41" s="17" customFormat="1" ht="114.75" x14ac:dyDescent="0.25">
      <c r="A29" s="76">
        <v>1</v>
      </c>
      <c r="B29" s="29" t="s">
        <v>59</v>
      </c>
      <c r="C29" s="50">
        <v>8</v>
      </c>
      <c r="D29" s="50" t="s">
        <v>351</v>
      </c>
      <c r="E29" s="29" t="s">
        <v>352</v>
      </c>
      <c r="F29" s="50">
        <v>1</v>
      </c>
      <c r="G29" s="50" t="s">
        <v>207</v>
      </c>
      <c r="H29" s="29" t="s">
        <v>353</v>
      </c>
      <c r="I29" s="50">
        <v>1</v>
      </c>
      <c r="J29" s="50">
        <v>2</v>
      </c>
      <c r="K29" s="29" t="s">
        <v>354</v>
      </c>
      <c r="L29" s="312">
        <v>2020051290035</v>
      </c>
      <c r="M29" s="50">
        <v>2</v>
      </c>
      <c r="N29" s="50">
        <v>1812</v>
      </c>
      <c r="O29" s="29" t="s">
        <v>370</v>
      </c>
      <c r="P29" s="50" t="s">
        <v>66</v>
      </c>
      <c r="Q29" s="50">
        <v>16</v>
      </c>
      <c r="R29" s="50" t="s">
        <v>67</v>
      </c>
      <c r="S29" s="37">
        <v>4</v>
      </c>
      <c r="T29" s="29" t="s">
        <v>325</v>
      </c>
      <c r="U29" s="29" t="s">
        <v>375</v>
      </c>
      <c r="V29" s="50" t="s">
        <v>66</v>
      </c>
      <c r="W29" s="37">
        <v>800</v>
      </c>
      <c r="X29" s="51" t="s">
        <v>46</v>
      </c>
      <c r="Y29" s="43">
        <v>0.2</v>
      </c>
      <c r="Z29" s="37">
        <v>800</v>
      </c>
      <c r="AA29" s="37">
        <v>800</v>
      </c>
      <c r="AB29" s="61">
        <v>800</v>
      </c>
      <c r="AC29" s="38">
        <v>800</v>
      </c>
      <c r="AD29" s="61">
        <v>800</v>
      </c>
      <c r="AE29" s="46"/>
      <c r="AF29" s="61">
        <v>800</v>
      </c>
      <c r="AG29" s="46"/>
      <c r="AH29" s="53">
        <f t="shared" si="0"/>
        <v>1</v>
      </c>
      <c r="AI29" s="53">
        <f t="shared" si="1"/>
        <v>1</v>
      </c>
      <c r="AJ29" s="40">
        <f>80000000-12628516.5</f>
        <v>67371483.5</v>
      </c>
      <c r="AK29" s="44" t="s">
        <v>309</v>
      </c>
      <c r="AL29" s="59" t="s">
        <v>335</v>
      </c>
      <c r="AM29" s="39">
        <f>14260336-2900000</f>
        <v>11360336</v>
      </c>
      <c r="AN29" s="329"/>
      <c r="AO29" s="355"/>
    </row>
    <row r="30" spans="1:41" s="1" customFormat="1" ht="76.5" x14ac:dyDescent="0.25">
      <c r="A30" s="76">
        <v>1</v>
      </c>
      <c r="B30" s="29" t="s">
        <v>59</v>
      </c>
      <c r="C30" s="50">
        <v>8</v>
      </c>
      <c r="D30" s="50" t="s">
        <v>351</v>
      </c>
      <c r="E30" s="29" t="s">
        <v>352</v>
      </c>
      <c r="F30" s="50">
        <v>1</v>
      </c>
      <c r="G30" s="50" t="s">
        <v>207</v>
      </c>
      <c r="H30" s="29" t="s">
        <v>353</v>
      </c>
      <c r="I30" s="50">
        <v>1</v>
      </c>
      <c r="J30" s="50">
        <v>2</v>
      </c>
      <c r="K30" s="29" t="s">
        <v>354</v>
      </c>
      <c r="L30" s="312">
        <v>2020051290035</v>
      </c>
      <c r="M30" s="50">
        <v>2</v>
      </c>
      <c r="N30" s="50">
        <v>1812</v>
      </c>
      <c r="O30" s="29" t="s">
        <v>370</v>
      </c>
      <c r="P30" s="50" t="s">
        <v>66</v>
      </c>
      <c r="Q30" s="50">
        <v>16</v>
      </c>
      <c r="R30" s="50" t="s">
        <v>67</v>
      </c>
      <c r="S30" s="37">
        <v>4</v>
      </c>
      <c r="T30" s="29" t="s">
        <v>325</v>
      </c>
      <c r="U30" s="29" t="s">
        <v>377</v>
      </c>
      <c r="V30" s="50" t="s">
        <v>369</v>
      </c>
      <c r="W30" s="65">
        <v>1</v>
      </c>
      <c r="X30" s="51" t="s">
        <v>378</v>
      </c>
      <c r="Y30" s="43">
        <v>0.2</v>
      </c>
      <c r="Z30" s="65">
        <v>1</v>
      </c>
      <c r="AA30" s="37">
        <v>90</v>
      </c>
      <c r="AB30" s="65">
        <v>1</v>
      </c>
      <c r="AC30" s="65">
        <v>1</v>
      </c>
      <c r="AD30" s="65">
        <v>1</v>
      </c>
      <c r="AE30" s="46"/>
      <c r="AF30" s="65">
        <v>1</v>
      </c>
      <c r="AG30" s="46"/>
      <c r="AH30" s="53" t="str">
        <f t="shared" si="0"/>
        <v>ERROR</v>
      </c>
      <c r="AI30" s="53">
        <f t="shared" si="1"/>
        <v>1</v>
      </c>
      <c r="AJ30" s="40">
        <v>15000000</v>
      </c>
      <c r="AK30" s="44" t="s">
        <v>309</v>
      </c>
      <c r="AL30" s="59" t="s">
        <v>335</v>
      </c>
      <c r="AM30" s="39">
        <v>14260336</v>
      </c>
      <c r="AN30" s="329"/>
      <c r="AO30" s="69"/>
    </row>
    <row r="31" spans="1:41" s="1" customFormat="1" ht="76.5" x14ac:dyDescent="0.25">
      <c r="A31" s="76">
        <v>1</v>
      </c>
      <c r="B31" s="29" t="s">
        <v>59</v>
      </c>
      <c r="C31" s="50">
        <v>8</v>
      </c>
      <c r="D31" s="50">
        <v>18</v>
      </c>
      <c r="E31" s="29" t="s">
        <v>352</v>
      </c>
      <c r="F31" s="50">
        <v>1</v>
      </c>
      <c r="G31" s="50" t="s">
        <v>208</v>
      </c>
      <c r="H31" s="29" t="s">
        <v>353</v>
      </c>
      <c r="I31" s="50">
        <v>1</v>
      </c>
      <c r="J31" s="50">
        <v>2</v>
      </c>
      <c r="K31" s="29" t="s">
        <v>354</v>
      </c>
      <c r="L31" s="312"/>
      <c r="M31" s="50">
        <v>2</v>
      </c>
      <c r="N31" s="50">
        <v>1812</v>
      </c>
      <c r="O31" s="29" t="s">
        <v>370</v>
      </c>
      <c r="P31" s="50"/>
      <c r="Q31" s="50"/>
      <c r="R31" s="50"/>
      <c r="S31" s="37"/>
      <c r="T31" s="29" t="s">
        <v>325</v>
      </c>
      <c r="U31" s="29" t="s">
        <v>377</v>
      </c>
      <c r="V31" s="50" t="s">
        <v>135</v>
      </c>
      <c r="W31" s="65">
        <v>1</v>
      </c>
      <c r="X31" s="51" t="s">
        <v>46</v>
      </c>
      <c r="Y31" s="43">
        <v>0.2</v>
      </c>
      <c r="Z31" s="65">
        <v>1</v>
      </c>
      <c r="AA31" s="65">
        <v>1</v>
      </c>
      <c r="AB31" s="65">
        <v>1</v>
      </c>
      <c r="AC31" s="325">
        <v>1</v>
      </c>
      <c r="AD31" s="65">
        <v>1</v>
      </c>
      <c r="AE31" s="46"/>
      <c r="AF31" s="65">
        <v>1</v>
      </c>
      <c r="AG31" s="46"/>
      <c r="AH31" s="53">
        <f t="shared" si="0"/>
        <v>1</v>
      </c>
      <c r="AI31" s="53">
        <f t="shared" si="1"/>
        <v>1</v>
      </c>
      <c r="AJ31" s="40">
        <v>2900000</v>
      </c>
      <c r="AK31" s="44" t="s">
        <v>309</v>
      </c>
      <c r="AL31" s="59" t="s">
        <v>335</v>
      </c>
      <c r="AM31" s="39">
        <v>0</v>
      </c>
      <c r="AN31" s="329"/>
      <c r="AO31" s="69"/>
    </row>
    <row r="32" spans="1:41" s="1" customFormat="1" ht="51" x14ac:dyDescent="0.25">
      <c r="A32" s="76">
        <v>1</v>
      </c>
      <c r="B32" s="29" t="s">
        <v>59</v>
      </c>
      <c r="C32" s="50">
        <v>8</v>
      </c>
      <c r="D32" s="50">
        <v>18</v>
      </c>
      <c r="E32" s="29" t="s">
        <v>352</v>
      </c>
      <c r="F32" s="50">
        <v>1</v>
      </c>
      <c r="G32" s="50" t="s">
        <v>209</v>
      </c>
      <c r="H32" s="29" t="s">
        <v>353</v>
      </c>
      <c r="I32" s="50">
        <v>1</v>
      </c>
      <c r="J32" s="50">
        <v>2</v>
      </c>
      <c r="K32" s="29" t="s">
        <v>354</v>
      </c>
      <c r="L32" s="312">
        <v>2020051290035</v>
      </c>
      <c r="M32" s="50">
        <v>2</v>
      </c>
      <c r="N32" s="50">
        <v>1812</v>
      </c>
      <c r="O32" s="29" t="s">
        <v>370</v>
      </c>
      <c r="P32" s="50"/>
      <c r="Q32" s="50"/>
      <c r="R32" s="50"/>
      <c r="S32" s="37"/>
      <c r="T32" s="29" t="s">
        <v>325</v>
      </c>
      <c r="U32" s="29" t="s">
        <v>379</v>
      </c>
      <c r="V32" s="50" t="s">
        <v>380</v>
      </c>
      <c r="W32" s="66">
        <v>1</v>
      </c>
      <c r="X32" s="51" t="s">
        <v>45</v>
      </c>
      <c r="Y32" s="43">
        <v>0.2</v>
      </c>
      <c r="Z32" s="65">
        <v>0</v>
      </c>
      <c r="AA32" s="37">
        <v>0</v>
      </c>
      <c r="AB32" s="356">
        <v>0</v>
      </c>
      <c r="AC32" s="38">
        <v>0</v>
      </c>
      <c r="AD32" s="66">
        <v>1</v>
      </c>
      <c r="AE32" s="46"/>
      <c r="AF32" s="65">
        <v>0</v>
      </c>
      <c r="AG32" s="46"/>
      <c r="AH32" s="53">
        <f t="shared" si="0"/>
        <v>0</v>
      </c>
      <c r="AI32" s="53">
        <f t="shared" si="1"/>
        <v>0</v>
      </c>
      <c r="AJ32" s="40">
        <v>2000000</v>
      </c>
      <c r="AK32" s="44" t="s">
        <v>309</v>
      </c>
      <c r="AL32" s="59" t="s">
        <v>335</v>
      </c>
      <c r="AM32" s="39">
        <v>0</v>
      </c>
      <c r="AN32" s="329"/>
      <c r="AO32" s="69"/>
    </row>
    <row r="33" spans="1:41" s="1" customFormat="1" ht="51" x14ac:dyDescent="0.25">
      <c r="A33" s="76">
        <v>1</v>
      </c>
      <c r="B33" s="29" t="s">
        <v>59</v>
      </c>
      <c r="C33" s="50">
        <v>8</v>
      </c>
      <c r="D33" s="50" t="s">
        <v>351</v>
      </c>
      <c r="E33" s="29" t="s">
        <v>352</v>
      </c>
      <c r="F33" s="50">
        <v>1</v>
      </c>
      <c r="G33" s="50" t="s">
        <v>207</v>
      </c>
      <c r="H33" s="29" t="s">
        <v>353</v>
      </c>
      <c r="I33" s="50">
        <v>1</v>
      </c>
      <c r="J33" s="50">
        <v>2</v>
      </c>
      <c r="K33" s="29" t="s">
        <v>354</v>
      </c>
      <c r="L33" s="312">
        <v>2020051290035</v>
      </c>
      <c r="M33" s="50">
        <v>2</v>
      </c>
      <c r="N33" s="50">
        <v>1812</v>
      </c>
      <c r="O33" s="29" t="s">
        <v>370</v>
      </c>
      <c r="P33" s="50" t="s">
        <v>66</v>
      </c>
      <c r="Q33" s="50">
        <v>16</v>
      </c>
      <c r="R33" s="50" t="s">
        <v>67</v>
      </c>
      <c r="S33" s="37">
        <v>4</v>
      </c>
      <c r="T33" s="29" t="s">
        <v>325</v>
      </c>
      <c r="U33" s="29" t="s">
        <v>379</v>
      </c>
      <c r="V33" s="50" t="s">
        <v>66</v>
      </c>
      <c r="W33" s="37">
        <v>1</v>
      </c>
      <c r="X33" s="51" t="s">
        <v>381</v>
      </c>
      <c r="Y33" s="43">
        <v>0.2</v>
      </c>
      <c r="Z33" s="52"/>
      <c r="AA33" s="52">
        <v>0</v>
      </c>
      <c r="AB33" s="52">
        <v>0</v>
      </c>
      <c r="AC33" s="43">
        <v>0</v>
      </c>
      <c r="AD33" s="61">
        <v>1</v>
      </c>
      <c r="AE33" s="65"/>
      <c r="AF33" s="52"/>
      <c r="AG33" s="46"/>
      <c r="AH33" s="53" t="str">
        <f t="shared" si="0"/>
        <v>ERROR</v>
      </c>
      <c r="AI33" s="53">
        <f t="shared" si="1"/>
        <v>1</v>
      </c>
      <c r="AJ33" s="40">
        <v>29000000</v>
      </c>
      <c r="AK33" s="44" t="s">
        <v>382</v>
      </c>
      <c r="AL33" s="41" t="s">
        <v>335</v>
      </c>
      <c r="AM33" s="39">
        <v>0</v>
      </c>
      <c r="AN33" s="329"/>
      <c r="AO33" s="69"/>
    </row>
    <row r="34" spans="1:41" s="1" customFormat="1" ht="114.75" x14ac:dyDescent="0.25">
      <c r="A34" s="76">
        <v>1</v>
      </c>
      <c r="B34" s="29" t="s">
        <v>59</v>
      </c>
      <c r="C34" s="50">
        <v>8</v>
      </c>
      <c r="D34" s="50" t="s">
        <v>351</v>
      </c>
      <c r="E34" s="29" t="s">
        <v>352</v>
      </c>
      <c r="F34" s="50">
        <v>1</v>
      </c>
      <c r="G34" s="50" t="s">
        <v>207</v>
      </c>
      <c r="H34" s="29" t="s">
        <v>353</v>
      </c>
      <c r="I34" s="50">
        <v>1</v>
      </c>
      <c r="J34" s="50">
        <v>2</v>
      </c>
      <c r="K34" s="29" t="s">
        <v>354</v>
      </c>
      <c r="L34" s="312">
        <v>2020051290035</v>
      </c>
      <c r="M34" s="50">
        <v>3</v>
      </c>
      <c r="N34" s="50">
        <v>1813</v>
      </c>
      <c r="O34" s="29" t="s">
        <v>383</v>
      </c>
      <c r="P34" s="50" t="s">
        <v>66</v>
      </c>
      <c r="Q34" s="50">
        <v>4</v>
      </c>
      <c r="R34" s="52" t="s">
        <v>67</v>
      </c>
      <c r="S34" s="37">
        <v>1</v>
      </c>
      <c r="T34" s="29" t="s">
        <v>325</v>
      </c>
      <c r="U34" s="29" t="s">
        <v>384</v>
      </c>
      <c r="V34" s="50" t="s">
        <v>369</v>
      </c>
      <c r="W34" s="52">
        <v>1</v>
      </c>
      <c r="X34" s="51" t="s">
        <v>46</v>
      </c>
      <c r="Y34" s="43">
        <v>0.5</v>
      </c>
      <c r="Z34" s="52">
        <v>1</v>
      </c>
      <c r="AA34" s="37">
        <v>70</v>
      </c>
      <c r="AB34" s="52">
        <v>1</v>
      </c>
      <c r="AC34" s="52">
        <v>1</v>
      </c>
      <c r="AD34" s="52">
        <v>1</v>
      </c>
      <c r="AE34" s="65"/>
      <c r="AF34" s="52">
        <v>1</v>
      </c>
      <c r="AG34" s="46"/>
      <c r="AH34" s="53">
        <f t="shared" si="0"/>
        <v>1</v>
      </c>
      <c r="AI34" s="53">
        <f t="shared" si="1"/>
        <v>1</v>
      </c>
      <c r="AJ34" s="40">
        <v>30000000</v>
      </c>
      <c r="AK34" s="44" t="s">
        <v>309</v>
      </c>
      <c r="AL34" s="59" t="s">
        <v>335</v>
      </c>
      <c r="AM34" s="39">
        <v>8557272</v>
      </c>
      <c r="AN34" s="329"/>
      <c r="AO34" s="69"/>
    </row>
    <row r="35" spans="1:41" s="1" customFormat="1" ht="153" x14ac:dyDescent="0.25">
      <c r="A35" s="76">
        <v>1</v>
      </c>
      <c r="B35" s="29" t="s">
        <v>59</v>
      </c>
      <c r="C35" s="50">
        <v>8</v>
      </c>
      <c r="D35" s="50" t="s">
        <v>351</v>
      </c>
      <c r="E35" s="29" t="s">
        <v>352</v>
      </c>
      <c r="F35" s="50">
        <v>1</v>
      </c>
      <c r="G35" s="50" t="s">
        <v>207</v>
      </c>
      <c r="H35" s="29" t="s">
        <v>353</v>
      </c>
      <c r="I35" s="50">
        <v>1</v>
      </c>
      <c r="J35" s="50">
        <v>2</v>
      </c>
      <c r="K35" s="29" t="s">
        <v>354</v>
      </c>
      <c r="L35" s="312">
        <v>2020051290035</v>
      </c>
      <c r="M35" s="50">
        <v>3</v>
      </c>
      <c r="N35" s="50">
        <v>1813</v>
      </c>
      <c r="O35" s="29" t="s">
        <v>383</v>
      </c>
      <c r="P35" s="50" t="s">
        <v>66</v>
      </c>
      <c r="Q35" s="50">
        <v>4</v>
      </c>
      <c r="R35" s="52" t="s">
        <v>67</v>
      </c>
      <c r="S35" s="37">
        <v>1</v>
      </c>
      <c r="T35" s="29" t="s">
        <v>325</v>
      </c>
      <c r="U35" s="29" t="s">
        <v>385</v>
      </c>
      <c r="V35" s="50" t="s">
        <v>137</v>
      </c>
      <c r="W35" s="52">
        <v>1</v>
      </c>
      <c r="X35" s="51" t="s">
        <v>46</v>
      </c>
      <c r="Y35" s="43">
        <v>0.5</v>
      </c>
      <c r="Z35" s="52">
        <v>1</v>
      </c>
      <c r="AA35" s="37">
        <v>57</v>
      </c>
      <c r="AB35" s="52">
        <v>1</v>
      </c>
      <c r="AC35" s="52">
        <v>1</v>
      </c>
      <c r="AD35" s="52">
        <v>1</v>
      </c>
      <c r="AE35" s="46"/>
      <c r="AF35" s="52">
        <v>1</v>
      </c>
      <c r="AG35" s="46"/>
      <c r="AH35" s="53">
        <f t="shared" si="0"/>
        <v>1</v>
      </c>
      <c r="AI35" s="53">
        <f t="shared" si="1"/>
        <v>1</v>
      </c>
      <c r="AJ35" s="40">
        <v>50000000</v>
      </c>
      <c r="AK35" s="44" t="s">
        <v>309</v>
      </c>
      <c r="AL35" s="59" t="s">
        <v>335</v>
      </c>
      <c r="AM35" s="39">
        <v>7550534</v>
      </c>
      <c r="AN35" s="329"/>
      <c r="AO35" s="69"/>
    </row>
    <row r="36" spans="1:41" s="1" customFormat="1" ht="127.5" x14ac:dyDescent="0.25">
      <c r="A36" s="76">
        <v>1</v>
      </c>
      <c r="B36" s="29" t="s">
        <v>59</v>
      </c>
      <c r="C36" s="50">
        <v>8</v>
      </c>
      <c r="D36" s="50" t="s">
        <v>351</v>
      </c>
      <c r="E36" s="29" t="s">
        <v>352</v>
      </c>
      <c r="F36" s="50">
        <v>1</v>
      </c>
      <c r="G36" s="50" t="s">
        <v>207</v>
      </c>
      <c r="H36" s="29" t="s">
        <v>353</v>
      </c>
      <c r="I36" s="50">
        <v>1</v>
      </c>
      <c r="J36" s="50">
        <v>2</v>
      </c>
      <c r="K36" s="29" t="s">
        <v>386</v>
      </c>
      <c r="L36" s="312">
        <v>2020051290036</v>
      </c>
      <c r="M36" s="50">
        <v>4</v>
      </c>
      <c r="N36" s="50">
        <v>1814</v>
      </c>
      <c r="O36" s="29" t="s">
        <v>387</v>
      </c>
      <c r="P36" s="50" t="s">
        <v>66</v>
      </c>
      <c r="Q36" s="50">
        <v>4</v>
      </c>
      <c r="R36" s="50" t="s">
        <v>67</v>
      </c>
      <c r="S36" s="37">
        <v>1</v>
      </c>
      <c r="T36" s="29" t="s">
        <v>325</v>
      </c>
      <c r="U36" s="29" t="s">
        <v>388</v>
      </c>
      <c r="V36" s="50" t="s">
        <v>137</v>
      </c>
      <c r="W36" s="52">
        <v>1</v>
      </c>
      <c r="X36" s="51" t="s">
        <v>46</v>
      </c>
      <c r="Y36" s="43">
        <v>0.5</v>
      </c>
      <c r="Z36" s="52">
        <v>1</v>
      </c>
      <c r="AA36" s="37">
        <v>80</v>
      </c>
      <c r="AB36" s="52">
        <v>1</v>
      </c>
      <c r="AC36" s="52">
        <v>1</v>
      </c>
      <c r="AD36" s="52">
        <v>1</v>
      </c>
      <c r="AE36" s="46"/>
      <c r="AF36" s="52">
        <v>1</v>
      </c>
      <c r="AG36" s="46"/>
      <c r="AH36" s="53">
        <f t="shared" si="0"/>
        <v>1</v>
      </c>
      <c r="AI36" s="53">
        <f t="shared" si="1"/>
        <v>1</v>
      </c>
      <c r="AJ36" s="40">
        <v>30000000</v>
      </c>
      <c r="AK36" s="44" t="s">
        <v>309</v>
      </c>
      <c r="AL36" s="59" t="s">
        <v>335</v>
      </c>
      <c r="AM36" s="39">
        <v>8557272</v>
      </c>
      <c r="AN36" s="329"/>
      <c r="AO36" s="69"/>
    </row>
    <row r="37" spans="1:41" s="1" customFormat="1" ht="127.5" x14ac:dyDescent="0.25">
      <c r="A37" s="76">
        <v>1</v>
      </c>
      <c r="B37" s="29" t="s">
        <v>59</v>
      </c>
      <c r="C37" s="50">
        <v>8</v>
      </c>
      <c r="D37" s="50" t="s">
        <v>351</v>
      </c>
      <c r="E37" s="29" t="s">
        <v>352</v>
      </c>
      <c r="F37" s="50">
        <v>1</v>
      </c>
      <c r="G37" s="50" t="s">
        <v>207</v>
      </c>
      <c r="H37" s="29" t="s">
        <v>353</v>
      </c>
      <c r="I37" s="50">
        <v>1</v>
      </c>
      <c r="J37" s="50">
        <v>2</v>
      </c>
      <c r="K37" s="29" t="s">
        <v>386</v>
      </c>
      <c r="L37" s="312">
        <v>2020051290036</v>
      </c>
      <c r="M37" s="50">
        <v>4</v>
      </c>
      <c r="N37" s="50">
        <v>1814</v>
      </c>
      <c r="O37" s="29" t="s">
        <v>387</v>
      </c>
      <c r="P37" s="50" t="s">
        <v>66</v>
      </c>
      <c r="Q37" s="50">
        <v>4</v>
      </c>
      <c r="R37" s="50" t="s">
        <v>67</v>
      </c>
      <c r="S37" s="37">
        <v>1</v>
      </c>
      <c r="T37" s="29" t="s">
        <v>325</v>
      </c>
      <c r="U37" s="29" t="s">
        <v>389</v>
      </c>
      <c r="V37" s="50" t="s">
        <v>137</v>
      </c>
      <c r="W37" s="52">
        <v>1</v>
      </c>
      <c r="X37" s="51" t="s">
        <v>46</v>
      </c>
      <c r="Y37" s="43">
        <v>0.5</v>
      </c>
      <c r="Z37" s="52">
        <v>1</v>
      </c>
      <c r="AA37" s="37">
        <v>39</v>
      </c>
      <c r="AB37" s="52">
        <v>1</v>
      </c>
      <c r="AC37" s="52">
        <v>1</v>
      </c>
      <c r="AD37" s="52">
        <v>1</v>
      </c>
      <c r="AE37" s="46"/>
      <c r="AF37" s="52">
        <v>1</v>
      </c>
      <c r="AG37" s="46"/>
      <c r="AH37" s="53">
        <f t="shared" si="0"/>
        <v>1</v>
      </c>
      <c r="AI37" s="53">
        <f t="shared" si="1"/>
        <v>1</v>
      </c>
      <c r="AJ37" s="40">
        <v>39899003</v>
      </c>
      <c r="AK37" s="44" t="s">
        <v>309</v>
      </c>
      <c r="AL37" s="59" t="s">
        <v>335</v>
      </c>
      <c r="AM37" s="39">
        <v>7550535</v>
      </c>
      <c r="AN37" s="329"/>
      <c r="AO37" s="69"/>
    </row>
    <row r="38" spans="1:41" s="1" customFormat="1" ht="63.75" x14ac:dyDescent="0.2">
      <c r="A38" s="76">
        <v>1</v>
      </c>
      <c r="B38" s="29" t="s">
        <v>59</v>
      </c>
      <c r="C38" s="50">
        <v>8</v>
      </c>
      <c r="D38" s="50" t="s">
        <v>351</v>
      </c>
      <c r="E38" s="29" t="s">
        <v>352</v>
      </c>
      <c r="F38" s="50">
        <v>1</v>
      </c>
      <c r="G38" s="50" t="s">
        <v>207</v>
      </c>
      <c r="H38" s="29" t="s">
        <v>353</v>
      </c>
      <c r="I38" s="50">
        <v>1</v>
      </c>
      <c r="J38" s="50">
        <v>2</v>
      </c>
      <c r="K38" s="29" t="s">
        <v>386</v>
      </c>
      <c r="L38" s="312">
        <v>2020051290036</v>
      </c>
      <c r="M38" s="50">
        <v>5</v>
      </c>
      <c r="N38" s="50">
        <v>1815</v>
      </c>
      <c r="O38" s="29" t="s">
        <v>390</v>
      </c>
      <c r="P38" s="50" t="s">
        <v>66</v>
      </c>
      <c r="Q38" s="50">
        <v>4</v>
      </c>
      <c r="R38" s="50" t="s">
        <v>67</v>
      </c>
      <c r="S38" s="37">
        <v>1</v>
      </c>
      <c r="T38" s="29" t="s">
        <v>325</v>
      </c>
      <c r="U38" s="354" t="s">
        <v>391</v>
      </c>
      <c r="V38" s="50" t="s">
        <v>369</v>
      </c>
      <c r="W38" s="52">
        <v>1</v>
      </c>
      <c r="X38" s="51" t="s">
        <v>46</v>
      </c>
      <c r="Y38" s="43">
        <v>0.2</v>
      </c>
      <c r="Z38" s="52">
        <v>1</v>
      </c>
      <c r="AA38" s="52">
        <v>1</v>
      </c>
      <c r="AB38" s="52">
        <v>1</v>
      </c>
      <c r="AC38" s="52">
        <v>1</v>
      </c>
      <c r="AD38" s="52">
        <v>1</v>
      </c>
      <c r="AE38" s="46"/>
      <c r="AF38" s="52">
        <v>1</v>
      </c>
      <c r="AG38" s="46"/>
      <c r="AH38" s="53">
        <f t="shared" si="0"/>
        <v>1</v>
      </c>
      <c r="AI38" s="53">
        <f t="shared" si="1"/>
        <v>1</v>
      </c>
      <c r="AJ38" s="40">
        <v>70999381</v>
      </c>
      <c r="AK38" s="44" t="s">
        <v>308</v>
      </c>
      <c r="AL38" s="59" t="s">
        <v>335</v>
      </c>
      <c r="AM38" s="39">
        <v>15062563</v>
      </c>
      <c r="AN38" s="328"/>
      <c r="AO38" s="69"/>
    </row>
    <row r="39" spans="1:41" s="1" customFormat="1" ht="63.75" x14ac:dyDescent="0.2">
      <c r="A39" s="76"/>
      <c r="B39" s="29" t="s">
        <v>59</v>
      </c>
      <c r="C39" s="50"/>
      <c r="D39" s="50"/>
      <c r="E39" s="29" t="s">
        <v>352</v>
      </c>
      <c r="F39" s="50">
        <v>1</v>
      </c>
      <c r="G39" s="50">
        <v>181</v>
      </c>
      <c r="H39" s="29" t="s">
        <v>353</v>
      </c>
      <c r="I39" s="50">
        <v>1</v>
      </c>
      <c r="J39" s="50">
        <v>2</v>
      </c>
      <c r="K39" s="29" t="s">
        <v>386</v>
      </c>
      <c r="L39" s="312">
        <v>2020051290036</v>
      </c>
      <c r="M39" s="50">
        <v>5</v>
      </c>
      <c r="N39" s="50">
        <v>1815</v>
      </c>
      <c r="O39" s="29" t="s">
        <v>390</v>
      </c>
      <c r="P39" s="50" t="s">
        <v>66</v>
      </c>
      <c r="Q39" s="50">
        <v>4</v>
      </c>
      <c r="R39" s="50" t="s">
        <v>67</v>
      </c>
      <c r="S39" s="37">
        <v>1</v>
      </c>
      <c r="T39" s="29" t="s">
        <v>325</v>
      </c>
      <c r="U39" s="354" t="s">
        <v>391</v>
      </c>
      <c r="V39" s="50" t="s">
        <v>369</v>
      </c>
      <c r="W39" s="52">
        <v>1</v>
      </c>
      <c r="X39" s="51" t="s">
        <v>46</v>
      </c>
      <c r="Y39" s="43">
        <v>0.2</v>
      </c>
      <c r="Z39" s="52">
        <v>1</v>
      </c>
      <c r="AA39" s="52">
        <v>1</v>
      </c>
      <c r="AB39" s="52">
        <v>1</v>
      </c>
      <c r="AC39" s="52">
        <v>1</v>
      </c>
      <c r="AD39" s="52">
        <v>1</v>
      </c>
      <c r="AE39" s="46"/>
      <c r="AF39" s="52">
        <v>1</v>
      </c>
      <c r="AG39" s="46"/>
      <c r="AH39" s="53">
        <f t="shared" si="0"/>
        <v>1</v>
      </c>
      <c r="AI39" s="53">
        <f t="shared" si="1"/>
        <v>1</v>
      </c>
      <c r="AJ39" s="40">
        <v>25163480.5</v>
      </c>
      <c r="AK39" s="44" t="s">
        <v>308</v>
      </c>
      <c r="AL39" s="59" t="s">
        <v>335</v>
      </c>
      <c r="AM39" s="39">
        <v>15062563</v>
      </c>
      <c r="AN39" s="329"/>
      <c r="AO39" s="69"/>
    </row>
    <row r="40" spans="1:41" s="1" customFormat="1" ht="63.75" x14ac:dyDescent="0.2">
      <c r="A40" s="76">
        <v>1</v>
      </c>
      <c r="B40" s="29" t="s">
        <v>59</v>
      </c>
      <c r="C40" s="50">
        <v>8</v>
      </c>
      <c r="D40" s="50" t="s">
        <v>351</v>
      </c>
      <c r="E40" s="29" t="s">
        <v>352</v>
      </c>
      <c r="F40" s="50">
        <v>1</v>
      </c>
      <c r="G40" s="50" t="s">
        <v>207</v>
      </c>
      <c r="H40" s="29" t="s">
        <v>353</v>
      </c>
      <c r="I40" s="50">
        <v>1</v>
      </c>
      <c r="J40" s="50">
        <v>2</v>
      </c>
      <c r="K40" s="29" t="s">
        <v>386</v>
      </c>
      <c r="L40" s="312">
        <v>2020051290036</v>
      </c>
      <c r="M40" s="50">
        <v>5</v>
      </c>
      <c r="N40" s="50">
        <v>1815</v>
      </c>
      <c r="O40" s="29" t="s">
        <v>390</v>
      </c>
      <c r="P40" s="50" t="s">
        <v>66</v>
      </c>
      <c r="Q40" s="50">
        <v>4</v>
      </c>
      <c r="R40" s="50" t="s">
        <v>67</v>
      </c>
      <c r="S40" s="37">
        <v>1</v>
      </c>
      <c r="T40" s="29" t="s">
        <v>325</v>
      </c>
      <c r="U40" s="354" t="s">
        <v>392</v>
      </c>
      <c r="V40" s="50" t="s">
        <v>66</v>
      </c>
      <c r="W40" s="37">
        <v>120</v>
      </c>
      <c r="X40" s="51" t="s">
        <v>46</v>
      </c>
      <c r="Y40" s="43">
        <v>0.3</v>
      </c>
      <c r="Z40" s="37">
        <v>120</v>
      </c>
      <c r="AA40" s="357">
        <v>98</v>
      </c>
      <c r="AB40" s="61">
        <v>120</v>
      </c>
      <c r="AC40" s="37">
        <v>98</v>
      </c>
      <c r="AD40" s="61">
        <v>120</v>
      </c>
      <c r="AE40" s="46"/>
      <c r="AF40" s="61">
        <v>120</v>
      </c>
      <c r="AG40" s="46"/>
      <c r="AH40" s="53">
        <f t="shared" si="0"/>
        <v>1</v>
      </c>
      <c r="AI40" s="53">
        <f t="shared" si="1"/>
        <v>1</v>
      </c>
      <c r="AJ40" s="345">
        <v>58000000</v>
      </c>
      <c r="AK40" s="44" t="s">
        <v>393</v>
      </c>
      <c r="AL40" s="59" t="s">
        <v>335</v>
      </c>
      <c r="AM40" s="39">
        <v>27204871</v>
      </c>
      <c r="AN40" s="329"/>
      <c r="AO40" s="69"/>
    </row>
    <row r="41" spans="1:41" s="1" customFormat="1" ht="63.75" x14ac:dyDescent="0.2">
      <c r="A41" s="76">
        <v>1</v>
      </c>
      <c r="B41" s="29" t="s">
        <v>59</v>
      </c>
      <c r="C41" s="50">
        <v>8</v>
      </c>
      <c r="D41" s="50" t="s">
        <v>351</v>
      </c>
      <c r="E41" s="29" t="s">
        <v>352</v>
      </c>
      <c r="F41" s="50">
        <v>1</v>
      </c>
      <c r="G41" s="50" t="s">
        <v>207</v>
      </c>
      <c r="H41" s="29" t="s">
        <v>353</v>
      </c>
      <c r="I41" s="50">
        <v>1</v>
      </c>
      <c r="J41" s="50">
        <v>2</v>
      </c>
      <c r="K41" s="29" t="s">
        <v>386</v>
      </c>
      <c r="L41" s="312">
        <v>2020051290036</v>
      </c>
      <c r="M41" s="50">
        <v>5</v>
      </c>
      <c r="N41" s="50">
        <v>1815</v>
      </c>
      <c r="O41" s="29" t="s">
        <v>390</v>
      </c>
      <c r="P41" s="50" t="s">
        <v>66</v>
      </c>
      <c r="Q41" s="50">
        <v>4</v>
      </c>
      <c r="R41" s="50" t="s">
        <v>67</v>
      </c>
      <c r="S41" s="37">
        <v>1</v>
      </c>
      <c r="T41" s="29" t="s">
        <v>325</v>
      </c>
      <c r="U41" s="354" t="s">
        <v>394</v>
      </c>
      <c r="V41" s="50" t="s">
        <v>137</v>
      </c>
      <c r="W41" s="52">
        <v>1</v>
      </c>
      <c r="X41" s="51" t="s">
        <v>46</v>
      </c>
      <c r="Y41" s="43">
        <v>0.1</v>
      </c>
      <c r="Z41" s="42">
        <v>1</v>
      </c>
      <c r="AA41" s="42">
        <v>1</v>
      </c>
      <c r="AB41" s="42">
        <v>1</v>
      </c>
      <c r="AC41" s="52">
        <v>1</v>
      </c>
      <c r="AD41" s="42">
        <v>1</v>
      </c>
      <c r="AE41" s="46"/>
      <c r="AF41" s="42">
        <v>1</v>
      </c>
      <c r="AG41" s="46"/>
      <c r="AH41" s="53">
        <f>+IF(X41="Acumulado",(AA41+AC41+AE41+AG41)/(Z41+AB41+AD41+AF41),
IF(X41="No acumulado",IF(AG41&lt;&gt;"",(AG41/IF(AF41=0,1,AF41)),IF(AE41&lt;&gt;"",(AE41/IF(AD41=0,1,AD41)),IF(AC41&lt;&gt;"",(AC41/IF(AB41=0,1,AB41)),IF(AA41&lt;&gt;"",(AA41/IF(Z41=0,1,Z41)))))),
IF(X41="Mantenimiento",IF(AND(AG41=0,AE41=0,AC41=0,AA41=0),0,((AG41+AE41+AC41+AA41)/(IF(AG41=0,0,AG41)+IF(AE41=0,0,AE41)+IF(AC41=0,0,AC41)+IF(AA41=0,0,AA41)))),"ERROR")))</f>
        <v>1</v>
      </c>
      <c r="AI41" s="53">
        <f>+IF(AH41&gt;1,1,AH41)</f>
        <v>1</v>
      </c>
      <c r="AJ41" s="40">
        <v>25163480.5</v>
      </c>
      <c r="AK41" s="44" t="s">
        <v>308</v>
      </c>
      <c r="AL41" s="59" t="s">
        <v>335</v>
      </c>
      <c r="AM41" s="39">
        <v>15101068</v>
      </c>
      <c r="AN41" s="329"/>
      <c r="AO41" s="69"/>
    </row>
    <row r="42" spans="1:41" s="1" customFormat="1" ht="85.5" x14ac:dyDescent="0.2">
      <c r="A42" s="76">
        <v>1</v>
      </c>
      <c r="B42" s="29" t="s">
        <v>59</v>
      </c>
      <c r="C42" s="50">
        <v>8</v>
      </c>
      <c r="D42" s="50" t="s">
        <v>351</v>
      </c>
      <c r="E42" s="29" t="s">
        <v>352</v>
      </c>
      <c r="F42" s="50">
        <v>1</v>
      </c>
      <c r="G42" s="50" t="s">
        <v>207</v>
      </c>
      <c r="H42" s="29" t="s">
        <v>353</v>
      </c>
      <c r="I42" s="50">
        <v>1</v>
      </c>
      <c r="J42" s="50">
        <v>2</v>
      </c>
      <c r="K42" s="29" t="s">
        <v>386</v>
      </c>
      <c r="L42" s="312">
        <v>2020051290036</v>
      </c>
      <c r="M42" s="50">
        <v>5</v>
      </c>
      <c r="N42" s="50">
        <v>1815</v>
      </c>
      <c r="O42" s="29" t="s">
        <v>390</v>
      </c>
      <c r="P42" s="50" t="s">
        <v>66</v>
      </c>
      <c r="Q42" s="50">
        <v>4</v>
      </c>
      <c r="R42" s="50" t="s">
        <v>67</v>
      </c>
      <c r="S42" s="37">
        <v>1</v>
      </c>
      <c r="T42" s="29" t="s">
        <v>325</v>
      </c>
      <c r="U42" s="354" t="s">
        <v>395</v>
      </c>
      <c r="V42" s="50" t="s">
        <v>137</v>
      </c>
      <c r="W42" s="52">
        <v>1</v>
      </c>
      <c r="X42" s="51" t="s">
        <v>46</v>
      </c>
      <c r="Y42" s="43">
        <v>0.1</v>
      </c>
      <c r="Z42" s="42">
        <v>1</v>
      </c>
      <c r="AA42" s="42">
        <v>0</v>
      </c>
      <c r="AB42" s="42">
        <v>1</v>
      </c>
      <c r="AC42" s="42">
        <v>1</v>
      </c>
      <c r="AD42" s="42">
        <v>1</v>
      </c>
      <c r="AE42" s="46"/>
      <c r="AF42" s="42">
        <v>1</v>
      </c>
      <c r="AG42" s="46"/>
      <c r="AH42" s="53">
        <f>+IF(X42="Acumulado",(AA42+AC42+AE42+AG42)/(Z42+AB42+AD42+AF42),
IF(X42="No acumulado",IF(AG42&lt;&gt;"",(AG42/IF(AF42=0,1,AF42)),IF(AE42&lt;&gt;"",(AE42/IF(AD42=0,1,AD42)),IF(AC42&lt;&gt;"",(AC42/IF(AB42=0,1,AB42)),IF(AA42&lt;&gt;"",(AA42/IF(Z42=0,1,Z42)))))),
IF(X42="Mantenimiento",IF(AND(AG42=0,AE42=0,AC42=0,AA42=0),0,((AG42+AE42+AC42+AA42)/(IF(AG42=0,0,AG42)+IF(AE42=0,0,AE42)+IF(AC42=0,0,AC42)+IF(AA42=0,0,AA42)))),"ERROR")))</f>
        <v>1</v>
      </c>
      <c r="AI42" s="53">
        <f>+IF(AH42&gt;1,1,AH42)</f>
        <v>1</v>
      </c>
      <c r="AJ42" s="40">
        <v>2900000</v>
      </c>
      <c r="AK42" s="44" t="s">
        <v>308</v>
      </c>
      <c r="AL42" s="59" t="s">
        <v>335</v>
      </c>
      <c r="AM42" s="39">
        <v>0</v>
      </c>
      <c r="AN42" s="329"/>
      <c r="AO42" s="69"/>
    </row>
    <row r="43" spans="1:41" s="1" customFormat="1" ht="85.5" x14ac:dyDescent="0.2">
      <c r="A43" s="76">
        <v>1</v>
      </c>
      <c r="B43" s="29" t="s">
        <v>59</v>
      </c>
      <c r="C43" s="50">
        <v>8</v>
      </c>
      <c r="D43" s="50" t="s">
        <v>351</v>
      </c>
      <c r="E43" s="29" t="s">
        <v>352</v>
      </c>
      <c r="F43" s="50">
        <v>1</v>
      </c>
      <c r="G43" s="50" t="s">
        <v>207</v>
      </c>
      <c r="H43" s="29" t="s">
        <v>353</v>
      </c>
      <c r="I43" s="50">
        <v>1</v>
      </c>
      <c r="J43" s="50">
        <v>2</v>
      </c>
      <c r="K43" s="29" t="s">
        <v>386</v>
      </c>
      <c r="L43" s="312">
        <v>2020051290036</v>
      </c>
      <c r="M43" s="50">
        <v>5</v>
      </c>
      <c r="N43" s="50">
        <v>1815</v>
      </c>
      <c r="O43" s="29" t="s">
        <v>390</v>
      </c>
      <c r="P43" s="50" t="s">
        <v>66</v>
      </c>
      <c r="Q43" s="50">
        <v>4</v>
      </c>
      <c r="R43" s="50" t="s">
        <v>67</v>
      </c>
      <c r="S43" s="37">
        <v>1</v>
      </c>
      <c r="T43" s="29" t="s">
        <v>325</v>
      </c>
      <c r="U43" s="354" t="s">
        <v>395</v>
      </c>
      <c r="V43" s="50" t="s">
        <v>137</v>
      </c>
      <c r="W43" s="52">
        <v>1</v>
      </c>
      <c r="X43" s="51" t="s">
        <v>46</v>
      </c>
      <c r="Y43" s="43">
        <v>0.1</v>
      </c>
      <c r="Z43" s="42">
        <v>1</v>
      </c>
      <c r="AA43" s="42">
        <v>1</v>
      </c>
      <c r="AB43" s="42">
        <v>1</v>
      </c>
      <c r="AC43" s="52">
        <v>1</v>
      </c>
      <c r="AD43" s="42">
        <v>1</v>
      </c>
      <c r="AE43" s="46"/>
      <c r="AF43" s="42">
        <v>1</v>
      </c>
      <c r="AG43" s="46"/>
      <c r="AH43" s="53">
        <f t="shared" si="0"/>
        <v>1</v>
      </c>
      <c r="AI43" s="53">
        <f t="shared" si="1"/>
        <v>1</v>
      </c>
      <c r="AJ43" s="335">
        <v>20127556</v>
      </c>
      <c r="AK43" s="44" t="s">
        <v>308</v>
      </c>
      <c r="AL43" s="59" t="s">
        <v>335</v>
      </c>
      <c r="AM43" s="39">
        <f>4501136+3500050+19970</f>
        <v>8021156</v>
      </c>
      <c r="AN43" s="329"/>
      <c r="AO43" s="69"/>
    </row>
    <row r="44" spans="1:41" s="1" customFormat="1" ht="63.75" x14ac:dyDescent="0.25">
      <c r="A44" s="76">
        <v>1</v>
      </c>
      <c r="B44" s="29" t="s">
        <v>59</v>
      </c>
      <c r="C44" s="50">
        <v>8</v>
      </c>
      <c r="D44" s="50" t="s">
        <v>351</v>
      </c>
      <c r="E44" s="29" t="s">
        <v>352</v>
      </c>
      <c r="F44" s="50">
        <v>1</v>
      </c>
      <c r="G44" s="50" t="s">
        <v>207</v>
      </c>
      <c r="H44" s="29" t="s">
        <v>353</v>
      </c>
      <c r="I44" s="50">
        <v>1</v>
      </c>
      <c r="J44" s="50">
        <v>2</v>
      </c>
      <c r="K44" s="29" t="s">
        <v>386</v>
      </c>
      <c r="L44" s="312">
        <v>2020051290036</v>
      </c>
      <c r="M44" s="50">
        <v>5</v>
      </c>
      <c r="N44" s="50">
        <v>1815</v>
      </c>
      <c r="O44" s="29" t="s">
        <v>390</v>
      </c>
      <c r="P44" s="50" t="s">
        <v>66</v>
      </c>
      <c r="Q44" s="50">
        <v>4</v>
      </c>
      <c r="R44" s="50" t="s">
        <v>67</v>
      </c>
      <c r="S44" s="37">
        <v>1</v>
      </c>
      <c r="T44" s="29" t="s">
        <v>325</v>
      </c>
      <c r="U44" s="358" t="s">
        <v>396</v>
      </c>
      <c r="V44" s="50" t="s">
        <v>66</v>
      </c>
      <c r="W44" s="52">
        <v>1</v>
      </c>
      <c r="X44" s="51" t="s">
        <v>45</v>
      </c>
      <c r="Y44" s="43">
        <v>0.1</v>
      </c>
      <c r="Z44" s="42">
        <v>1</v>
      </c>
      <c r="AA44" s="42">
        <v>1</v>
      </c>
      <c r="AB44" s="42">
        <v>1</v>
      </c>
      <c r="AC44" s="52">
        <v>1</v>
      </c>
      <c r="AD44" s="52">
        <v>1</v>
      </c>
      <c r="AE44" s="46"/>
      <c r="AF44" s="52">
        <v>1</v>
      </c>
      <c r="AG44" s="46"/>
      <c r="AH44" s="53">
        <f t="shared" si="0"/>
        <v>0.5</v>
      </c>
      <c r="AI44" s="53">
        <f t="shared" si="1"/>
        <v>0.5</v>
      </c>
      <c r="AJ44" s="40">
        <v>27021978</v>
      </c>
      <c r="AK44" s="44" t="s">
        <v>308</v>
      </c>
      <c r="AL44" s="59" t="s">
        <v>335</v>
      </c>
      <c r="AM44" s="39">
        <v>12009768</v>
      </c>
      <c r="AN44" s="329"/>
      <c r="AO44" s="69"/>
    </row>
    <row r="45" spans="1:41" s="1" customFormat="1" ht="63.75" x14ac:dyDescent="0.2">
      <c r="A45" s="76">
        <v>1</v>
      </c>
      <c r="B45" s="29" t="s">
        <v>59</v>
      </c>
      <c r="C45" s="50">
        <v>8</v>
      </c>
      <c r="D45" s="50" t="s">
        <v>351</v>
      </c>
      <c r="E45" s="29" t="s">
        <v>352</v>
      </c>
      <c r="F45" s="50">
        <v>1</v>
      </c>
      <c r="G45" s="50" t="s">
        <v>207</v>
      </c>
      <c r="H45" s="29" t="s">
        <v>353</v>
      </c>
      <c r="I45" s="50">
        <v>1</v>
      </c>
      <c r="J45" s="50">
        <v>2</v>
      </c>
      <c r="K45" s="29" t="s">
        <v>386</v>
      </c>
      <c r="L45" s="312">
        <v>2020051290036</v>
      </c>
      <c r="M45" s="50">
        <v>5</v>
      </c>
      <c r="N45" s="50">
        <v>1815</v>
      </c>
      <c r="O45" s="29" t="s">
        <v>390</v>
      </c>
      <c r="P45" s="50" t="s">
        <v>66</v>
      </c>
      <c r="Q45" s="50">
        <v>4</v>
      </c>
      <c r="R45" s="50" t="s">
        <v>67</v>
      </c>
      <c r="S45" s="37">
        <v>1</v>
      </c>
      <c r="T45" s="29" t="s">
        <v>325</v>
      </c>
      <c r="U45" s="354" t="s">
        <v>397</v>
      </c>
      <c r="V45" s="50" t="s">
        <v>137</v>
      </c>
      <c r="W45" s="52">
        <v>1</v>
      </c>
      <c r="X45" s="51" t="s">
        <v>46</v>
      </c>
      <c r="Y45" s="43">
        <v>0.1</v>
      </c>
      <c r="Z45" s="42">
        <v>1</v>
      </c>
      <c r="AA45" s="42">
        <v>1</v>
      </c>
      <c r="AB45" s="42">
        <v>1</v>
      </c>
      <c r="AC45" s="52">
        <v>1</v>
      </c>
      <c r="AD45" s="42">
        <v>1</v>
      </c>
      <c r="AE45" s="46"/>
      <c r="AF45" s="42">
        <v>1</v>
      </c>
      <c r="AG45" s="46"/>
      <c r="AH45" s="53">
        <f t="shared" si="0"/>
        <v>1</v>
      </c>
      <c r="AI45" s="53">
        <f t="shared" si="1"/>
        <v>1</v>
      </c>
      <c r="AJ45" s="40">
        <v>17506891.5</v>
      </c>
      <c r="AK45" s="44" t="s">
        <v>308</v>
      </c>
      <c r="AL45" s="59" t="s">
        <v>335</v>
      </c>
      <c r="AM45" s="39">
        <v>6722528</v>
      </c>
      <c r="AN45" s="328"/>
      <c r="AO45" s="69"/>
    </row>
    <row r="46" spans="1:41" s="1" customFormat="1" ht="63.75" x14ac:dyDescent="0.2">
      <c r="A46" s="76">
        <v>1</v>
      </c>
      <c r="B46" s="29" t="s">
        <v>59</v>
      </c>
      <c r="C46" s="50">
        <v>8</v>
      </c>
      <c r="D46" s="50" t="s">
        <v>351</v>
      </c>
      <c r="E46" s="29" t="s">
        <v>352</v>
      </c>
      <c r="F46" s="50">
        <v>1</v>
      </c>
      <c r="G46" s="50" t="s">
        <v>207</v>
      </c>
      <c r="H46" s="29" t="s">
        <v>353</v>
      </c>
      <c r="I46" s="50">
        <v>1</v>
      </c>
      <c r="J46" s="50">
        <v>2</v>
      </c>
      <c r="K46" s="29" t="s">
        <v>386</v>
      </c>
      <c r="L46" s="312">
        <v>2020051290036</v>
      </c>
      <c r="M46" s="50">
        <v>5</v>
      </c>
      <c r="N46" s="50">
        <v>1815</v>
      </c>
      <c r="O46" s="29" t="s">
        <v>390</v>
      </c>
      <c r="P46" s="50"/>
      <c r="Q46" s="50"/>
      <c r="R46" s="50"/>
      <c r="S46" s="37"/>
      <c r="T46" s="29" t="s">
        <v>325</v>
      </c>
      <c r="U46" s="354" t="s">
        <v>397</v>
      </c>
      <c r="V46" s="50" t="s">
        <v>380</v>
      </c>
      <c r="W46" s="52">
        <v>1</v>
      </c>
      <c r="X46" s="51" t="s">
        <v>46</v>
      </c>
      <c r="Y46" s="43">
        <v>0.1</v>
      </c>
      <c r="Z46" s="42">
        <v>1</v>
      </c>
      <c r="AA46" s="42">
        <v>1</v>
      </c>
      <c r="AB46" s="42">
        <v>1</v>
      </c>
      <c r="AC46" s="42">
        <v>1</v>
      </c>
      <c r="AD46" s="42">
        <v>1</v>
      </c>
      <c r="AE46" s="46"/>
      <c r="AF46" s="42">
        <v>1</v>
      </c>
      <c r="AG46" s="46"/>
      <c r="AH46" s="53">
        <f t="shared" si="0"/>
        <v>1</v>
      </c>
      <c r="AI46" s="53">
        <f t="shared" si="1"/>
        <v>1</v>
      </c>
      <c r="AJ46" s="40">
        <v>60000000</v>
      </c>
      <c r="AK46" s="44" t="s">
        <v>398</v>
      </c>
      <c r="AL46" s="59" t="s">
        <v>335</v>
      </c>
      <c r="AM46" s="39">
        <v>25476029.300000001</v>
      </c>
      <c r="AN46" s="329"/>
      <c r="AO46" s="69"/>
    </row>
    <row r="47" spans="1:41" s="1" customFormat="1" ht="63.75" x14ac:dyDescent="0.2">
      <c r="A47" s="76">
        <v>1</v>
      </c>
      <c r="B47" s="29" t="s">
        <v>59</v>
      </c>
      <c r="C47" s="50">
        <v>8</v>
      </c>
      <c r="D47" s="50" t="s">
        <v>351</v>
      </c>
      <c r="E47" s="29" t="s">
        <v>352</v>
      </c>
      <c r="F47" s="50">
        <v>1</v>
      </c>
      <c r="G47" s="50" t="s">
        <v>207</v>
      </c>
      <c r="H47" s="29" t="s">
        <v>353</v>
      </c>
      <c r="I47" s="50">
        <v>1</v>
      </c>
      <c r="J47" s="50">
        <v>2</v>
      </c>
      <c r="K47" s="29" t="s">
        <v>386</v>
      </c>
      <c r="L47" s="312">
        <v>2020051290036</v>
      </c>
      <c r="M47" s="50">
        <v>5</v>
      </c>
      <c r="N47" s="50">
        <v>1815</v>
      </c>
      <c r="O47" s="29" t="s">
        <v>390</v>
      </c>
      <c r="P47" s="50" t="s">
        <v>66</v>
      </c>
      <c r="Q47" s="50">
        <v>4</v>
      </c>
      <c r="R47" s="50" t="s">
        <v>67</v>
      </c>
      <c r="S47" s="37">
        <v>1</v>
      </c>
      <c r="T47" s="29" t="s">
        <v>325</v>
      </c>
      <c r="U47" s="354" t="s">
        <v>399</v>
      </c>
      <c r="V47" s="50" t="s">
        <v>137</v>
      </c>
      <c r="W47" s="52">
        <v>1</v>
      </c>
      <c r="X47" s="51" t="s">
        <v>46</v>
      </c>
      <c r="Y47" s="43">
        <v>0.1</v>
      </c>
      <c r="Z47" s="42">
        <v>1</v>
      </c>
      <c r="AA47" s="42">
        <v>1</v>
      </c>
      <c r="AB47" s="42">
        <v>1</v>
      </c>
      <c r="AC47" s="52">
        <v>1</v>
      </c>
      <c r="AD47" s="42">
        <v>1</v>
      </c>
      <c r="AE47" s="46"/>
      <c r="AF47" s="42">
        <v>1</v>
      </c>
      <c r="AG47" s="46"/>
      <c r="AH47" s="53">
        <f t="shared" si="0"/>
        <v>1</v>
      </c>
      <c r="AI47" s="53">
        <f t="shared" si="1"/>
        <v>1</v>
      </c>
      <c r="AJ47" s="40">
        <v>22584223</v>
      </c>
      <c r="AK47" s="44" t="s">
        <v>308</v>
      </c>
      <c r="AL47" s="59" t="s">
        <v>335</v>
      </c>
      <c r="AM47" s="39">
        <v>12009768</v>
      </c>
      <c r="AN47" s="329"/>
      <c r="AO47" s="69"/>
    </row>
    <row r="48" spans="1:41" s="1" customFormat="1" ht="63.75" x14ac:dyDescent="0.2">
      <c r="A48" s="76">
        <v>1</v>
      </c>
      <c r="B48" s="29" t="s">
        <v>59</v>
      </c>
      <c r="C48" s="50">
        <v>8</v>
      </c>
      <c r="D48" s="50" t="s">
        <v>351</v>
      </c>
      <c r="E48" s="29" t="s">
        <v>352</v>
      </c>
      <c r="F48" s="50">
        <v>1</v>
      </c>
      <c r="G48" s="50" t="s">
        <v>207</v>
      </c>
      <c r="H48" s="29" t="s">
        <v>353</v>
      </c>
      <c r="I48" s="50">
        <v>1</v>
      </c>
      <c r="J48" s="50">
        <v>2</v>
      </c>
      <c r="K48" s="29" t="s">
        <v>386</v>
      </c>
      <c r="L48" s="312">
        <v>2020051290036</v>
      </c>
      <c r="M48" s="50">
        <v>6</v>
      </c>
      <c r="N48" s="50">
        <v>1816</v>
      </c>
      <c r="O48" s="29" t="s">
        <v>400</v>
      </c>
      <c r="P48" s="50" t="s">
        <v>66</v>
      </c>
      <c r="Q48" s="50">
        <v>4</v>
      </c>
      <c r="R48" s="50" t="s">
        <v>67</v>
      </c>
      <c r="S48" s="37">
        <v>1</v>
      </c>
      <c r="T48" s="29" t="s">
        <v>325</v>
      </c>
      <c r="U48" s="354" t="s">
        <v>401</v>
      </c>
      <c r="V48" s="50" t="s">
        <v>66</v>
      </c>
      <c r="W48" s="37">
        <v>150</v>
      </c>
      <c r="X48" s="51" t="s">
        <v>402</v>
      </c>
      <c r="Y48" s="43">
        <v>1</v>
      </c>
      <c r="Z48" s="37">
        <v>20</v>
      </c>
      <c r="AA48" s="357">
        <v>20</v>
      </c>
      <c r="AB48" s="61">
        <v>60</v>
      </c>
      <c r="AC48" s="37">
        <v>60</v>
      </c>
      <c r="AD48" s="61">
        <v>60</v>
      </c>
      <c r="AE48" s="46"/>
      <c r="AF48" s="61">
        <v>10</v>
      </c>
      <c r="AG48" s="46"/>
      <c r="AH48" s="53" t="str">
        <f t="shared" si="0"/>
        <v>ERROR</v>
      </c>
      <c r="AI48" s="53">
        <f t="shared" si="1"/>
        <v>1</v>
      </c>
      <c r="AJ48" s="40">
        <v>22176014.5</v>
      </c>
      <c r="AK48" s="44" t="s">
        <v>308</v>
      </c>
      <c r="AL48" s="59" t="s">
        <v>335</v>
      </c>
      <c r="AM48" s="39">
        <v>12722528</v>
      </c>
      <c r="AN48" s="329"/>
      <c r="AO48" s="69"/>
    </row>
    <row r="49" spans="1:41" s="1" customFormat="1" ht="76.5" x14ac:dyDescent="0.2">
      <c r="A49" s="76">
        <v>1</v>
      </c>
      <c r="B49" s="29" t="s">
        <v>59</v>
      </c>
      <c r="C49" s="50">
        <v>8</v>
      </c>
      <c r="D49" s="50" t="s">
        <v>351</v>
      </c>
      <c r="E49" s="29" t="s">
        <v>352</v>
      </c>
      <c r="F49" s="330">
        <v>1</v>
      </c>
      <c r="G49" s="50" t="s">
        <v>207</v>
      </c>
      <c r="H49" s="29" t="s">
        <v>353</v>
      </c>
      <c r="I49" s="50">
        <v>1</v>
      </c>
      <c r="J49" s="50">
        <v>2</v>
      </c>
      <c r="K49" s="29" t="s">
        <v>386</v>
      </c>
      <c r="L49" s="312">
        <v>2020051290036</v>
      </c>
      <c r="M49" s="50">
        <v>7</v>
      </c>
      <c r="N49" s="50">
        <v>1817</v>
      </c>
      <c r="O49" s="29" t="s">
        <v>403</v>
      </c>
      <c r="P49" s="50" t="s">
        <v>66</v>
      </c>
      <c r="Q49" s="52">
        <v>1</v>
      </c>
      <c r="R49" s="52" t="s">
        <v>404</v>
      </c>
      <c r="S49" s="37">
        <v>0.5</v>
      </c>
      <c r="T49" s="29" t="s">
        <v>325</v>
      </c>
      <c r="U49" s="354" t="s">
        <v>405</v>
      </c>
      <c r="V49" s="50" t="s">
        <v>66</v>
      </c>
      <c r="W49" s="37">
        <v>4</v>
      </c>
      <c r="X49" s="51" t="s">
        <v>45</v>
      </c>
      <c r="Y49" s="43">
        <v>0.25</v>
      </c>
      <c r="Z49" s="37">
        <v>1</v>
      </c>
      <c r="AA49" s="357">
        <v>1</v>
      </c>
      <c r="AB49" s="61">
        <v>1</v>
      </c>
      <c r="AC49" s="37">
        <v>1</v>
      </c>
      <c r="AD49" s="61">
        <v>1</v>
      </c>
      <c r="AE49" s="46"/>
      <c r="AF49" s="61">
        <v>1</v>
      </c>
      <c r="AG49" s="61"/>
      <c r="AH49" s="53">
        <f t="shared" si="0"/>
        <v>0.5</v>
      </c>
      <c r="AI49" s="53">
        <f t="shared" si="1"/>
        <v>0.5</v>
      </c>
      <c r="AJ49" s="40">
        <v>22176014.5</v>
      </c>
      <c r="AK49" s="44" t="s">
        <v>308</v>
      </c>
      <c r="AL49" s="59" t="s">
        <v>335</v>
      </c>
      <c r="AM49" s="39">
        <v>12722528</v>
      </c>
      <c r="AN49" s="329"/>
      <c r="AO49" s="69"/>
    </row>
    <row r="50" spans="1:41" s="1" customFormat="1" ht="76.5" x14ac:dyDescent="0.2">
      <c r="A50" s="76">
        <v>1</v>
      </c>
      <c r="B50" s="29" t="s">
        <v>59</v>
      </c>
      <c r="C50" s="50">
        <v>8</v>
      </c>
      <c r="D50" s="50" t="s">
        <v>351</v>
      </c>
      <c r="E50" s="29" t="s">
        <v>352</v>
      </c>
      <c r="F50" s="330">
        <v>1</v>
      </c>
      <c r="G50" s="50" t="s">
        <v>207</v>
      </c>
      <c r="H50" s="29" t="s">
        <v>353</v>
      </c>
      <c r="I50" s="50">
        <v>1</v>
      </c>
      <c r="J50" s="50">
        <v>2</v>
      </c>
      <c r="K50" s="29" t="s">
        <v>386</v>
      </c>
      <c r="L50" s="312">
        <v>2020051290036</v>
      </c>
      <c r="M50" s="50">
        <v>7</v>
      </c>
      <c r="N50" s="50">
        <v>1817</v>
      </c>
      <c r="O50" s="29" t="s">
        <v>403</v>
      </c>
      <c r="P50" s="50" t="s">
        <v>66</v>
      </c>
      <c r="Q50" s="52">
        <v>1</v>
      </c>
      <c r="R50" s="52" t="s">
        <v>404</v>
      </c>
      <c r="S50" s="37">
        <v>0.5</v>
      </c>
      <c r="T50" s="29" t="s">
        <v>325</v>
      </c>
      <c r="U50" s="354" t="s">
        <v>406</v>
      </c>
      <c r="V50" s="50" t="s">
        <v>66</v>
      </c>
      <c r="W50" s="37">
        <v>1</v>
      </c>
      <c r="X50" s="51" t="s">
        <v>47</v>
      </c>
      <c r="Y50" s="43">
        <v>0.25</v>
      </c>
      <c r="Z50" s="37">
        <v>0</v>
      </c>
      <c r="AA50" s="357">
        <v>0</v>
      </c>
      <c r="AB50" s="61">
        <v>0</v>
      </c>
      <c r="AC50" s="37">
        <v>0</v>
      </c>
      <c r="AD50" s="61">
        <v>1</v>
      </c>
      <c r="AE50" s="46"/>
      <c r="AF50" s="61">
        <v>0</v>
      </c>
      <c r="AG50" s="61"/>
      <c r="AH50" s="53">
        <f t="shared" si="0"/>
        <v>0</v>
      </c>
      <c r="AI50" s="53">
        <f t="shared" si="1"/>
        <v>0</v>
      </c>
      <c r="AJ50" s="40">
        <v>29000000</v>
      </c>
      <c r="AK50" s="44" t="s">
        <v>382</v>
      </c>
      <c r="AL50" s="41" t="s">
        <v>335</v>
      </c>
      <c r="AM50" s="39">
        <v>0</v>
      </c>
      <c r="AN50" s="328"/>
      <c r="AO50" s="69"/>
    </row>
    <row r="51" spans="1:41" s="1" customFormat="1" ht="76.5" x14ac:dyDescent="0.2">
      <c r="A51" s="76">
        <v>1</v>
      </c>
      <c r="B51" s="29" t="s">
        <v>59</v>
      </c>
      <c r="C51" s="50">
        <v>8</v>
      </c>
      <c r="D51" s="50" t="s">
        <v>407</v>
      </c>
      <c r="E51" s="29" t="s">
        <v>352</v>
      </c>
      <c r="F51" s="330">
        <v>1</v>
      </c>
      <c r="G51" s="50" t="s">
        <v>208</v>
      </c>
      <c r="H51" s="29" t="s">
        <v>353</v>
      </c>
      <c r="I51" s="50">
        <v>1</v>
      </c>
      <c r="J51" s="50">
        <v>2</v>
      </c>
      <c r="K51" s="29" t="s">
        <v>386</v>
      </c>
      <c r="L51" s="312">
        <v>2020051290036</v>
      </c>
      <c r="M51" s="50">
        <v>7</v>
      </c>
      <c r="N51" s="50">
        <v>1817</v>
      </c>
      <c r="O51" s="29" t="s">
        <v>403</v>
      </c>
      <c r="P51" s="50"/>
      <c r="Q51" s="52"/>
      <c r="R51" s="52"/>
      <c r="S51" s="37"/>
      <c r="T51" s="29" t="s">
        <v>325</v>
      </c>
      <c r="U51" s="359" t="s">
        <v>408</v>
      </c>
      <c r="V51" s="50" t="s">
        <v>369</v>
      </c>
      <c r="W51" s="52">
        <v>1</v>
      </c>
      <c r="X51" s="51" t="s">
        <v>409</v>
      </c>
      <c r="Y51" s="43">
        <v>0.2</v>
      </c>
      <c r="Z51" s="42">
        <v>1</v>
      </c>
      <c r="AA51" s="360">
        <v>1</v>
      </c>
      <c r="AB51" s="42">
        <v>1</v>
      </c>
      <c r="AC51" s="325">
        <v>1</v>
      </c>
      <c r="AD51" s="42">
        <v>1</v>
      </c>
      <c r="AE51" s="46"/>
      <c r="AF51" s="42">
        <v>1</v>
      </c>
      <c r="AG51" s="61"/>
      <c r="AH51" s="53" t="str">
        <f t="shared" si="0"/>
        <v>ERROR</v>
      </c>
      <c r="AI51" s="53">
        <f t="shared" si="1"/>
        <v>1</v>
      </c>
      <c r="AJ51" s="40">
        <v>22176014</v>
      </c>
      <c r="AK51" s="44" t="s">
        <v>308</v>
      </c>
      <c r="AL51" s="59" t="s">
        <v>335</v>
      </c>
      <c r="AM51" s="39">
        <v>8722528</v>
      </c>
      <c r="AN51" s="329"/>
      <c r="AO51" s="69"/>
    </row>
    <row r="52" spans="1:41" s="1" customFormat="1" ht="76.5" x14ac:dyDescent="0.2">
      <c r="A52" s="76">
        <v>1</v>
      </c>
      <c r="B52" s="29" t="s">
        <v>59</v>
      </c>
      <c r="C52" s="50">
        <v>8</v>
      </c>
      <c r="D52" s="50" t="s">
        <v>351</v>
      </c>
      <c r="E52" s="29" t="s">
        <v>352</v>
      </c>
      <c r="F52" s="330">
        <v>1</v>
      </c>
      <c r="G52" s="50" t="s">
        <v>207</v>
      </c>
      <c r="H52" s="29" t="s">
        <v>353</v>
      </c>
      <c r="I52" s="50">
        <v>1</v>
      </c>
      <c r="J52" s="50">
        <v>2</v>
      </c>
      <c r="K52" s="29" t="s">
        <v>386</v>
      </c>
      <c r="L52" s="312">
        <v>2020051290036</v>
      </c>
      <c r="M52" s="50">
        <v>7</v>
      </c>
      <c r="N52" s="50">
        <v>1817</v>
      </c>
      <c r="O52" s="29" t="s">
        <v>403</v>
      </c>
      <c r="P52" s="50" t="s">
        <v>66</v>
      </c>
      <c r="Q52" s="52">
        <v>1</v>
      </c>
      <c r="R52" s="52" t="s">
        <v>404</v>
      </c>
      <c r="S52" s="37">
        <v>0.5</v>
      </c>
      <c r="T52" s="29" t="s">
        <v>325</v>
      </c>
      <c r="U52" s="359" t="s">
        <v>410</v>
      </c>
      <c r="V52" s="50" t="s">
        <v>66</v>
      </c>
      <c r="W52" s="37">
        <v>10</v>
      </c>
      <c r="X52" s="51" t="s">
        <v>67</v>
      </c>
      <c r="Y52" s="43">
        <v>0.2</v>
      </c>
      <c r="Z52" s="37">
        <v>2</v>
      </c>
      <c r="AA52" s="357">
        <v>1</v>
      </c>
      <c r="AB52" s="37">
        <v>3</v>
      </c>
      <c r="AC52" s="37">
        <v>2</v>
      </c>
      <c r="AD52" s="37">
        <v>4</v>
      </c>
      <c r="AE52" s="46"/>
      <c r="AF52" s="37">
        <v>1</v>
      </c>
      <c r="AG52" s="61"/>
      <c r="AH52" s="53" t="str">
        <f t="shared" si="0"/>
        <v>ERROR</v>
      </c>
      <c r="AI52" s="53">
        <f>+IF(AH52&gt;1,1,AH52)</f>
        <v>1</v>
      </c>
      <c r="AJ52" s="40">
        <f>12584223+817771</f>
        <v>13401994</v>
      </c>
      <c r="AK52" s="44" t="s">
        <v>308</v>
      </c>
      <c r="AL52" s="59" t="s">
        <v>335</v>
      </c>
      <c r="AM52" s="39">
        <v>6722528</v>
      </c>
      <c r="AN52" s="329"/>
      <c r="AO52" s="69"/>
    </row>
    <row r="53" spans="1:41" s="1" customFormat="1" ht="76.5" x14ac:dyDescent="0.2">
      <c r="A53" s="76">
        <v>1</v>
      </c>
      <c r="B53" s="29" t="s">
        <v>59</v>
      </c>
      <c r="C53" s="50">
        <v>8</v>
      </c>
      <c r="D53" s="50" t="s">
        <v>351</v>
      </c>
      <c r="E53" s="29" t="s">
        <v>352</v>
      </c>
      <c r="F53" s="330">
        <v>1</v>
      </c>
      <c r="G53" s="50" t="s">
        <v>207</v>
      </c>
      <c r="H53" s="29" t="s">
        <v>353</v>
      </c>
      <c r="I53" s="50">
        <v>1</v>
      </c>
      <c r="J53" s="50">
        <v>2</v>
      </c>
      <c r="K53" s="29" t="s">
        <v>386</v>
      </c>
      <c r="L53" s="312">
        <v>2020051290036</v>
      </c>
      <c r="M53" s="50">
        <v>7</v>
      </c>
      <c r="N53" s="50">
        <v>1817</v>
      </c>
      <c r="O53" s="29" t="s">
        <v>403</v>
      </c>
      <c r="P53" s="50" t="s">
        <v>66</v>
      </c>
      <c r="Q53" s="52">
        <v>1</v>
      </c>
      <c r="R53" s="52" t="s">
        <v>404</v>
      </c>
      <c r="S53" s="37">
        <v>0.5</v>
      </c>
      <c r="T53" s="29" t="s">
        <v>325</v>
      </c>
      <c r="U53" s="359" t="s">
        <v>411</v>
      </c>
      <c r="V53" s="50" t="s">
        <v>66</v>
      </c>
      <c r="W53" s="37">
        <v>1</v>
      </c>
      <c r="X53" s="51" t="s">
        <v>409</v>
      </c>
      <c r="Y53" s="43">
        <v>0.2</v>
      </c>
      <c r="Z53" s="37">
        <v>0</v>
      </c>
      <c r="AA53" s="357">
        <v>0</v>
      </c>
      <c r="AB53" s="61">
        <v>0</v>
      </c>
      <c r="AC53" s="37">
        <v>0</v>
      </c>
      <c r="AD53" s="61">
        <v>0</v>
      </c>
      <c r="AE53" s="65"/>
      <c r="AF53" s="61">
        <v>1</v>
      </c>
      <c r="AG53" s="61"/>
      <c r="AH53" s="53" t="str">
        <f t="shared" si="0"/>
        <v>ERROR</v>
      </c>
      <c r="AI53" s="53">
        <f>+IF(AH53&gt;1,1,AH53)</f>
        <v>1</v>
      </c>
      <c r="AJ53" s="40">
        <v>12584223.333333334</v>
      </c>
      <c r="AK53" s="44" t="s">
        <v>308</v>
      </c>
      <c r="AL53" s="59" t="s">
        <v>335</v>
      </c>
      <c r="AM53" s="39">
        <v>0</v>
      </c>
      <c r="AN53" s="328"/>
      <c r="AO53" s="69"/>
    </row>
    <row r="54" spans="1:41" s="1" customFormat="1" ht="63.75" x14ac:dyDescent="0.25">
      <c r="A54" s="76">
        <v>1</v>
      </c>
      <c r="B54" s="29" t="s">
        <v>59</v>
      </c>
      <c r="C54" s="50">
        <v>10</v>
      </c>
      <c r="D54" s="50" t="s">
        <v>412</v>
      </c>
      <c r="E54" s="29" t="s">
        <v>413</v>
      </c>
      <c r="F54" s="50">
        <v>1</v>
      </c>
      <c r="G54" s="50" t="s">
        <v>414</v>
      </c>
      <c r="H54" s="29" t="s">
        <v>415</v>
      </c>
      <c r="I54" s="50">
        <v>3</v>
      </c>
      <c r="J54" s="50">
        <v>2</v>
      </c>
      <c r="K54" s="29" t="s">
        <v>323</v>
      </c>
      <c r="L54" s="312">
        <v>2020051290038</v>
      </c>
      <c r="M54" s="50">
        <v>1</v>
      </c>
      <c r="N54" s="50">
        <v>11011</v>
      </c>
      <c r="O54" s="50" t="s">
        <v>416</v>
      </c>
      <c r="P54" s="50" t="s">
        <v>66</v>
      </c>
      <c r="Q54" s="52"/>
      <c r="R54" s="50" t="s">
        <v>46</v>
      </c>
      <c r="S54" s="37">
        <v>2000</v>
      </c>
      <c r="T54" s="29" t="s">
        <v>325</v>
      </c>
      <c r="U54" s="29" t="s">
        <v>417</v>
      </c>
      <c r="V54" s="50" t="s">
        <v>66</v>
      </c>
      <c r="W54" s="37">
        <v>2000</v>
      </c>
      <c r="X54" s="51" t="s">
        <v>46</v>
      </c>
      <c r="Y54" s="43">
        <v>0.5</v>
      </c>
      <c r="Z54" s="37">
        <v>350</v>
      </c>
      <c r="AA54" s="37">
        <v>767</v>
      </c>
      <c r="AB54" s="61">
        <v>650</v>
      </c>
      <c r="AC54" s="61">
        <v>930</v>
      </c>
      <c r="AD54" s="61">
        <v>650</v>
      </c>
      <c r="AE54" s="65"/>
      <c r="AF54" s="61">
        <v>350</v>
      </c>
      <c r="AG54" s="61"/>
      <c r="AH54" s="53">
        <f t="shared" si="0"/>
        <v>1</v>
      </c>
      <c r="AI54" s="53">
        <f t="shared" si="1"/>
        <v>1</v>
      </c>
      <c r="AJ54" s="343">
        <f>59880527</f>
        <v>59880527</v>
      </c>
      <c r="AK54" s="44" t="s">
        <v>418</v>
      </c>
      <c r="AL54" s="59" t="s">
        <v>419</v>
      </c>
      <c r="AM54" s="39">
        <v>33781795</v>
      </c>
      <c r="AN54" s="328"/>
      <c r="AO54" s="69"/>
    </row>
    <row r="55" spans="1:41" s="1" customFormat="1" ht="102" x14ac:dyDescent="0.25">
      <c r="A55" s="76">
        <v>1</v>
      </c>
      <c r="B55" s="29" t="s">
        <v>59</v>
      </c>
      <c r="C55" s="50">
        <v>10</v>
      </c>
      <c r="D55" s="50" t="s">
        <v>412</v>
      </c>
      <c r="E55" s="29" t="s">
        <v>413</v>
      </c>
      <c r="F55" s="50">
        <v>1</v>
      </c>
      <c r="G55" s="50" t="s">
        <v>414</v>
      </c>
      <c r="H55" s="29" t="s">
        <v>415</v>
      </c>
      <c r="I55" s="50">
        <v>3</v>
      </c>
      <c r="J55" s="50">
        <v>2</v>
      </c>
      <c r="K55" s="29" t="s">
        <v>323</v>
      </c>
      <c r="L55" s="312">
        <v>2020051290038</v>
      </c>
      <c r="M55" s="50">
        <v>1</v>
      </c>
      <c r="N55" s="50">
        <v>11011</v>
      </c>
      <c r="O55" s="361" t="s">
        <v>416</v>
      </c>
      <c r="P55" s="50" t="s">
        <v>66</v>
      </c>
      <c r="Q55" s="50">
        <v>4</v>
      </c>
      <c r="R55" s="50" t="s">
        <v>46</v>
      </c>
      <c r="S55" s="37">
        <v>4</v>
      </c>
      <c r="T55" s="29" t="s">
        <v>325</v>
      </c>
      <c r="U55" s="362" t="s">
        <v>420</v>
      </c>
      <c r="V55" s="50" t="s">
        <v>137</v>
      </c>
      <c r="W55" s="52">
        <v>1</v>
      </c>
      <c r="X55" s="51" t="s">
        <v>46</v>
      </c>
      <c r="Y55" s="43">
        <v>0.5</v>
      </c>
      <c r="Z55" s="42">
        <v>1</v>
      </c>
      <c r="AA55" s="42">
        <v>1</v>
      </c>
      <c r="AB55" s="42">
        <v>1</v>
      </c>
      <c r="AC55" s="363">
        <v>1</v>
      </c>
      <c r="AD55" s="42">
        <v>1</v>
      </c>
      <c r="AE55" s="42"/>
      <c r="AF55" s="42">
        <v>1</v>
      </c>
      <c r="AG55" s="61"/>
      <c r="AH55" s="53">
        <f t="shared" si="0"/>
        <v>1</v>
      </c>
      <c r="AI55" s="53">
        <f t="shared" si="1"/>
        <v>1</v>
      </c>
      <c r="AJ55" s="40">
        <v>90113427</v>
      </c>
      <c r="AK55" s="44" t="s">
        <v>418</v>
      </c>
      <c r="AL55" s="41" t="s">
        <v>421</v>
      </c>
      <c r="AM55" s="39">
        <v>6133977.3799999999</v>
      </c>
      <c r="AN55" s="329"/>
      <c r="AO55" s="69"/>
    </row>
    <row r="56" spans="1:41" s="1" customFormat="1" ht="51" x14ac:dyDescent="0.25">
      <c r="A56" s="76">
        <v>1</v>
      </c>
      <c r="B56" s="29" t="s">
        <v>59</v>
      </c>
      <c r="C56" s="50">
        <v>10</v>
      </c>
      <c r="D56" s="50" t="s">
        <v>412</v>
      </c>
      <c r="E56" s="29" t="s">
        <v>413</v>
      </c>
      <c r="F56" s="50">
        <v>1</v>
      </c>
      <c r="G56" s="50" t="s">
        <v>414</v>
      </c>
      <c r="H56" s="29" t="s">
        <v>415</v>
      </c>
      <c r="I56" s="50">
        <v>3</v>
      </c>
      <c r="J56" s="50">
        <v>2</v>
      </c>
      <c r="K56" s="29" t="s">
        <v>323</v>
      </c>
      <c r="L56" s="312">
        <v>2020051290038</v>
      </c>
      <c r="M56" s="50">
        <v>2</v>
      </c>
      <c r="N56" s="50">
        <v>11012</v>
      </c>
      <c r="O56" s="29" t="s">
        <v>422</v>
      </c>
      <c r="P56" s="50" t="s">
        <v>66</v>
      </c>
      <c r="Q56" s="50">
        <v>4</v>
      </c>
      <c r="R56" s="52" t="s">
        <v>67</v>
      </c>
      <c r="S56" s="37">
        <v>1</v>
      </c>
      <c r="T56" s="29" t="s">
        <v>325</v>
      </c>
      <c r="U56" s="29" t="s">
        <v>423</v>
      </c>
      <c r="V56" s="50" t="s">
        <v>66</v>
      </c>
      <c r="W56" s="37">
        <v>1</v>
      </c>
      <c r="X56" s="51" t="s">
        <v>45</v>
      </c>
      <c r="Y56" s="43">
        <v>1</v>
      </c>
      <c r="Z56" s="37">
        <v>0</v>
      </c>
      <c r="AA56" s="37">
        <v>0</v>
      </c>
      <c r="AB56" s="61">
        <v>0</v>
      </c>
      <c r="AC56" s="38">
        <v>0</v>
      </c>
      <c r="AD56" s="61">
        <v>1</v>
      </c>
      <c r="AE56" s="46"/>
      <c r="AF56" s="61">
        <v>0</v>
      </c>
      <c r="AG56" s="61"/>
      <c r="AH56" s="53">
        <f t="shared" si="0"/>
        <v>0</v>
      </c>
      <c r="AI56" s="53">
        <f t="shared" si="1"/>
        <v>0</v>
      </c>
      <c r="AJ56" s="40">
        <v>10000000</v>
      </c>
      <c r="AK56" s="44" t="s">
        <v>424</v>
      </c>
      <c r="AL56" s="41" t="s">
        <v>425</v>
      </c>
      <c r="AM56" s="39">
        <v>0</v>
      </c>
      <c r="AN56" s="329"/>
      <c r="AO56" s="69"/>
    </row>
    <row r="57" spans="1:41" s="1" customFormat="1" ht="102" x14ac:dyDescent="0.25">
      <c r="A57" s="76">
        <v>1</v>
      </c>
      <c r="B57" s="29" t="s">
        <v>59</v>
      </c>
      <c r="C57" s="50">
        <v>10</v>
      </c>
      <c r="D57" s="50" t="s">
        <v>412</v>
      </c>
      <c r="E57" s="29" t="s">
        <v>413</v>
      </c>
      <c r="F57" s="50">
        <v>1</v>
      </c>
      <c r="G57" s="50" t="s">
        <v>414</v>
      </c>
      <c r="H57" s="29" t="s">
        <v>415</v>
      </c>
      <c r="I57" s="50">
        <v>3</v>
      </c>
      <c r="J57" s="50">
        <v>11</v>
      </c>
      <c r="K57" s="29" t="s">
        <v>323</v>
      </c>
      <c r="L57" s="312">
        <v>2020051290038</v>
      </c>
      <c r="M57" s="50">
        <v>3</v>
      </c>
      <c r="N57" s="50">
        <v>11013</v>
      </c>
      <c r="O57" s="29" t="s">
        <v>426</v>
      </c>
      <c r="P57" s="50" t="s">
        <v>66</v>
      </c>
      <c r="Q57" s="50">
        <v>112</v>
      </c>
      <c r="R57" s="50" t="s">
        <v>67</v>
      </c>
      <c r="S57" s="37">
        <v>28</v>
      </c>
      <c r="T57" s="29" t="s">
        <v>325</v>
      </c>
      <c r="U57" s="29" t="s">
        <v>427</v>
      </c>
      <c r="V57" s="50" t="s">
        <v>66</v>
      </c>
      <c r="W57" s="37">
        <v>21</v>
      </c>
      <c r="X57" s="51" t="s">
        <v>45</v>
      </c>
      <c r="Y57" s="43">
        <v>0.54060175492997731</v>
      </c>
      <c r="Z57" s="37">
        <v>0</v>
      </c>
      <c r="AA57" s="37">
        <v>0</v>
      </c>
      <c r="AB57" s="61">
        <v>0</v>
      </c>
      <c r="AC57" s="38">
        <v>0</v>
      </c>
      <c r="AD57" s="61">
        <v>11</v>
      </c>
      <c r="AE57" s="46"/>
      <c r="AF57" s="61">
        <v>10</v>
      </c>
      <c r="AG57" s="61"/>
      <c r="AH57" s="53">
        <f t="shared" si="0"/>
        <v>0</v>
      </c>
      <c r="AI57" s="53">
        <f t="shared" si="1"/>
        <v>0</v>
      </c>
      <c r="AJ57" s="40">
        <v>20012210</v>
      </c>
      <c r="AK57" s="44" t="s">
        <v>418</v>
      </c>
      <c r="AL57" s="41" t="s">
        <v>421</v>
      </c>
      <c r="AM57" s="39">
        <v>0</v>
      </c>
      <c r="AN57" s="329"/>
      <c r="AO57" s="69"/>
    </row>
    <row r="58" spans="1:41" s="1" customFormat="1" ht="102" x14ac:dyDescent="0.25">
      <c r="A58" s="76">
        <v>1</v>
      </c>
      <c r="B58" s="29" t="s">
        <v>59</v>
      </c>
      <c r="C58" s="50">
        <v>10</v>
      </c>
      <c r="D58" s="50" t="s">
        <v>412</v>
      </c>
      <c r="E58" s="29" t="s">
        <v>413</v>
      </c>
      <c r="F58" s="50">
        <v>1</v>
      </c>
      <c r="G58" s="50" t="s">
        <v>414</v>
      </c>
      <c r="H58" s="29" t="s">
        <v>415</v>
      </c>
      <c r="I58" s="50">
        <v>3</v>
      </c>
      <c r="J58" s="50">
        <v>11</v>
      </c>
      <c r="K58" s="29" t="s">
        <v>323</v>
      </c>
      <c r="L58" s="312">
        <v>2020051290038</v>
      </c>
      <c r="M58" s="50">
        <v>3</v>
      </c>
      <c r="N58" s="50">
        <v>11013</v>
      </c>
      <c r="O58" s="364" t="s">
        <v>426</v>
      </c>
      <c r="P58" s="50" t="s">
        <v>66</v>
      </c>
      <c r="Q58" s="50">
        <v>112</v>
      </c>
      <c r="R58" s="50" t="s">
        <v>67</v>
      </c>
      <c r="S58" s="37">
        <v>28</v>
      </c>
      <c r="T58" s="29" t="s">
        <v>325</v>
      </c>
      <c r="U58" s="364" t="s">
        <v>428</v>
      </c>
      <c r="V58" s="50" t="s">
        <v>66</v>
      </c>
      <c r="W58" s="37">
        <v>240</v>
      </c>
      <c r="X58" s="51" t="s">
        <v>45</v>
      </c>
      <c r="Y58" s="43">
        <v>0.45939824507002269</v>
      </c>
      <c r="Z58" s="37">
        <v>24</v>
      </c>
      <c r="AA58" s="37">
        <v>9</v>
      </c>
      <c r="AB58" s="61">
        <v>77</v>
      </c>
      <c r="AC58" s="38">
        <v>50</v>
      </c>
      <c r="AD58" s="61">
        <v>63</v>
      </c>
      <c r="AE58" s="46"/>
      <c r="AF58" s="61">
        <v>76</v>
      </c>
      <c r="AG58" s="61"/>
      <c r="AH58" s="53">
        <f t="shared" si="0"/>
        <v>0.24583333333333332</v>
      </c>
      <c r="AI58" s="53">
        <f t="shared" si="1"/>
        <v>0.24583333333333332</v>
      </c>
      <c r="AJ58" s="40">
        <v>75012253</v>
      </c>
      <c r="AK58" s="44" t="s">
        <v>418</v>
      </c>
      <c r="AL58" s="41" t="s">
        <v>421</v>
      </c>
      <c r="AM58" s="39">
        <v>12009768</v>
      </c>
      <c r="AN58" s="329"/>
      <c r="AO58" s="69"/>
    </row>
    <row r="59" spans="1:41" s="1" customFormat="1" ht="89.25" x14ac:dyDescent="0.25">
      <c r="A59" s="76">
        <v>1</v>
      </c>
      <c r="B59" s="29" t="s">
        <v>59</v>
      </c>
      <c r="C59" s="50">
        <v>10</v>
      </c>
      <c r="D59" s="50" t="s">
        <v>412</v>
      </c>
      <c r="E59" s="29" t="s">
        <v>413</v>
      </c>
      <c r="F59" s="50">
        <v>2</v>
      </c>
      <c r="G59" s="50" t="s">
        <v>429</v>
      </c>
      <c r="H59" s="29" t="s">
        <v>430</v>
      </c>
      <c r="I59" s="50">
        <v>3</v>
      </c>
      <c r="J59" s="50">
        <v>11</v>
      </c>
      <c r="K59" s="29" t="s">
        <v>323</v>
      </c>
      <c r="L59" s="312">
        <v>2020051290038</v>
      </c>
      <c r="M59" s="50">
        <v>1</v>
      </c>
      <c r="N59" s="50">
        <v>11021</v>
      </c>
      <c r="O59" s="29" t="s">
        <v>431</v>
      </c>
      <c r="P59" s="50" t="s">
        <v>66</v>
      </c>
      <c r="Q59" s="50">
        <v>8</v>
      </c>
      <c r="R59" s="52" t="s">
        <v>67</v>
      </c>
      <c r="S59" s="37">
        <v>2</v>
      </c>
      <c r="T59" s="29" t="s">
        <v>325</v>
      </c>
      <c r="U59" s="29" t="s">
        <v>432</v>
      </c>
      <c r="V59" s="50" t="s">
        <v>66</v>
      </c>
      <c r="W59" s="37">
        <v>40</v>
      </c>
      <c r="X59" s="51" t="s">
        <v>45</v>
      </c>
      <c r="Y59" s="43">
        <v>0.2</v>
      </c>
      <c r="Z59" s="37">
        <v>0</v>
      </c>
      <c r="AA59" s="37">
        <v>0</v>
      </c>
      <c r="AB59" s="61">
        <v>20</v>
      </c>
      <c r="AC59" s="38">
        <v>16</v>
      </c>
      <c r="AD59" s="61">
        <v>10</v>
      </c>
      <c r="AE59" s="46"/>
      <c r="AF59" s="61">
        <v>10</v>
      </c>
      <c r="AG59" s="61"/>
      <c r="AH59" s="53">
        <f t="shared" si="0"/>
        <v>0.4</v>
      </c>
      <c r="AI59" s="53">
        <f t="shared" si="1"/>
        <v>0.4</v>
      </c>
      <c r="AJ59" s="40">
        <v>20000000</v>
      </c>
      <c r="AK59" s="44" t="s">
        <v>433</v>
      </c>
      <c r="AL59" s="41" t="s">
        <v>328</v>
      </c>
      <c r="AM59" s="39">
        <v>5500000</v>
      </c>
      <c r="AN59" s="329"/>
      <c r="AO59" s="69"/>
    </row>
    <row r="60" spans="1:41" s="1" customFormat="1" ht="89.25" x14ac:dyDescent="0.25">
      <c r="A60" s="76">
        <v>1</v>
      </c>
      <c r="B60" s="29" t="s">
        <v>59</v>
      </c>
      <c r="C60" s="50">
        <v>10</v>
      </c>
      <c r="D60" s="50" t="s">
        <v>412</v>
      </c>
      <c r="E60" s="29" t="s">
        <v>413</v>
      </c>
      <c r="F60" s="50">
        <v>2</v>
      </c>
      <c r="G60" s="50" t="s">
        <v>429</v>
      </c>
      <c r="H60" s="29" t="s">
        <v>430</v>
      </c>
      <c r="I60" s="50">
        <v>3</v>
      </c>
      <c r="J60" s="50">
        <v>11</v>
      </c>
      <c r="K60" s="29" t="s">
        <v>323</v>
      </c>
      <c r="L60" s="312">
        <v>2020051290038</v>
      </c>
      <c r="M60" s="50">
        <v>1</v>
      </c>
      <c r="N60" s="50">
        <v>11021</v>
      </c>
      <c r="O60" s="29" t="s">
        <v>431</v>
      </c>
      <c r="P60" s="50" t="s">
        <v>66</v>
      </c>
      <c r="Q60" s="50">
        <v>8</v>
      </c>
      <c r="R60" s="52" t="s">
        <v>67</v>
      </c>
      <c r="S60" s="37">
        <v>2</v>
      </c>
      <c r="T60" s="29" t="s">
        <v>325</v>
      </c>
      <c r="U60" s="29" t="s">
        <v>434</v>
      </c>
      <c r="V60" s="50" t="s">
        <v>66</v>
      </c>
      <c r="W60" s="37">
        <v>4</v>
      </c>
      <c r="X60" s="51" t="s">
        <v>45</v>
      </c>
      <c r="Y60" s="43">
        <v>0.2</v>
      </c>
      <c r="Z60" s="37">
        <v>0</v>
      </c>
      <c r="AA60" s="37">
        <v>0</v>
      </c>
      <c r="AB60" s="61">
        <v>0</v>
      </c>
      <c r="AC60" s="38">
        <v>0</v>
      </c>
      <c r="AD60" s="61">
        <v>1</v>
      </c>
      <c r="AE60" s="61"/>
      <c r="AF60" s="61">
        <v>3</v>
      </c>
      <c r="AG60" s="61"/>
      <c r="AH60" s="53">
        <f t="shared" si="0"/>
        <v>0</v>
      </c>
      <c r="AI60" s="53">
        <f t="shared" si="1"/>
        <v>0</v>
      </c>
      <c r="AJ60" s="40">
        <v>20000000</v>
      </c>
      <c r="AK60" s="44" t="s">
        <v>433</v>
      </c>
      <c r="AL60" s="41" t="s">
        <v>328</v>
      </c>
      <c r="AM60" s="39">
        <v>0</v>
      </c>
      <c r="AN60" s="329"/>
      <c r="AO60" s="69"/>
    </row>
    <row r="61" spans="1:41" s="1" customFormat="1" ht="89.25" x14ac:dyDescent="0.25">
      <c r="A61" s="76">
        <v>1</v>
      </c>
      <c r="B61" s="29" t="s">
        <v>59</v>
      </c>
      <c r="C61" s="50">
        <v>10</v>
      </c>
      <c r="D61" s="50" t="s">
        <v>412</v>
      </c>
      <c r="E61" s="29" t="s">
        <v>413</v>
      </c>
      <c r="F61" s="50">
        <v>2</v>
      </c>
      <c r="G61" s="50" t="s">
        <v>429</v>
      </c>
      <c r="H61" s="29" t="s">
        <v>430</v>
      </c>
      <c r="I61" s="50">
        <v>3</v>
      </c>
      <c r="J61" s="50">
        <v>11</v>
      </c>
      <c r="K61" s="29" t="s">
        <v>323</v>
      </c>
      <c r="L61" s="312">
        <v>2020051290038</v>
      </c>
      <c r="M61" s="50">
        <v>1</v>
      </c>
      <c r="N61" s="50">
        <v>11021</v>
      </c>
      <c r="O61" s="29" t="s">
        <v>431</v>
      </c>
      <c r="P61" s="50" t="s">
        <v>66</v>
      </c>
      <c r="Q61" s="50">
        <v>8</v>
      </c>
      <c r="R61" s="52" t="s">
        <v>67</v>
      </c>
      <c r="S61" s="37">
        <v>2</v>
      </c>
      <c r="T61" s="29" t="s">
        <v>325</v>
      </c>
      <c r="U61" s="29" t="s">
        <v>435</v>
      </c>
      <c r="V61" s="50" t="s">
        <v>66</v>
      </c>
      <c r="W61" s="37">
        <v>9</v>
      </c>
      <c r="X61" s="51" t="s">
        <v>45</v>
      </c>
      <c r="Y61" s="43">
        <v>0.2</v>
      </c>
      <c r="Z61" s="37">
        <v>0</v>
      </c>
      <c r="AA61" s="42">
        <v>0</v>
      </c>
      <c r="AB61" s="61">
        <v>1</v>
      </c>
      <c r="AC61" s="38">
        <v>1</v>
      </c>
      <c r="AD61" s="61"/>
      <c r="AE61" s="42"/>
      <c r="AF61" s="61"/>
      <c r="AG61" s="46"/>
      <c r="AH61" s="53">
        <f t="shared" si="0"/>
        <v>1</v>
      </c>
      <c r="AI61" s="53">
        <f t="shared" si="1"/>
        <v>1</v>
      </c>
      <c r="AJ61" s="40">
        <v>20000000</v>
      </c>
      <c r="AK61" s="44" t="s">
        <v>433</v>
      </c>
      <c r="AL61" s="41" t="s">
        <v>328</v>
      </c>
      <c r="AM61" s="39">
        <v>5500000</v>
      </c>
      <c r="AN61" s="328"/>
      <c r="AO61" s="69"/>
    </row>
    <row r="62" spans="1:41" s="1" customFormat="1" ht="51" x14ac:dyDescent="0.25">
      <c r="A62" s="76">
        <v>1</v>
      </c>
      <c r="B62" s="29" t="s">
        <v>59</v>
      </c>
      <c r="C62" s="50">
        <v>10</v>
      </c>
      <c r="D62" s="50" t="s">
        <v>412</v>
      </c>
      <c r="E62" s="29" t="s">
        <v>413</v>
      </c>
      <c r="F62" s="50">
        <v>3</v>
      </c>
      <c r="G62" s="50" t="s">
        <v>436</v>
      </c>
      <c r="H62" s="29" t="s">
        <v>437</v>
      </c>
      <c r="I62" s="50">
        <v>3</v>
      </c>
      <c r="J62" s="50">
        <v>11</v>
      </c>
      <c r="K62" s="29" t="s">
        <v>323</v>
      </c>
      <c r="L62" s="312">
        <v>2020051290038</v>
      </c>
      <c r="M62" s="50">
        <v>1</v>
      </c>
      <c r="N62" s="50">
        <v>11031</v>
      </c>
      <c r="O62" s="29" t="s">
        <v>438</v>
      </c>
      <c r="P62" s="50" t="s">
        <v>66</v>
      </c>
      <c r="Q62" s="50">
        <v>8</v>
      </c>
      <c r="R62" s="52" t="s">
        <v>67</v>
      </c>
      <c r="S62" s="37">
        <v>2</v>
      </c>
      <c r="T62" s="29" t="s">
        <v>325</v>
      </c>
      <c r="U62" s="29" t="s">
        <v>439</v>
      </c>
      <c r="V62" s="50" t="s">
        <v>66</v>
      </c>
      <c r="W62" s="37">
        <v>10</v>
      </c>
      <c r="X62" s="51" t="s">
        <v>45</v>
      </c>
      <c r="Y62" s="43">
        <v>0.3</v>
      </c>
      <c r="Z62" s="37">
        <v>0</v>
      </c>
      <c r="AA62" s="37">
        <v>0</v>
      </c>
      <c r="AB62" s="61">
        <v>3</v>
      </c>
      <c r="AC62" s="38">
        <v>2</v>
      </c>
      <c r="AD62" s="61">
        <v>3</v>
      </c>
      <c r="AE62" s="65"/>
      <c r="AF62" s="61">
        <v>2</v>
      </c>
      <c r="AG62" s="46"/>
      <c r="AH62" s="53">
        <f t="shared" si="0"/>
        <v>0.25</v>
      </c>
      <c r="AI62" s="53">
        <f t="shared" si="1"/>
        <v>0.25</v>
      </c>
      <c r="AJ62" s="40">
        <v>8750000</v>
      </c>
      <c r="AK62" s="44" t="s">
        <v>440</v>
      </c>
      <c r="AL62" s="41" t="s">
        <v>328</v>
      </c>
      <c r="AM62" s="40">
        <v>0</v>
      </c>
      <c r="AN62" s="329"/>
      <c r="AO62" s="69"/>
    </row>
    <row r="63" spans="1:41" s="1" customFormat="1" ht="63.75" x14ac:dyDescent="0.25">
      <c r="A63" s="76">
        <v>1</v>
      </c>
      <c r="B63" s="29" t="s">
        <v>59</v>
      </c>
      <c r="C63" s="50">
        <v>10</v>
      </c>
      <c r="D63" s="50" t="s">
        <v>412</v>
      </c>
      <c r="E63" s="29" t="s">
        <v>413</v>
      </c>
      <c r="F63" s="50">
        <v>3</v>
      </c>
      <c r="G63" s="50" t="s">
        <v>436</v>
      </c>
      <c r="H63" s="29" t="s">
        <v>437</v>
      </c>
      <c r="I63" s="50">
        <v>3</v>
      </c>
      <c r="J63" s="50">
        <v>11</v>
      </c>
      <c r="K63" s="29" t="s">
        <v>323</v>
      </c>
      <c r="L63" s="312">
        <v>2020051290038</v>
      </c>
      <c r="M63" s="50">
        <v>1</v>
      </c>
      <c r="N63" s="50">
        <v>11031</v>
      </c>
      <c r="O63" s="29" t="s">
        <v>438</v>
      </c>
      <c r="P63" s="50" t="s">
        <v>66</v>
      </c>
      <c r="Q63" s="50">
        <v>8</v>
      </c>
      <c r="R63" s="52" t="s">
        <v>67</v>
      </c>
      <c r="S63" s="37">
        <v>2</v>
      </c>
      <c r="T63" s="29" t="s">
        <v>325</v>
      </c>
      <c r="U63" s="365" t="s">
        <v>441</v>
      </c>
      <c r="V63" s="50" t="s">
        <v>66</v>
      </c>
      <c r="W63" s="46">
        <v>30</v>
      </c>
      <c r="X63" s="46" t="s">
        <v>45</v>
      </c>
      <c r="Y63" s="43">
        <v>0.3</v>
      </c>
      <c r="Z63" s="46">
        <v>0</v>
      </c>
      <c r="AA63" s="37">
        <v>0</v>
      </c>
      <c r="AB63" s="46">
        <v>8</v>
      </c>
      <c r="AC63" s="38">
        <v>0</v>
      </c>
      <c r="AD63" s="46">
        <v>8</v>
      </c>
      <c r="AE63" s="61"/>
      <c r="AF63" s="46">
        <v>7</v>
      </c>
      <c r="AG63" s="61"/>
      <c r="AH63" s="53">
        <f t="shared" si="0"/>
        <v>0</v>
      </c>
      <c r="AI63" s="53">
        <f t="shared" si="1"/>
        <v>0</v>
      </c>
      <c r="AJ63" s="40">
        <v>8750000</v>
      </c>
      <c r="AK63" s="44" t="s">
        <v>440</v>
      </c>
      <c r="AL63" s="41" t="s">
        <v>328</v>
      </c>
      <c r="AM63" s="40">
        <v>0</v>
      </c>
      <c r="AN63" s="329"/>
      <c r="AO63" s="69"/>
    </row>
    <row r="64" spans="1:41" s="1" customFormat="1" ht="63.75" x14ac:dyDescent="0.25">
      <c r="A64" s="76">
        <v>1</v>
      </c>
      <c r="B64" s="29" t="s">
        <v>59</v>
      </c>
      <c r="C64" s="50">
        <v>10</v>
      </c>
      <c r="D64" s="50" t="s">
        <v>412</v>
      </c>
      <c r="E64" s="29" t="s">
        <v>413</v>
      </c>
      <c r="F64" s="50">
        <v>3</v>
      </c>
      <c r="G64" s="50" t="s">
        <v>436</v>
      </c>
      <c r="H64" s="29" t="s">
        <v>437</v>
      </c>
      <c r="I64" s="50">
        <v>3</v>
      </c>
      <c r="J64" s="50">
        <v>11</v>
      </c>
      <c r="K64" s="29" t="s">
        <v>323</v>
      </c>
      <c r="L64" s="312">
        <v>2020051290038</v>
      </c>
      <c r="M64" s="50">
        <v>1</v>
      </c>
      <c r="N64" s="50">
        <v>11031</v>
      </c>
      <c r="O64" s="29" t="s">
        <v>438</v>
      </c>
      <c r="P64" s="50" t="s">
        <v>66</v>
      </c>
      <c r="Q64" s="50">
        <v>8</v>
      </c>
      <c r="R64" s="52" t="s">
        <v>67</v>
      </c>
      <c r="S64" s="37">
        <v>2</v>
      </c>
      <c r="T64" s="29" t="s">
        <v>325</v>
      </c>
      <c r="U64" s="29" t="s">
        <v>442</v>
      </c>
      <c r="V64" s="50" t="s">
        <v>66</v>
      </c>
      <c r="W64" s="37">
        <v>10</v>
      </c>
      <c r="X64" s="51" t="s">
        <v>45</v>
      </c>
      <c r="Y64" s="43">
        <v>0.4</v>
      </c>
      <c r="Z64" s="37">
        <v>0</v>
      </c>
      <c r="AA64" s="37">
        <v>0</v>
      </c>
      <c r="AB64" s="61">
        <v>3</v>
      </c>
      <c r="AC64" s="38">
        <v>0</v>
      </c>
      <c r="AD64" s="61">
        <v>3</v>
      </c>
      <c r="AE64" s="61"/>
      <c r="AF64" s="61">
        <v>2</v>
      </c>
      <c r="AG64" s="61"/>
      <c r="AH64" s="53">
        <f t="shared" si="0"/>
        <v>0</v>
      </c>
      <c r="AI64" s="53">
        <f t="shared" si="1"/>
        <v>0</v>
      </c>
      <c r="AJ64" s="40">
        <v>8750000</v>
      </c>
      <c r="AK64" s="44" t="s">
        <v>440</v>
      </c>
      <c r="AL64" s="41" t="s">
        <v>328</v>
      </c>
      <c r="AM64" s="40">
        <v>0</v>
      </c>
      <c r="AN64" s="329"/>
      <c r="AO64" s="69"/>
    </row>
    <row r="65" spans="1:41" s="1" customFormat="1" ht="51" x14ac:dyDescent="0.25">
      <c r="A65" s="76">
        <v>1</v>
      </c>
      <c r="B65" s="29" t="s">
        <v>59</v>
      </c>
      <c r="C65" s="50">
        <v>10</v>
      </c>
      <c r="D65" s="50">
        <v>110</v>
      </c>
      <c r="E65" s="29" t="s">
        <v>413</v>
      </c>
      <c r="F65" s="50">
        <v>3</v>
      </c>
      <c r="G65" s="50">
        <v>1103</v>
      </c>
      <c r="H65" s="29" t="s">
        <v>437</v>
      </c>
      <c r="I65" s="50">
        <v>3</v>
      </c>
      <c r="J65" s="50">
        <v>11</v>
      </c>
      <c r="K65" s="29" t="s">
        <v>323</v>
      </c>
      <c r="L65" s="312">
        <v>2020051290038</v>
      </c>
      <c r="M65" s="50">
        <v>1</v>
      </c>
      <c r="N65" s="50">
        <v>11031</v>
      </c>
      <c r="O65" s="29" t="s">
        <v>438</v>
      </c>
      <c r="P65" s="50"/>
      <c r="Q65" s="50"/>
      <c r="R65" s="52"/>
      <c r="S65" s="37"/>
      <c r="T65" s="29" t="s">
        <v>325</v>
      </c>
      <c r="U65" s="29" t="s">
        <v>443</v>
      </c>
      <c r="V65" s="50" t="s">
        <v>66</v>
      </c>
      <c r="W65" s="37">
        <v>10</v>
      </c>
      <c r="X65" s="51" t="s">
        <v>67</v>
      </c>
      <c r="Y65" s="43">
        <v>0.4</v>
      </c>
      <c r="Z65" s="37">
        <v>0</v>
      </c>
      <c r="AA65" s="37">
        <v>0</v>
      </c>
      <c r="AB65" s="61"/>
      <c r="AC65" s="38">
        <v>0</v>
      </c>
      <c r="AD65" s="61">
        <v>0</v>
      </c>
      <c r="AE65" s="61"/>
      <c r="AF65" s="61"/>
      <c r="AG65" s="46"/>
      <c r="AH65" s="53" t="str">
        <f t="shared" si="0"/>
        <v>ERROR</v>
      </c>
      <c r="AI65" s="53">
        <f t="shared" si="1"/>
        <v>1</v>
      </c>
      <c r="AJ65" s="40">
        <v>8750000</v>
      </c>
      <c r="AK65" s="44" t="s">
        <v>440</v>
      </c>
      <c r="AL65" s="41" t="s">
        <v>328</v>
      </c>
      <c r="AM65" s="40">
        <v>0</v>
      </c>
      <c r="AN65" s="329"/>
      <c r="AO65" s="69"/>
    </row>
    <row r="66" spans="1:41" s="1" customFormat="1" ht="51" x14ac:dyDescent="0.25">
      <c r="A66" s="76">
        <v>1</v>
      </c>
      <c r="B66" s="29" t="s">
        <v>59</v>
      </c>
      <c r="C66" s="50">
        <v>10</v>
      </c>
      <c r="D66" s="50" t="s">
        <v>412</v>
      </c>
      <c r="E66" s="29" t="s">
        <v>413</v>
      </c>
      <c r="F66" s="50">
        <v>4</v>
      </c>
      <c r="G66" s="50" t="s">
        <v>444</v>
      </c>
      <c r="H66" s="29" t="s">
        <v>445</v>
      </c>
      <c r="I66" s="50">
        <v>3</v>
      </c>
      <c r="J66" s="50">
        <v>5</v>
      </c>
      <c r="K66" s="29" t="s">
        <v>323</v>
      </c>
      <c r="L66" s="312">
        <v>2020051290038</v>
      </c>
      <c r="M66" s="50">
        <v>1</v>
      </c>
      <c r="N66" s="50">
        <v>11041</v>
      </c>
      <c r="O66" s="29" t="s">
        <v>446</v>
      </c>
      <c r="P66" s="50" t="s">
        <v>66</v>
      </c>
      <c r="Q66" s="50">
        <v>4</v>
      </c>
      <c r="R66" s="52" t="s">
        <v>67</v>
      </c>
      <c r="S66" s="37">
        <v>1</v>
      </c>
      <c r="T66" s="29" t="s">
        <v>325</v>
      </c>
      <c r="U66" s="29" t="s">
        <v>447</v>
      </c>
      <c r="V66" s="50" t="s">
        <v>66</v>
      </c>
      <c r="W66" s="37">
        <v>10</v>
      </c>
      <c r="X66" s="51" t="s">
        <v>45</v>
      </c>
      <c r="Y66" s="43">
        <v>1</v>
      </c>
      <c r="Z66" s="37">
        <v>3</v>
      </c>
      <c r="AA66" s="37">
        <v>0</v>
      </c>
      <c r="AB66" s="61">
        <v>3</v>
      </c>
      <c r="AC66" s="38">
        <v>10</v>
      </c>
      <c r="AD66" s="61">
        <v>4</v>
      </c>
      <c r="AE66" s="61"/>
      <c r="AF66" s="61">
        <v>0</v>
      </c>
      <c r="AG66" s="46"/>
      <c r="AH66" s="53">
        <f t="shared" si="0"/>
        <v>1</v>
      </c>
      <c r="AI66" s="53">
        <f t="shared" si="1"/>
        <v>1</v>
      </c>
      <c r="AJ66" s="40">
        <v>12500000</v>
      </c>
      <c r="AK66" s="44" t="s">
        <v>327</v>
      </c>
      <c r="AL66" s="41" t="s">
        <v>328</v>
      </c>
      <c r="AM66" s="39">
        <v>2500000</v>
      </c>
      <c r="AN66" s="329"/>
      <c r="AO66" s="69"/>
    </row>
    <row r="67" spans="1:41" s="1" customFormat="1" ht="102" x14ac:dyDescent="0.25">
      <c r="A67" s="76">
        <v>1</v>
      </c>
      <c r="B67" s="29" t="s">
        <v>59</v>
      </c>
      <c r="C67" s="50">
        <v>10</v>
      </c>
      <c r="D67" s="50" t="s">
        <v>412</v>
      </c>
      <c r="E67" s="29" t="s">
        <v>413</v>
      </c>
      <c r="F67" s="50">
        <v>5</v>
      </c>
      <c r="G67" s="50" t="s">
        <v>448</v>
      </c>
      <c r="H67" s="29" t="s">
        <v>449</v>
      </c>
      <c r="I67" s="50">
        <v>3</v>
      </c>
      <c r="J67" s="50">
        <v>5</v>
      </c>
      <c r="K67" s="29" t="s">
        <v>323</v>
      </c>
      <c r="L67" s="312">
        <v>2020051290038</v>
      </c>
      <c r="M67" s="50">
        <v>1</v>
      </c>
      <c r="N67" s="50">
        <v>11051</v>
      </c>
      <c r="O67" s="29" t="s">
        <v>450</v>
      </c>
      <c r="P67" s="50" t="s">
        <v>66</v>
      </c>
      <c r="Q67" s="50">
        <v>4</v>
      </c>
      <c r="R67" s="52" t="s">
        <v>67</v>
      </c>
      <c r="S67" s="37">
        <v>1</v>
      </c>
      <c r="T67" s="29" t="s">
        <v>325</v>
      </c>
      <c r="U67" s="29" t="s">
        <v>451</v>
      </c>
      <c r="V67" s="50" t="s">
        <v>66</v>
      </c>
      <c r="W67" s="37">
        <v>4</v>
      </c>
      <c r="X67" s="51" t="s">
        <v>45</v>
      </c>
      <c r="Y67" s="43">
        <v>0.2</v>
      </c>
      <c r="Z67" s="37">
        <v>0</v>
      </c>
      <c r="AA67" s="37">
        <v>0</v>
      </c>
      <c r="AB67" s="61">
        <v>4</v>
      </c>
      <c r="AC67" s="38">
        <v>3</v>
      </c>
      <c r="AD67" s="61">
        <v>0</v>
      </c>
      <c r="AE67" s="61"/>
      <c r="AF67" s="61">
        <v>0</v>
      </c>
      <c r="AG67" s="46"/>
      <c r="AH67" s="53">
        <f t="shared" si="0"/>
        <v>0.75</v>
      </c>
      <c r="AI67" s="53">
        <f t="shared" si="1"/>
        <v>0.75</v>
      </c>
      <c r="AJ67" s="40">
        <v>10000000</v>
      </c>
      <c r="AK67" s="44" t="s">
        <v>418</v>
      </c>
      <c r="AL67" s="41" t="s">
        <v>421</v>
      </c>
      <c r="AM67" s="39">
        <v>3809030</v>
      </c>
      <c r="AN67" s="328"/>
      <c r="AO67" s="69"/>
    </row>
    <row r="68" spans="1:41" s="1" customFormat="1" ht="127.5" x14ac:dyDescent="0.25">
      <c r="A68" s="76">
        <v>1</v>
      </c>
      <c r="B68" s="29" t="s">
        <v>59</v>
      </c>
      <c r="C68" s="50">
        <v>10</v>
      </c>
      <c r="D68" s="50" t="s">
        <v>452</v>
      </c>
      <c r="E68" s="29" t="s">
        <v>413</v>
      </c>
      <c r="F68" s="50">
        <v>5</v>
      </c>
      <c r="G68" s="50" t="s">
        <v>453</v>
      </c>
      <c r="H68" s="29" t="s">
        <v>449</v>
      </c>
      <c r="I68" s="50">
        <v>3</v>
      </c>
      <c r="J68" s="50">
        <v>5</v>
      </c>
      <c r="K68" s="29" t="s">
        <v>323</v>
      </c>
      <c r="L68" s="312">
        <v>2020051290038</v>
      </c>
      <c r="M68" s="50">
        <v>1</v>
      </c>
      <c r="N68" s="50">
        <v>11051</v>
      </c>
      <c r="O68" s="29" t="s">
        <v>450</v>
      </c>
      <c r="P68" s="50"/>
      <c r="Q68" s="50"/>
      <c r="R68" s="52"/>
      <c r="S68" s="37"/>
      <c r="T68" s="29" t="s">
        <v>325</v>
      </c>
      <c r="U68" s="29" t="s">
        <v>454</v>
      </c>
      <c r="V68" s="50" t="s">
        <v>455</v>
      </c>
      <c r="W68" s="325">
        <v>1</v>
      </c>
      <c r="X68" s="51" t="s">
        <v>378</v>
      </c>
      <c r="Y68" s="43">
        <v>1</v>
      </c>
      <c r="Z68" s="325">
        <v>1</v>
      </c>
      <c r="AA68" s="325">
        <v>1</v>
      </c>
      <c r="AB68" s="42">
        <v>1</v>
      </c>
      <c r="AC68" s="42">
        <v>1</v>
      </c>
      <c r="AD68" s="42">
        <v>1</v>
      </c>
      <c r="AE68" s="61"/>
      <c r="AF68" s="42">
        <v>1</v>
      </c>
      <c r="AG68" s="46"/>
      <c r="AH68" s="53" t="str">
        <f t="shared" si="0"/>
        <v>ERROR</v>
      </c>
      <c r="AI68" s="53">
        <f t="shared" si="1"/>
        <v>1</v>
      </c>
      <c r="AJ68" s="40">
        <v>7000000</v>
      </c>
      <c r="AK68" s="44" t="s">
        <v>418</v>
      </c>
      <c r="AL68" s="41" t="s">
        <v>421</v>
      </c>
      <c r="AM68" s="39">
        <v>3809030</v>
      </c>
      <c r="AN68" s="328"/>
      <c r="AO68" s="69"/>
    </row>
    <row r="69" spans="1:41" s="1" customFormat="1" ht="89.25" x14ac:dyDescent="0.25">
      <c r="A69" s="76">
        <v>1</v>
      </c>
      <c r="B69" s="29" t="s">
        <v>59</v>
      </c>
      <c r="C69" s="50">
        <v>10</v>
      </c>
      <c r="D69" s="50" t="s">
        <v>412</v>
      </c>
      <c r="E69" s="29" t="s">
        <v>413</v>
      </c>
      <c r="F69" s="50">
        <v>5</v>
      </c>
      <c r="G69" s="50" t="s">
        <v>448</v>
      </c>
      <c r="H69" s="29" t="s">
        <v>449</v>
      </c>
      <c r="I69" s="50">
        <v>3</v>
      </c>
      <c r="J69" s="50">
        <v>5</v>
      </c>
      <c r="K69" s="29" t="s">
        <v>323</v>
      </c>
      <c r="L69" s="312">
        <v>2020051290038</v>
      </c>
      <c r="M69" s="50">
        <v>1</v>
      </c>
      <c r="N69" s="50">
        <v>11051</v>
      </c>
      <c r="O69" s="29" t="s">
        <v>450</v>
      </c>
      <c r="P69" s="50" t="s">
        <v>66</v>
      </c>
      <c r="Q69" s="50">
        <v>4</v>
      </c>
      <c r="R69" s="52" t="s">
        <v>67</v>
      </c>
      <c r="S69" s="37">
        <v>1</v>
      </c>
      <c r="T69" s="29" t="s">
        <v>325</v>
      </c>
      <c r="U69" s="29" t="s">
        <v>456</v>
      </c>
      <c r="V69" s="50" t="s">
        <v>66</v>
      </c>
      <c r="W69" s="37">
        <v>10</v>
      </c>
      <c r="X69" s="51" t="s">
        <v>45</v>
      </c>
      <c r="Y69" s="43">
        <v>0.4</v>
      </c>
      <c r="Z69" s="37">
        <v>2</v>
      </c>
      <c r="AA69" s="37">
        <v>0</v>
      </c>
      <c r="AB69" s="61">
        <v>3</v>
      </c>
      <c r="AC69" s="38">
        <v>0</v>
      </c>
      <c r="AD69" s="61">
        <v>3</v>
      </c>
      <c r="AE69" s="61"/>
      <c r="AF69" s="61">
        <v>2</v>
      </c>
      <c r="AG69" s="61"/>
      <c r="AH69" s="53">
        <f t="shared" si="0"/>
        <v>0</v>
      </c>
      <c r="AI69" s="53">
        <f t="shared" si="1"/>
        <v>0</v>
      </c>
      <c r="AJ69" s="40">
        <v>5000000</v>
      </c>
      <c r="AK69" s="44" t="s">
        <v>457</v>
      </c>
      <c r="AL69" s="41" t="s">
        <v>328</v>
      </c>
      <c r="AM69" s="39">
        <v>0</v>
      </c>
      <c r="AN69" s="329"/>
      <c r="AO69" s="69"/>
    </row>
    <row r="70" spans="1:41" s="1" customFormat="1" ht="63.75" x14ac:dyDescent="0.25">
      <c r="A70" s="76">
        <v>1</v>
      </c>
      <c r="B70" s="29" t="s">
        <v>59</v>
      </c>
      <c r="C70" s="50">
        <v>10</v>
      </c>
      <c r="D70" s="50" t="s">
        <v>412</v>
      </c>
      <c r="E70" s="29" t="s">
        <v>413</v>
      </c>
      <c r="F70" s="50">
        <v>5</v>
      </c>
      <c r="G70" s="50" t="s">
        <v>448</v>
      </c>
      <c r="H70" s="29" t="s">
        <v>449</v>
      </c>
      <c r="I70" s="50">
        <v>3</v>
      </c>
      <c r="J70" s="50">
        <v>5</v>
      </c>
      <c r="K70" s="29" t="s">
        <v>323</v>
      </c>
      <c r="L70" s="312">
        <v>2020051290038</v>
      </c>
      <c r="M70" s="50">
        <v>1</v>
      </c>
      <c r="N70" s="50">
        <v>11051</v>
      </c>
      <c r="O70" s="29" t="s">
        <v>450</v>
      </c>
      <c r="P70" s="50" t="s">
        <v>66</v>
      </c>
      <c r="Q70" s="50">
        <v>4</v>
      </c>
      <c r="R70" s="52" t="s">
        <v>67</v>
      </c>
      <c r="S70" s="37">
        <v>1</v>
      </c>
      <c r="T70" s="29" t="s">
        <v>325</v>
      </c>
      <c r="U70" s="29" t="s">
        <v>458</v>
      </c>
      <c r="V70" s="50" t="s">
        <v>66</v>
      </c>
      <c r="W70" s="37">
        <v>1</v>
      </c>
      <c r="X70" s="51" t="s">
        <v>45</v>
      </c>
      <c r="Y70" s="43">
        <v>0.4</v>
      </c>
      <c r="Z70" s="37">
        <v>0</v>
      </c>
      <c r="AA70" s="37">
        <v>0</v>
      </c>
      <c r="AB70" s="61">
        <v>0</v>
      </c>
      <c r="AC70" s="38">
        <v>0</v>
      </c>
      <c r="AD70" s="61">
        <v>0</v>
      </c>
      <c r="AE70" s="61"/>
      <c r="AF70" s="61">
        <v>1</v>
      </c>
      <c r="AG70" s="61"/>
      <c r="AH70" s="53">
        <f t="shared" si="0"/>
        <v>0</v>
      </c>
      <c r="AI70" s="53">
        <f t="shared" si="1"/>
        <v>0</v>
      </c>
      <c r="AJ70" s="40">
        <v>10175200</v>
      </c>
      <c r="AK70" s="44" t="s">
        <v>459</v>
      </c>
      <c r="AL70" s="41" t="s">
        <v>328</v>
      </c>
      <c r="AM70" s="39">
        <v>2000000</v>
      </c>
      <c r="AN70" s="329"/>
      <c r="AO70" s="69"/>
    </row>
    <row r="71" spans="1:41" s="1" customFormat="1" ht="63.75" x14ac:dyDescent="0.25">
      <c r="A71" s="76">
        <v>1</v>
      </c>
      <c r="B71" s="29" t="s">
        <v>59</v>
      </c>
      <c r="C71" s="50">
        <v>10</v>
      </c>
      <c r="D71" s="50" t="s">
        <v>412</v>
      </c>
      <c r="E71" s="29" t="s">
        <v>413</v>
      </c>
      <c r="F71" s="50">
        <v>6</v>
      </c>
      <c r="G71" s="50" t="s">
        <v>453</v>
      </c>
      <c r="H71" s="29" t="s">
        <v>460</v>
      </c>
      <c r="I71" s="50">
        <v>3</v>
      </c>
      <c r="J71" s="50">
        <v>5</v>
      </c>
      <c r="K71" s="29" t="s">
        <v>323</v>
      </c>
      <c r="L71" s="312">
        <v>2020051290038</v>
      </c>
      <c r="M71" s="50">
        <v>1</v>
      </c>
      <c r="N71" s="50">
        <v>11061</v>
      </c>
      <c r="O71" s="29" t="s">
        <v>461</v>
      </c>
      <c r="P71" s="50" t="s">
        <v>66</v>
      </c>
      <c r="Q71" s="50">
        <v>4</v>
      </c>
      <c r="R71" s="52" t="s">
        <v>67</v>
      </c>
      <c r="S71" s="37">
        <v>1</v>
      </c>
      <c r="T71" s="29" t="s">
        <v>325</v>
      </c>
      <c r="U71" s="29" t="s">
        <v>462</v>
      </c>
      <c r="V71" s="50" t="s">
        <v>66</v>
      </c>
      <c r="W71" s="37">
        <v>1</v>
      </c>
      <c r="X71" s="51" t="s">
        <v>45</v>
      </c>
      <c r="Y71" s="43">
        <v>0.5</v>
      </c>
      <c r="Z71" s="37">
        <v>0</v>
      </c>
      <c r="AA71" s="37">
        <v>0</v>
      </c>
      <c r="AB71" s="61">
        <v>0</v>
      </c>
      <c r="AC71" s="38">
        <v>0</v>
      </c>
      <c r="AD71" s="61">
        <v>0</v>
      </c>
      <c r="AE71" s="61"/>
      <c r="AF71" s="61">
        <v>1</v>
      </c>
      <c r="AG71" s="46"/>
      <c r="AH71" s="53">
        <f t="shared" si="0"/>
        <v>0</v>
      </c>
      <c r="AI71" s="53">
        <f t="shared" si="1"/>
        <v>0</v>
      </c>
      <c r="AJ71" s="40">
        <v>3000000</v>
      </c>
      <c r="AK71" s="121" t="s">
        <v>463</v>
      </c>
      <c r="AL71" s="41" t="s">
        <v>328</v>
      </c>
      <c r="AM71" s="39">
        <v>0</v>
      </c>
      <c r="AN71" s="329"/>
      <c r="AO71" s="69"/>
    </row>
    <row r="72" spans="1:41" s="1" customFormat="1" ht="76.5" x14ac:dyDescent="0.25">
      <c r="A72" s="89">
        <v>1</v>
      </c>
      <c r="B72" s="366" t="s">
        <v>59</v>
      </c>
      <c r="C72" s="367">
        <v>10</v>
      </c>
      <c r="D72" s="367" t="s">
        <v>412</v>
      </c>
      <c r="E72" s="366" t="s">
        <v>413</v>
      </c>
      <c r="F72" s="367">
        <v>6</v>
      </c>
      <c r="G72" s="367" t="s">
        <v>453</v>
      </c>
      <c r="H72" s="366" t="s">
        <v>464</v>
      </c>
      <c r="I72" s="367">
        <v>3</v>
      </c>
      <c r="J72" s="367">
        <v>2</v>
      </c>
      <c r="K72" s="366" t="s">
        <v>323</v>
      </c>
      <c r="L72" s="368">
        <v>2020051290038</v>
      </c>
      <c r="M72" s="367">
        <v>1</v>
      </c>
      <c r="N72" s="367">
        <v>11071</v>
      </c>
      <c r="O72" s="366" t="s">
        <v>465</v>
      </c>
      <c r="P72" s="367" t="s">
        <v>66</v>
      </c>
      <c r="Q72" s="367">
        <v>4</v>
      </c>
      <c r="R72" s="369" t="s">
        <v>67</v>
      </c>
      <c r="S72" s="370">
        <v>1</v>
      </c>
      <c r="T72" s="367" t="s">
        <v>325</v>
      </c>
      <c r="U72" s="366" t="s">
        <v>466</v>
      </c>
      <c r="V72" s="367" t="s">
        <v>66</v>
      </c>
      <c r="W72" s="370">
        <v>1</v>
      </c>
      <c r="X72" s="371" t="s">
        <v>45</v>
      </c>
      <c r="Y72" s="363">
        <v>0.3</v>
      </c>
      <c r="Z72" s="370">
        <v>0</v>
      </c>
      <c r="AA72" s="370">
        <v>0</v>
      </c>
      <c r="AB72" s="372">
        <v>0</v>
      </c>
      <c r="AC72" s="373">
        <v>0</v>
      </c>
      <c r="AD72" s="372">
        <v>0</v>
      </c>
      <c r="AE72" s="372"/>
      <c r="AF72" s="372">
        <v>1</v>
      </c>
      <c r="AG72" s="374"/>
      <c r="AH72" s="375">
        <f>+IF(X72="Acumulado",(AA72+AC73+AE73+AG73)/(Z72+AB72+AD73+AF72),
IF(X72="No acumulado",IF(AG73&lt;&gt;"",(AG73/IF(AF72=0,1,AF72)),IF(AE73&lt;&gt;"",(AE73/IF(AD73=0,1,AD73)),IF(AC73&lt;&gt;"",(AC73/IF(AB72=0,1,AB72)),IF(AA72&lt;&gt;"",(AA72/IF(Z72=0,1,Z72)))))),
IF(X72="Mantenimiento",IF(AND(AG73=0,AE73=0,AC73=0,AA72=0),0,((AG73+AE73+AC73+AA72)/(IF(AG73=0,0,AG73)+IF(AE73=0,0,AE73)+IF(AC73=0,0,AC73)+IF(AA72=0,0,AA72)))),"ERROR")))</f>
        <v>0</v>
      </c>
      <c r="AI72" s="375">
        <f>+IF(AH72&gt;1,1,AH72)</f>
        <v>0</v>
      </c>
      <c r="AJ72" s="343">
        <v>1853812.19</v>
      </c>
      <c r="AK72" s="121" t="s">
        <v>467</v>
      </c>
      <c r="AL72" s="41" t="s">
        <v>468</v>
      </c>
      <c r="AM72" s="39">
        <v>0</v>
      </c>
      <c r="AN72" s="39"/>
      <c r="AO72" s="69"/>
    </row>
    <row r="73" spans="1:41" s="1" customFormat="1" ht="89.25" x14ac:dyDescent="0.25">
      <c r="A73" s="89">
        <v>1</v>
      </c>
      <c r="B73" s="366" t="s">
        <v>59</v>
      </c>
      <c r="C73" s="367">
        <v>10</v>
      </c>
      <c r="D73" s="367" t="s">
        <v>412</v>
      </c>
      <c r="E73" s="366" t="s">
        <v>413</v>
      </c>
      <c r="F73" s="367">
        <v>6</v>
      </c>
      <c r="G73" s="367" t="s">
        <v>453</v>
      </c>
      <c r="H73" s="366" t="s">
        <v>464</v>
      </c>
      <c r="I73" s="367">
        <v>3</v>
      </c>
      <c r="J73" s="367">
        <v>2</v>
      </c>
      <c r="K73" s="366" t="s">
        <v>323</v>
      </c>
      <c r="L73" s="368">
        <v>2020051290038</v>
      </c>
      <c r="M73" s="367">
        <v>1</v>
      </c>
      <c r="N73" s="367">
        <v>11071</v>
      </c>
      <c r="O73" s="366" t="s">
        <v>465</v>
      </c>
      <c r="P73" s="367" t="s">
        <v>66</v>
      </c>
      <c r="Q73" s="367">
        <v>4</v>
      </c>
      <c r="R73" s="369" t="s">
        <v>67</v>
      </c>
      <c r="S73" s="370">
        <v>1</v>
      </c>
      <c r="T73" s="367" t="s">
        <v>325</v>
      </c>
      <c r="U73" s="366" t="s">
        <v>466</v>
      </c>
      <c r="V73" s="367" t="s">
        <v>66</v>
      </c>
      <c r="W73" s="370">
        <v>1</v>
      </c>
      <c r="X73" s="371" t="s">
        <v>45</v>
      </c>
      <c r="Y73" s="363">
        <v>0.3</v>
      </c>
      <c r="Z73" s="370">
        <v>0</v>
      </c>
      <c r="AA73" s="370">
        <v>0</v>
      </c>
      <c r="AB73" s="372">
        <v>0</v>
      </c>
      <c r="AC73" s="373">
        <v>0</v>
      </c>
      <c r="AD73" s="372">
        <v>0</v>
      </c>
      <c r="AE73" s="372"/>
      <c r="AF73" s="372">
        <v>1</v>
      </c>
      <c r="AG73" s="374"/>
      <c r="AH73" s="375">
        <f>+IF(X73="Acumulado",(AA73+AC74+AE74+AG74)/(Z73+AB73+AD74+AF73),
IF(X73="No acumulado",IF(AG74&lt;&gt;"",(AG74/IF(AF73=0,1,AF73)),IF(AE74&lt;&gt;"",(AE74/IF(AD74=0,1,AD74)),IF(AC74&lt;&gt;"",(AC74/IF(AB73=0,1,AB73)),IF(AA73&lt;&gt;"",(AA73/IF(Z73=0,1,Z73)))))),
IF(X73="Mantenimiento",IF(AND(AG74=0,AE74=0,AC74=0,AA73=0),0,((AG74+AE74+AC74+AA73)/(IF(AG74=0,0,AG74)+IF(AE74=0,0,AE74)+IF(AC74=0,0,AC74)+IF(AA73=0,0,AA73)))),"ERROR")))</f>
        <v>0.25</v>
      </c>
      <c r="AI73" s="375">
        <f>+IF(AH73&gt;1,1,AH73)</f>
        <v>0.25</v>
      </c>
      <c r="AJ73" s="343">
        <v>10000000</v>
      </c>
      <c r="AK73" s="44" t="s">
        <v>418</v>
      </c>
      <c r="AL73" s="41" t="s">
        <v>469</v>
      </c>
      <c r="AM73" s="39">
        <v>0</v>
      </c>
      <c r="AN73" s="39"/>
      <c r="AO73" s="69"/>
    </row>
    <row r="74" spans="1:41" s="1" customFormat="1" ht="63.75" x14ac:dyDescent="0.25">
      <c r="A74" s="76">
        <v>1</v>
      </c>
      <c r="B74" s="29" t="s">
        <v>59</v>
      </c>
      <c r="C74" s="50">
        <v>10</v>
      </c>
      <c r="D74" s="50" t="s">
        <v>412</v>
      </c>
      <c r="E74" s="29" t="s">
        <v>413</v>
      </c>
      <c r="F74" s="50">
        <v>7</v>
      </c>
      <c r="G74" s="50" t="s">
        <v>470</v>
      </c>
      <c r="H74" s="29" t="s">
        <v>464</v>
      </c>
      <c r="I74" s="50">
        <v>3</v>
      </c>
      <c r="J74" s="50">
        <v>2</v>
      </c>
      <c r="K74" s="29" t="s">
        <v>323</v>
      </c>
      <c r="L74" s="312">
        <v>2020051290038</v>
      </c>
      <c r="M74" s="50">
        <v>1</v>
      </c>
      <c r="N74" s="50">
        <v>11071</v>
      </c>
      <c r="O74" s="29" t="s">
        <v>465</v>
      </c>
      <c r="P74" s="50" t="s">
        <v>66</v>
      </c>
      <c r="Q74" s="50">
        <v>4</v>
      </c>
      <c r="R74" s="52" t="s">
        <v>67</v>
      </c>
      <c r="S74" s="37">
        <v>1</v>
      </c>
      <c r="T74" s="29" t="s">
        <v>325</v>
      </c>
      <c r="U74" s="29" t="s">
        <v>471</v>
      </c>
      <c r="V74" s="50" t="s">
        <v>66</v>
      </c>
      <c r="W74" s="37">
        <v>10</v>
      </c>
      <c r="X74" s="51" t="s">
        <v>45</v>
      </c>
      <c r="Y74" s="43">
        <v>0.3</v>
      </c>
      <c r="Z74" s="37">
        <v>2</v>
      </c>
      <c r="AA74" s="37">
        <v>2</v>
      </c>
      <c r="AB74" s="61">
        <v>3</v>
      </c>
      <c r="AC74" s="38">
        <v>1</v>
      </c>
      <c r="AD74" s="61">
        <v>3</v>
      </c>
      <c r="AE74" s="42"/>
      <c r="AF74" s="61">
        <v>2</v>
      </c>
      <c r="AG74" s="61"/>
      <c r="AH74" s="53">
        <f t="shared" ref="AH74:AH137" si="2">+IF(X74="Acumulado",(AA74+AC74+AE74+AG74)/(Z74+AB74+AD74+AF74),
IF(X74="No acumulado",IF(AG74&lt;&gt;"",(AG74/IF(AF74=0,1,AF74)),IF(AE74&lt;&gt;"",(AE74/IF(AD74=0,1,AD74)),IF(AC74&lt;&gt;"",(AC74/IF(AB74=0,1,AB74)),IF(AA74&lt;&gt;"",(AA74/IF(Z74=0,1,Z74)))))),
IF(X74="Mantenimiento",IF(AND(AG74=0,AE74=0,AC74=0,AA74=0),0,((AG74+AE74+AC74+AA74)/(IF(AG74=0,0,AG74)+IF(AE74=0,0,AE74)+IF(AC74=0,0,AC74)+IF(AA74=0,0,AA74)))),"ERROR")))</f>
        <v>0.3</v>
      </c>
      <c r="AI74" s="53">
        <f t="shared" ref="AI74:AI137" si="3">+IF(AH74&gt;1,1,AH74)</f>
        <v>0.3</v>
      </c>
      <c r="AJ74" s="40">
        <v>18000000</v>
      </c>
      <c r="AK74" s="44" t="s">
        <v>472</v>
      </c>
      <c r="AL74" s="41" t="s">
        <v>328</v>
      </c>
      <c r="AM74" s="40">
        <v>820860</v>
      </c>
      <c r="AN74" s="329"/>
      <c r="AO74" s="69"/>
    </row>
    <row r="75" spans="1:41" s="1" customFormat="1" ht="89.25" x14ac:dyDescent="0.25">
      <c r="A75" s="76">
        <v>1</v>
      </c>
      <c r="B75" s="29" t="s">
        <v>59</v>
      </c>
      <c r="C75" s="50">
        <v>10</v>
      </c>
      <c r="D75" s="50" t="s">
        <v>412</v>
      </c>
      <c r="E75" s="29" t="s">
        <v>413</v>
      </c>
      <c r="F75" s="50">
        <v>7</v>
      </c>
      <c r="G75" s="50" t="s">
        <v>470</v>
      </c>
      <c r="H75" s="29" t="s">
        <v>464</v>
      </c>
      <c r="I75" s="50">
        <v>3</v>
      </c>
      <c r="J75" s="50">
        <v>2</v>
      </c>
      <c r="K75" s="29" t="s">
        <v>323</v>
      </c>
      <c r="L75" s="312">
        <v>2020051290038</v>
      </c>
      <c r="M75" s="50">
        <v>1</v>
      </c>
      <c r="N75" s="50">
        <v>11071</v>
      </c>
      <c r="O75" s="29" t="s">
        <v>465</v>
      </c>
      <c r="P75" s="50" t="s">
        <v>66</v>
      </c>
      <c r="Q75" s="50">
        <v>4</v>
      </c>
      <c r="R75" s="52" t="s">
        <v>67</v>
      </c>
      <c r="S75" s="37">
        <v>1</v>
      </c>
      <c r="T75" s="29" t="s">
        <v>325</v>
      </c>
      <c r="U75" s="29" t="s">
        <v>473</v>
      </c>
      <c r="V75" s="50" t="s">
        <v>66</v>
      </c>
      <c r="W75" s="37">
        <v>4</v>
      </c>
      <c r="X75" s="51" t="s">
        <v>45</v>
      </c>
      <c r="Y75" s="43">
        <v>0.4</v>
      </c>
      <c r="Z75" s="37">
        <v>1</v>
      </c>
      <c r="AA75" s="37">
        <v>1</v>
      </c>
      <c r="AB75" s="61">
        <v>1</v>
      </c>
      <c r="AC75" s="38">
        <v>1</v>
      </c>
      <c r="AD75" s="61">
        <v>1</v>
      </c>
      <c r="AE75" s="61"/>
      <c r="AF75" s="61">
        <v>1</v>
      </c>
      <c r="AG75" s="61"/>
      <c r="AH75" s="53">
        <f t="shared" si="2"/>
        <v>0.5</v>
      </c>
      <c r="AI75" s="53">
        <f t="shared" si="3"/>
        <v>0.5</v>
      </c>
      <c r="AJ75" s="40">
        <v>16000000</v>
      </c>
      <c r="AK75" s="44" t="s">
        <v>472</v>
      </c>
      <c r="AL75" s="41" t="s">
        <v>328</v>
      </c>
      <c r="AM75" s="40">
        <v>8000000</v>
      </c>
      <c r="AN75" s="329"/>
      <c r="AO75" s="69"/>
    </row>
    <row r="76" spans="1:41" s="1" customFormat="1" ht="102" x14ac:dyDescent="0.25">
      <c r="A76" s="76">
        <v>1</v>
      </c>
      <c r="B76" s="29" t="s">
        <v>59</v>
      </c>
      <c r="C76" s="50">
        <v>10</v>
      </c>
      <c r="D76" s="50" t="s">
        <v>412</v>
      </c>
      <c r="E76" s="29" t="s">
        <v>413</v>
      </c>
      <c r="F76" s="50">
        <v>7</v>
      </c>
      <c r="G76" s="50" t="s">
        <v>470</v>
      </c>
      <c r="H76" s="29" t="s">
        <v>464</v>
      </c>
      <c r="I76" s="50">
        <v>3</v>
      </c>
      <c r="J76" s="50">
        <v>2</v>
      </c>
      <c r="K76" s="29" t="s">
        <v>323</v>
      </c>
      <c r="L76" s="312">
        <v>2020051290038</v>
      </c>
      <c r="M76" s="50">
        <v>2</v>
      </c>
      <c r="N76" s="50">
        <v>11072</v>
      </c>
      <c r="O76" s="29" t="s">
        <v>474</v>
      </c>
      <c r="P76" s="50" t="s">
        <v>66</v>
      </c>
      <c r="Q76" s="50">
        <v>312</v>
      </c>
      <c r="R76" s="52" t="s">
        <v>378</v>
      </c>
      <c r="S76" s="37">
        <v>312</v>
      </c>
      <c r="T76" s="29" t="s">
        <v>325</v>
      </c>
      <c r="U76" s="29" t="s">
        <v>475</v>
      </c>
      <c r="V76" s="50" t="s">
        <v>66</v>
      </c>
      <c r="W76" s="37">
        <v>52</v>
      </c>
      <c r="X76" s="51" t="s">
        <v>45</v>
      </c>
      <c r="Y76" s="43">
        <v>1</v>
      </c>
      <c r="Z76" s="37">
        <v>13</v>
      </c>
      <c r="AA76" s="37">
        <v>13</v>
      </c>
      <c r="AB76" s="61">
        <v>13</v>
      </c>
      <c r="AC76" s="38">
        <v>13</v>
      </c>
      <c r="AD76" s="61">
        <v>13</v>
      </c>
      <c r="AE76" s="61"/>
      <c r="AF76" s="61">
        <v>13</v>
      </c>
      <c r="AG76" s="46"/>
      <c r="AH76" s="53">
        <f t="shared" si="2"/>
        <v>0.5</v>
      </c>
      <c r="AI76" s="53">
        <f t="shared" si="3"/>
        <v>0.5</v>
      </c>
      <c r="AJ76" s="40">
        <v>10386937</v>
      </c>
      <c r="AK76" s="44" t="s">
        <v>476</v>
      </c>
      <c r="AL76" s="41" t="s">
        <v>477</v>
      </c>
      <c r="AM76" s="39">
        <v>10386937</v>
      </c>
      <c r="AN76" s="328"/>
      <c r="AO76" s="69"/>
    </row>
    <row r="77" spans="1:41" s="1" customFormat="1" ht="102" x14ac:dyDescent="0.25">
      <c r="A77" s="76">
        <v>1</v>
      </c>
      <c r="B77" s="29" t="s">
        <v>59</v>
      </c>
      <c r="C77" s="50">
        <v>10</v>
      </c>
      <c r="D77" s="50" t="s">
        <v>412</v>
      </c>
      <c r="E77" s="29" t="s">
        <v>413</v>
      </c>
      <c r="F77" s="50">
        <v>7</v>
      </c>
      <c r="G77" s="50" t="s">
        <v>470</v>
      </c>
      <c r="H77" s="29" t="s">
        <v>464</v>
      </c>
      <c r="I77" s="50">
        <v>3</v>
      </c>
      <c r="J77" s="50">
        <v>2</v>
      </c>
      <c r="K77" s="29" t="s">
        <v>323</v>
      </c>
      <c r="L77" s="312">
        <v>2020051290038</v>
      </c>
      <c r="M77" s="50">
        <v>4</v>
      </c>
      <c r="N77" s="50">
        <v>11074</v>
      </c>
      <c r="O77" s="29" t="s">
        <v>478</v>
      </c>
      <c r="P77" s="50" t="s">
        <v>66</v>
      </c>
      <c r="Q77" s="50">
        <v>40</v>
      </c>
      <c r="R77" s="50" t="s">
        <v>67</v>
      </c>
      <c r="S77" s="37">
        <v>10</v>
      </c>
      <c r="T77" s="29" t="s">
        <v>325</v>
      </c>
      <c r="U77" s="29" t="s">
        <v>479</v>
      </c>
      <c r="V77" s="50" t="s">
        <v>66</v>
      </c>
      <c r="W77" s="37">
        <v>10</v>
      </c>
      <c r="X77" s="51" t="s">
        <v>45</v>
      </c>
      <c r="Y77" s="43">
        <v>1</v>
      </c>
      <c r="Z77" s="37">
        <v>1</v>
      </c>
      <c r="AA77" s="37">
        <v>1</v>
      </c>
      <c r="AB77" s="61">
        <v>3</v>
      </c>
      <c r="AC77" s="38">
        <v>4</v>
      </c>
      <c r="AD77" s="61">
        <v>4</v>
      </c>
      <c r="AE77" s="61"/>
      <c r="AF77" s="61">
        <v>2</v>
      </c>
      <c r="AG77" s="46"/>
      <c r="AH77" s="53">
        <f t="shared" si="2"/>
        <v>0.5</v>
      </c>
      <c r="AI77" s="53">
        <f t="shared" si="3"/>
        <v>0.5</v>
      </c>
      <c r="AJ77" s="40">
        <v>17960000</v>
      </c>
      <c r="AK77" s="44" t="s">
        <v>418</v>
      </c>
      <c r="AL77" s="41" t="s">
        <v>421</v>
      </c>
      <c r="AM77" s="39">
        <v>5864248</v>
      </c>
      <c r="AN77" s="329"/>
      <c r="AO77" s="69"/>
    </row>
    <row r="78" spans="1:41" s="1" customFormat="1" ht="89.25" x14ac:dyDescent="0.25">
      <c r="A78" s="89">
        <v>1</v>
      </c>
      <c r="B78" s="364" t="s">
        <v>59</v>
      </c>
      <c r="C78" s="367">
        <v>10</v>
      </c>
      <c r="D78" s="367" t="s">
        <v>412</v>
      </c>
      <c r="E78" s="364" t="s">
        <v>413</v>
      </c>
      <c r="F78" s="364">
        <v>9</v>
      </c>
      <c r="G78" s="364" t="s">
        <v>480</v>
      </c>
      <c r="H78" s="364" t="s">
        <v>481</v>
      </c>
      <c r="I78" s="364">
        <v>3</v>
      </c>
      <c r="J78" s="364">
        <v>9</v>
      </c>
      <c r="K78" s="364" t="s">
        <v>482</v>
      </c>
      <c r="L78" s="368">
        <v>2020051290040</v>
      </c>
      <c r="M78" s="367">
        <v>3</v>
      </c>
      <c r="N78" s="367">
        <v>11093</v>
      </c>
      <c r="O78" s="364" t="s">
        <v>483</v>
      </c>
      <c r="P78" s="367" t="s">
        <v>66</v>
      </c>
      <c r="Q78" s="367">
        <v>48</v>
      </c>
      <c r="R78" s="369" t="s">
        <v>67</v>
      </c>
      <c r="S78" s="370">
        <v>12</v>
      </c>
      <c r="T78" s="367" t="s">
        <v>325</v>
      </c>
      <c r="U78" s="364" t="s">
        <v>484</v>
      </c>
      <c r="V78" s="367" t="s">
        <v>66</v>
      </c>
      <c r="W78" s="370">
        <v>12</v>
      </c>
      <c r="X78" s="371" t="s">
        <v>45</v>
      </c>
      <c r="Y78" s="363">
        <v>1</v>
      </c>
      <c r="Z78" s="370">
        <v>1</v>
      </c>
      <c r="AA78" s="370">
        <v>1</v>
      </c>
      <c r="AB78" s="372">
        <v>6</v>
      </c>
      <c r="AC78" s="373">
        <v>5</v>
      </c>
      <c r="AD78" s="372">
        <v>0</v>
      </c>
      <c r="AE78" s="372"/>
      <c r="AF78" s="372">
        <v>5</v>
      </c>
      <c r="AG78" s="372"/>
      <c r="AH78" s="375">
        <f>+IF(X78="Acumulado",(AA78+AC79+AE79+AG79)/(Z78+AB78+AD78+AF78),
IF(X78="No acumulado",IF(AG79&lt;&gt;"",(AG79/IF(AF78=0,1,AF78)),IF(AE79&lt;&gt;"",(AE79/IF(AD78=0,1,AD78)),IF(AC79&lt;&gt;"",(AC79/IF(AB78=0,1,AB78)),IF(AA78&lt;&gt;"",(AA78/IF(Z78=0,1,Z78)))))),
IF(X78="Mantenimiento",IF(AND(AG79=0,AE79=0,AC79=0,AA78=0),0,((AG79+AE79+AC79+AA78)/(IF(AG79=0,0,AG79)+IF(AE79=0,0,AE79)+IF(AC79=0,0,AC79)+IF(AA78=0,0,AA78)))),"ERROR")))</f>
        <v>0.5</v>
      </c>
      <c r="AI78" s="375">
        <f>+IF(AH78&gt;1,1,AH78)</f>
        <v>0.5</v>
      </c>
      <c r="AJ78" s="346">
        <v>24932520</v>
      </c>
      <c r="AK78" s="44" t="s">
        <v>476</v>
      </c>
      <c r="AL78" s="41" t="s">
        <v>485</v>
      </c>
      <c r="AM78" s="39">
        <f>18179598+1619479</f>
        <v>19799077</v>
      </c>
      <c r="AN78" s="329"/>
      <c r="AO78" s="69"/>
    </row>
    <row r="79" spans="1:41" s="1" customFormat="1" ht="102" x14ac:dyDescent="0.25">
      <c r="A79" s="89">
        <v>1</v>
      </c>
      <c r="B79" s="366" t="s">
        <v>59</v>
      </c>
      <c r="C79" s="367">
        <v>10</v>
      </c>
      <c r="D79" s="367" t="s">
        <v>412</v>
      </c>
      <c r="E79" s="366" t="s">
        <v>413</v>
      </c>
      <c r="F79" s="367">
        <v>9</v>
      </c>
      <c r="G79" s="367" t="s">
        <v>480</v>
      </c>
      <c r="H79" s="366" t="s">
        <v>481</v>
      </c>
      <c r="I79" s="367">
        <v>3</v>
      </c>
      <c r="J79" s="367">
        <v>9</v>
      </c>
      <c r="K79" s="366" t="s">
        <v>482</v>
      </c>
      <c r="L79" s="368">
        <v>2020051290040</v>
      </c>
      <c r="M79" s="367">
        <v>3</v>
      </c>
      <c r="N79" s="367">
        <v>11093</v>
      </c>
      <c r="O79" s="367" t="s">
        <v>483</v>
      </c>
      <c r="P79" s="367" t="s">
        <v>66</v>
      </c>
      <c r="Q79" s="367">
        <v>48</v>
      </c>
      <c r="R79" s="369" t="s">
        <v>67</v>
      </c>
      <c r="S79" s="370">
        <v>12</v>
      </c>
      <c r="T79" s="367" t="s">
        <v>325</v>
      </c>
      <c r="U79" s="367" t="s">
        <v>484</v>
      </c>
      <c r="V79" s="367" t="s">
        <v>66</v>
      </c>
      <c r="W79" s="370">
        <v>12</v>
      </c>
      <c r="X79" s="371" t="s">
        <v>45</v>
      </c>
      <c r="Y79" s="363">
        <v>1</v>
      </c>
      <c r="Z79" s="370">
        <v>1</v>
      </c>
      <c r="AA79" s="370">
        <v>1</v>
      </c>
      <c r="AB79" s="372">
        <v>6</v>
      </c>
      <c r="AC79" s="373">
        <v>5</v>
      </c>
      <c r="AD79" s="372">
        <v>0</v>
      </c>
      <c r="AE79" s="372"/>
      <c r="AF79" s="372">
        <v>5</v>
      </c>
      <c r="AG79" s="372"/>
      <c r="AH79" s="375">
        <f>+IF(X79="Acumulado",(AA79+AC80+AE80+AG80)/(Z79+AB79+AD79+AF79),
IF(X79="No acumulado",IF(AG80&lt;&gt;"",(AG80/IF(AF79=0,1,AF79)),IF(AE80&lt;&gt;"",(AE80/IF(AD79=0,1,AD79)),IF(AC80&lt;&gt;"",(AC80/IF(AB79=0,1,AB79)),IF(AA79&lt;&gt;"",(AA79/IF(Z79=0,1,Z79)))))),
IF(X79="Mantenimiento",IF(AND(AG80=0,AE80=0,AC80=0,AA79=0),0,((AG80+AE80+AC80+AA79)/(IF(AG80=0,0,AG80)+IF(AE80=0,0,AE80)+IF(AC80=0,0,AC80)+IF(AA79=0,0,AA79)))),"ERROR")))</f>
        <v>2.3333333333333335</v>
      </c>
      <c r="AI79" s="375">
        <f>+IF(AH79&gt;1,1,AH79)</f>
        <v>1</v>
      </c>
      <c r="AJ79" s="343">
        <v>54932520</v>
      </c>
      <c r="AK79" s="121" t="s">
        <v>418</v>
      </c>
      <c r="AL79" s="41" t="s">
        <v>421</v>
      </c>
      <c r="AM79" s="39">
        <v>12871973</v>
      </c>
      <c r="AN79" s="328"/>
      <c r="AO79" s="69"/>
    </row>
    <row r="80" spans="1:41" s="1" customFormat="1" ht="76.5" x14ac:dyDescent="0.25">
      <c r="A80" s="76">
        <v>1</v>
      </c>
      <c r="B80" s="29" t="s">
        <v>59</v>
      </c>
      <c r="C80" s="50">
        <v>10</v>
      </c>
      <c r="D80" s="50" t="s">
        <v>412</v>
      </c>
      <c r="E80" s="29" t="s">
        <v>413</v>
      </c>
      <c r="F80" s="50">
        <v>7</v>
      </c>
      <c r="G80" s="50" t="s">
        <v>470</v>
      </c>
      <c r="H80" s="29" t="s">
        <v>464</v>
      </c>
      <c r="I80" s="50">
        <v>3</v>
      </c>
      <c r="J80" s="50">
        <v>2</v>
      </c>
      <c r="K80" s="29" t="s">
        <v>323</v>
      </c>
      <c r="L80" s="312">
        <v>2020051290038</v>
      </c>
      <c r="M80" s="50">
        <v>6</v>
      </c>
      <c r="N80" s="50">
        <v>11076</v>
      </c>
      <c r="O80" s="29" t="s">
        <v>486</v>
      </c>
      <c r="P80" s="50" t="s">
        <v>66</v>
      </c>
      <c r="Q80" s="50">
        <v>4</v>
      </c>
      <c r="R80" s="52" t="s">
        <v>67</v>
      </c>
      <c r="S80" s="37">
        <v>1</v>
      </c>
      <c r="T80" s="29" t="s">
        <v>325</v>
      </c>
      <c r="U80" s="29" t="s">
        <v>487</v>
      </c>
      <c r="V80" s="50" t="s">
        <v>66</v>
      </c>
      <c r="W80" s="37">
        <v>40</v>
      </c>
      <c r="X80" s="51" t="s">
        <v>45</v>
      </c>
      <c r="Y80" s="43">
        <v>1</v>
      </c>
      <c r="Z80" s="37">
        <v>10</v>
      </c>
      <c r="AA80" s="37">
        <v>0</v>
      </c>
      <c r="AB80" s="61">
        <v>10</v>
      </c>
      <c r="AC80" s="38">
        <v>27</v>
      </c>
      <c r="AD80" s="61">
        <v>10</v>
      </c>
      <c r="AE80" s="61"/>
      <c r="AF80" s="61">
        <v>10</v>
      </c>
      <c r="AG80" s="61"/>
      <c r="AH80" s="53">
        <f t="shared" si="2"/>
        <v>0.67500000000000004</v>
      </c>
      <c r="AI80" s="53">
        <f t="shared" si="3"/>
        <v>0.67500000000000004</v>
      </c>
      <c r="AJ80" s="40">
        <v>18000000</v>
      </c>
      <c r="AK80" s="44" t="s">
        <v>472</v>
      </c>
      <c r="AL80" s="41" t="s">
        <v>328</v>
      </c>
      <c r="AM80" s="40">
        <v>1000000</v>
      </c>
      <c r="AN80" s="329"/>
      <c r="AO80" s="69"/>
    </row>
    <row r="81" spans="1:41" s="1" customFormat="1" ht="63.75" x14ac:dyDescent="0.25">
      <c r="A81" s="76">
        <v>1</v>
      </c>
      <c r="B81" s="29" t="s">
        <v>59</v>
      </c>
      <c r="C81" s="50">
        <v>10</v>
      </c>
      <c r="D81" s="50" t="s">
        <v>412</v>
      </c>
      <c r="E81" s="29" t="s">
        <v>413</v>
      </c>
      <c r="F81" s="50">
        <v>7</v>
      </c>
      <c r="G81" s="50" t="s">
        <v>470</v>
      </c>
      <c r="H81" s="29" t="s">
        <v>464</v>
      </c>
      <c r="I81" s="50">
        <v>3</v>
      </c>
      <c r="J81" s="50">
        <v>2</v>
      </c>
      <c r="K81" s="29" t="s">
        <v>323</v>
      </c>
      <c r="L81" s="312">
        <v>2020051290038</v>
      </c>
      <c r="M81" s="50">
        <v>3</v>
      </c>
      <c r="N81" s="50">
        <v>11073</v>
      </c>
      <c r="O81" s="29" t="s">
        <v>488</v>
      </c>
      <c r="P81" s="50" t="s">
        <v>66</v>
      </c>
      <c r="Q81" s="50">
        <v>16</v>
      </c>
      <c r="R81" s="52" t="s">
        <v>67</v>
      </c>
      <c r="S81" s="37">
        <v>4</v>
      </c>
      <c r="T81" s="29" t="s">
        <v>325</v>
      </c>
      <c r="U81" s="29" t="s">
        <v>489</v>
      </c>
      <c r="V81" s="50" t="s">
        <v>66</v>
      </c>
      <c r="W81" s="37">
        <v>10</v>
      </c>
      <c r="X81" s="51" t="s">
        <v>45</v>
      </c>
      <c r="Y81" s="43">
        <v>1</v>
      </c>
      <c r="Z81" s="37">
        <v>2</v>
      </c>
      <c r="AA81" s="37">
        <v>2</v>
      </c>
      <c r="AB81" s="61">
        <v>3</v>
      </c>
      <c r="AC81" s="38">
        <v>3</v>
      </c>
      <c r="AD81" s="61">
        <v>3</v>
      </c>
      <c r="AE81" s="61"/>
      <c r="AF81" s="61">
        <v>2</v>
      </c>
      <c r="AG81" s="46"/>
      <c r="AH81" s="53">
        <f t="shared" si="2"/>
        <v>0.5</v>
      </c>
      <c r="AI81" s="53">
        <f t="shared" si="3"/>
        <v>0.5</v>
      </c>
      <c r="AJ81" s="40">
        <v>23000000</v>
      </c>
      <c r="AK81" s="44" t="s">
        <v>472</v>
      </c>
      <c r="AL81" s="41" t="s">
        <v>328</v>
      </c>
      <c r="AM81" s="40">
        <v>1000000</v>
      </c>
      <c r="AN81" s="328"/>
      <c r="AO81" s="69"/>
    </row>
    <row r="82" spans="1:41" s="1" customFormat="1" ht="76.5" x14ac:dyDescent="0.25">
      <c r="A82" s="76">
        <v>1</v>
      </c>
      <c r="B82" s="29" t="s">
        <v>59</v>
      </c>
      <c r="C82" s="50">
        <v>10</v>
      </c>
      <c r="D82" s="50" t="s">
        <v>412</v>
      </c>
      <c r="E82" s="29" t="s">
        <v>413</v>
      </c>
      <c r="F82" s="50">
        <v>8</v>
      </c>
      <c r="G82" s="50" t="s">
        <v>490</v>
      </c>
      <c r="H82" s="29" t="s">
        <v>491</v>
      </c>
      <c r="I82" s="50">
        <v>3</v>
      </c>
      <c r="J82" s="50">
        <v>2</v>
      </c>
      <c r="K82" s="29" t="s">
        <v>323</v>
      </c>
      <c r="L82" s="312">
        <v>2020051290038</v>
      </c>
      <c r="M82" s="50">
        <v>1</v>
      </c>
      <c r="N82" s="50">
        <v>11081</v>
      </c>
      <c r="O82" s="29" t="s">
        <v>492</v>
      </c>
      <c r="P82" s="50" t="s">
        <v>137</v>
      </c>
      <c r="Q82" s="52">
        <v>1</v>
      </c>
      <c r="R82" s="52" t="s">
        <v>378</v>
      </c>
      <c r="S82" s="65">
        <v>1</v>
      </c>
      <c r="T82" s="29" t="s">
        <v>325</v>
      </c>
      <c r="U82" s="29" t="s">
        <v>493</v>
      </c>
      <c r="V82" s="50" t="s">
        <v>66</v>
      </c>
      <c r="W82" s="37">
        <v>30</v>
      </c>
      <c r="X82" s="51" t="s">
        <v>46</v>
      </c>
      <c r="Y82" s="43">
        <v>1</v>
      </c>
      <c r="Z82" s="37">
        <v>6</v>
      </c>
      <c r="AA82" s="37">
        <v>0</v>
      </c>
      <c r="AB82" s="61">
        <v>8</v>
      </c>
      <c r="AC82" s="38">
        <v>15</v>
      </c>
      <c r="AD82" s="61">
        <v>8</v>
      </c>
      <c r="AE82" s="61"/>
      <c r="AF82" s="61">
        <v>8</v>
      </c>
      <c r="AG82" s="46"/>
      <c r="AH82" s="53">
        <f t="shared" si="2"/>
        <v>1</v>
      </c>
      <c r="AI82" s="53">
        <f t="shared" si="3"/>
        <v>1</v>
      </c>
      <c r="AJ82" s="40">
        <v>55000000</v>
      </c>
      <c r="AK82" s="44" t="s">
        <v>494</v>
      </c>
      <c r="AL82" s="41" t="s">
        <v>328</v>
      </c>
      <c r="AM82" s="39">
        <v>6258895</v>
      </c>
      <c r="AN82" s="329"/>
      <c r="AO82" s="69"/>
    </row>
    <row r="83" spans="1:41" s="1" customFormat="1" ht="102" x14ac:dyDescent="0.25">
      <c r="A83" s="76">
        <v>1</v>
      </c>
      <c r="B83" s="29" t="s">
        <v>59</v>
      </c>
      <c r="C83" s="50">
        <v>10</v>
      </c>
      <c r="D83" s="50" t="s">
        <v>412</v>
      </c>
      <c r="E83" s="29" t="s">
        <v>413</v>
      </c>
      <c r="F83" s="50">
        <v>8</v>
      </c>
      <c r="G83" s="50" t="s">
        <v>490</v>
      </c>
      <c r="H83" s="29" t="s">
        <v>491</v>
      </c>
      <c r="I83" s="50">
        <v>3</v>
      </c>
      <c r="J83" s="50">
        <v>17</v>
      </c>
      <c r="K83" s="29" t="s">
        <v>323</v>
      </c>
      <c r="L83" s="312">
        <v>2020051290038</v>
      </c>
      <c r="M83" s="50">
        <v>1</v>
      </c>
      <c r="N83" s="50">
        <v>11082</v>
      </c>
      <c r="O83" s="29" t="s">
        <v>495</v>
      </c>
      <c r="P83" s="50" t="s">
        <v>66</v>
      </c>
      <c r="Q83" s="50">
        <v>4</v>
      </c>
      <c r="R83" s="52" t="s">
        <v>67</v>
      </c>
      <c r="S83" s="37">
        <v>1</v>
      </c>
      <c r="T83" s="29" t="s">
        <v>325</v>
      </c>
      <c r="U83" s="29" t="s">
        <v>496</v>
      </c>
      <c r="V83" s="50" t="s">
        <v>66</v>
      </c>
      <c r="W83" s="37">
        <v>1</v>
      </c>
      <c r="X83" s="51" t="s">
        <v>45</v>
      </c>
      <c r="Y83" s="43">
        <v>1</v>
      </c>
      <c r="Z83" s="37">
        <v>0</v>
      </c>
      <c r="AA83" s="37">
        <v>0</v>
      </c>
      <c r="AB83" s="61">
        <v>0</v>
      </c>
      <c r="AC83" s="38">
        <v>0</v>
      </c>
      <c r="AD83" s="61">
        <v>0</v>
      </c>
      <c r="AE83" s="61"/>
      <c r="AF83" s="61">
        <v>1</v>
      </c>
      <c r="AG83" s="61"/>
      <c r="AH83" s="53">
        <f t="shared" si="2"/>
        <v>0</v>
      </c>
      <c r="AI83" s="53">
        <f t="shared" si="3"/>
        <v>0</v>
      </c>
      <c r="AJ83" s="40">
        <v>19000000</v>
      </c>
      <c r="AK83" s="44" t="s">
        <v>418</v>
      </c>
      <c r="AL83" s="41" t="s">
        <v>421</v>
      </c>
      <c r="AM83" s="39">
        <v>0</v>
      </c>
      <c r="AN83" s="328"/>
      <c r="AO83" s="69"/>
    </row>
    <row r="84" spans="1:41" s="1" customFormat="1" ht="51" x14ac:dyDescent="0.25">
      <c r="A84" s="76">
        <v>1</v>
      </c>
      <c r="B84" s="29" t="s">
        <v>59</v>
      </c>
      <c r="C84" s="50">
        <v>10</v>
      </c>
      <c r="D84" s="50" t="s">
        <v>412</v>
      </c>
      <c r="E84" s="29" t="s">
        <v>413</v>
      </c>
      <c r="F84" s="50">
        <v>8</v>
      </c>
      <c r="G84" s="50" t="s">
        <v>490</v>
      </c>
      <c r="H84" s="29" t="s">
        <v>491</v>
      </c>
      <c r="I84" s="50">
        <v>3</v>
      </c>
      <c r="J84" s="50">
        <v>17</v>
      </c>
      <c r="K84" s="29" t="s">
        <v>323</v>
      </c>
      <c r="L84" s="312">
        <v>2020051290038</v>
      </c>
      <c r="M84" s="50">
        <v>1</v>
      </c>
      <c r="N84" s="50">
        <v>11083</v>
      </c>
      <c r="O84" s="29" t="s">
        <v>492</v>
      </c>
      <c r="P84" s="50" t="s">
        <v>137</v>
      </c>
      <c r="Q84" s="52">
        <v>1</v>
      </c>
      <c r="R84" s="52" t="s">
        <v>378</v>
      </c>
      <c r="S84" s="65">
        <v>1</v>
      </c>
      <c r="T84" s="29" t="s">
        <v>325</v>
      </c>
      <c r="U84" s="29" t="s">
        <v>497</v>
      </c>
      <c r="V84" s="50" t="s">
        <v>137</v>
      </c>
      <c r="W84" s="52">
        <v>1</v>
      </c>
      <c r="X84" s="51" t="s">
        <v>46</v>
      </c>
      <c r="Y84" s="43">
        <v>1</v>
      </c>
      <c r="Z84" s="42">
        <v>1</v>
      </c>
      <c r="AA84" s="42">
        <v>1</v>
      </c>
      <c r="AB84" s="42">
        <v>1</v>
      </c>
      <c r="AC84" s="42">
        <v>1</v>
      </c>
      <c r="AD84" s="42">
        <v>1</v>
      </c>
      <c r="AE84" s="61"/>
      <c r="AF84" s="42">
        <v>1</v>
      </c>
      <c r="AG84" s="46"/>
      <c r="AH84" s="53">
        <f t="shared" si="2"/>
        <v>1</v>
      </c>
      <c r="AI84" s="53">
        <f t="shared" si="3"/>
        <v>1</v>
      </c>
      <c r="AJ84" s="40">
        <f>40000000+21754076</f>
        <v>61754076</v>
      </c>
      <c r="AK84" s="44" t="s">
        <v>494</v>
      </c>
      <c r="AL84" s="41" t="s">
        <v>328</v>
      </c>
      <c r="AM84" s="39">
        <v>6258895</v>
      </c>
      <c r="AN84" s="329"/>
      <c r="AO84" s="69"/>
    </row>
    <row r="85" spans="1:41" s="1" customFormat="1" ht="63.75" x14ac:dyDescent="0.25">
      <c r="A85" s="76">
        <v>1</v>
      </c>
      <c r="B85" s="29" t="s">
        <v>59</v>
      </c>
      <c r="C85" s="50">
        <v>10</v>
      </c>
      <c r="D85" s="50" t="s">
        <v>412</v>
      </c>
      <c r="E85" s="29" t="s">
        <v>413</v>
      </c>
      <c r="F85" s="50">
        <v>9</v>
      </c>
      <c r="G85" s="50" t="s">
        <v>480</v>
      </c>
      <c r="H85" s="29" t="s">
        <v>481</v>
      </c>
      <c r="I85" s="50">
        <v>3</v>
      </c>
      <c r="J85" s="50">
        <v>1</v>
      </c>
      <c r="K85" s="29" t="s">
        <v>498</v>
      </c>
      <c r="L85" s="312">
        <v>2020051290016</v>
      </c>
      <c r="M85" s="50">
        <v>1</v>
      </c>
      <c r="N85" s="50">
        <v>11091</v>
      </c>
      <c r="O85" s="29" t="s">
        <v>499</v>
      </c>
      <c r="P85" s="50" t="s">
        <v>66</v>
      </c>
      <c r="Q85" s="50">
        <v>4</v>
      </c>
      <c r="R85" s="52" t="s">
        <v>67</v>
      </c>
      <c r="S85" s="37">
        <v>1</v>
      </c>
      <c r="T85" s="29" t="s">
        <v>325</v>
      </c>
      <c r="U85" s="29" t="s">
        <v>500</v>
      </c>
      <c r="V85" s="50" t="s">
        <v>66</v>
      </c>
      <c r="W85" s="37">
        <v>4</v>
      </c>
      <c r="X85" s="51" t="s">
        <v>45</v>
      </c>
      <c r="Y85" s="43">
        <v>0.04</v>
      </c>
      <c r="Z85" s="37">
        <v>1</v>
      </c>
      <c r="AA85" s="37">
        <v>1</v>
      </c>
      <c r="AB85" s="61">
        <v>1</v>
      </c>
      <c r="AC85" s="38">
        <v>1</v>
      </c>
      <c r="AD85" s="61">
        <v>1</v>
      </c>
      <c r="AE85" s="61"/>
      <c r="AF85" s="61">
        <v>1</v>
      </c>
      <c r="AG85" s="61"/>
      <c r="AH85" s="53">
        <f t="shared" si="2"/>
        <v>0.5</v>
      </c>
      <c r="AI85" s="53">
        <f t="shared" si="3"/>
        <v>0.5</v>
      </c>
      <c r="AJ85" s="40">
        <v>20333337</v>
      </c>
      <c r="AK85" s="44" t="s">
        <v>501</v>
      </c>
      <c r="AL85" s="41" t="s">
        <v>502</v>
      </c>
      <c r="AM85" s="41">
        <v>0</v>
      </c>
      <c r="AN85" s="329"/>
      <c r="AO85" s="69"/>
    </row>
    <row r="86" spans="1:41" s="1" customFormat="1" ht="89.25" x14ac:dyDescent="0.25">
      <c r="A86" s="76">
        <v>1</v>
      </c>
      <c r="B86" s="29" t="s">
        <v>59</v>
      </c>
      <c r="C86" s="50">
        <v>10</v>
      </c>
      <c r="D86" s="50" t="s">
        <v>412</v>
      </c>
      <c r="E86" s="29" t="s">
        <v>413</v>
      </c>
      <c r="F86" s="50">
        <v>9</v>
      </c>
      <c r="G86" s="50" t="s">
        <v>480</v>
      </c>
      <c r="H86" s="29" t="s">
        <v>481</v>
      </c>
      <c r="I86" s="50">
        <v>3</v>
      </c>
      <c r="J86" s="50">
        <v>1</v>
      </c>
      <c r="K86" s="29" t="s">
        <v>498</v>
      </c>
      <c r="L86" s="312">
        <v>2020051290016</v>
      </c>
      <c r="M86" s="50">
        <v>1</v>
      </c>
      <c r="N86" s="50">
        <v>11091</v>
      </c>
      <c r="O86" s="29" t="s">
        <v>499</v>
      </c>
      <c r="P86" s="50" t="s">
        <v>66</v>
      </c>
      <c r="Q86" s="50">
        <v>4</v>
      </c>
      <c r="R86" s="52" t="s">
        <v>67</v>
      </c>
      <c r="S86" s="37">
        <v>1</v>
      </c>
      <c r="T86" s="29" t="s">
        <v>325</v>
      </c>
      <c r="U86" s="29" t="s">
        <v>503</v>
      </c>
      <c r="V86" s="50" t="s">
        <v>137</v>
      </c>
      <c r="W86" s="52">
        <v>1</v>
      </c>
      <c r="X86" s="51" t="s">
        <v>46</v>
      </c>
      <c r="Y86" s="43">
        <v>0.51</v>
      </c>
      <c r="Z86" s="42">
        <v>1</v>
      </c>
      <c r="AA86" s="42">
        <v>1</v>
      </c>
      <c r="AB86" s="42">
        <v>1</v>
      </c>
      <c r="AC86" s="42">
        <v>1</v>
      </c>
      <c r="AD86" s="42">
        <v>1</v>
      </c>
      <c r="AE86" s="61"/>
      <c r="AF86" s="42">
        <v>1</v>
      </c>
      <c r="AG86" s="61"/>
      <c r="AH86" s="53">
        <f t="shared" si="2"/>
        <v>1</v>
      </c>
      <c r="AI86" s="53">
        <f t="shared" si="3"/>
        <v>1</v>
      </c>
      <c r="AJ86" s="40">
        <v>20333333</v>
      </c>
      <c r="AK86" s="44" t="s">
        <v>501</v>
      </c>
      <c r="AL86" s="41" t="s">
        <v>502</v>
      </c>
      <c r="AM86" s="41">
        <v>7035850</v>
      </c>
      <c r="AN86" s="329"/>
      <c r="AO86" s="69"/>
    </row>
    <row r="87" spans="1:41" s="1" customFormat="1" ht="89.25" x14ac:dyDescent="0.25">
      <c r="A87" s="76">
        <v>1</v>
      </c>
      <c r="B87" s="29" t="s">
        <v>59</v>
      </c>
      <c r="C87" s="50">
        <v>10</v>
      </c>
      <c r="D87" s="50" t="s">
        <v>412</v>
      </c>
      <c r="E87" s="29" t="s">
        <v>413</v>
      </c>
      <c r="F87" s="50">
        <v>9</v>
      </c>
      <c r="G87" s="50" t="s">
        <v>480</v>
      </c>
      <c r="H87" s="29" t="s">
        <v>481</v>
      </c>
      <c r="I87" s="50">
        <v>3</v>
      </c>
      <c r="J87" s="50">
        <v>1</v>
      </c>
      <c r="K87" s="29" t="s">
        <v>498</v>
      </c>
      <c r="L87" s="312">
        <v>2020051290016</v>
      </c>
      <c r="M87" s="50">
        <v>1</v>
      </c>
      <c r="N87" s="50">
        <v>11091</v>
      </c>
      <c r="O87" s="29" t="s">
        <v>499</v>
      </c>
      <c r="P87" s="50" t="s">
        <v>66</v>
      </c>
      <c r="Q87" s="50">
        <v>4</v>
      </c>
      <c r="R87" s="52" t="s">
        <v>67</v>
      </c>
      <c r="S87" s="37">
        <v>1</v>
      </c>
      <c r="T87" s="29" t="s">
        <v>325</v>
      </c>
      <c r="U87" s="29" t="s">
        <v>503</v>
      </c>
      <c r="V87" s="50" t="s">
        <v>137</v>
      </c>
      <c r="W87" s="52">
        <v>1</v>
      </c>
      <c r="X87" s="51" t="s">
        <v>46</v>
      </c>
      <c r="Y87" s="43">
        <v>0.51</v>
      </c>
      <c r="Z87" s="42">
        <v>1</v>
      </c>
      <c r="AA87" s="42">
        <v>1</v>
      </c>
      <c r="AB87" s="42">
        <v>1</v>
      </c>
      <c r="AC87" s="42">
        <v>1</v>
      </c>
      <c r="AD87" s="42">
        <v>1</v>
      </c>
      <c r="AE87" s="61"/>
      <c r="AF87" s="42">
        <v>1</v>
      </c>
      <c r="AG87" s="37"/>
      <c r="AH87" s="53">
        <f t="shared" si="2"/>
        <v>1</v>
      </c>
      <c r="AI87" s="53">
        <f t="shared" si="3"/>
        <v>1</v>
      </c>
      <c r="AJ87" s="40">
        <v>20333333</v>
      </c>
      <c r="AK87" s="44" t="s">
        <v>501</v>
      </c>
      <c r="AL87" s="41" t="s">
        <v>502</v>
      </c>
      <c r="AM87" s="41">
        <v>7035850</v>
      </c>
      <c r="AN87" s="329"/>
      <c r="AO87" s="69"/>
    </row>
    <row r="88" spans="1:41" s="1" customFormat="1" ht="89.25" x14ac:dyDescent="0.25">
      <c r="A88" s="76">
        <v>1</v>
      </c>
      <c r="B88" s="29" t="s">
        <v>59</v>
      </c>
      <c r="C88" s="50">
        <v>10</v>
      </c>
      <c r="D88" s="50" t="s">
        <v>412</v>
      </c>
      <c r="E88" s="29" t="s">
        <v>413</v>
      </c>
      <c r="F88" s="50">
        <v>9</v>
      </c>
      <c r="G88" s="50" t="s">
        <v>480</v>
      </c>
      <c r="H88" s="29" t="s">
        <v>481</v>
      </c>
      <c r="I88" s="50">
        <v>3</v>
      </c>
      <c r="J88" s="50">
        <v>1</v>
      </c>
      <c r="K88" s="29" t="s">
        <v>498</v>
      </c>
      <c r="L88" s="312">
        <v>2020051290016</v>
      </c>
      <c r="M88" s="50">
        <v>1</v>
      </c>
      <c r="N88" s="50">
        <v>11091</v>
      </c>
      <c r="O88" s="29" t="s">
        <v>499</v>
      </c>
      <c r="P88" s="50" t="s">
        <v>66</v>
      </c>
      <c r="Q88" s="50">
        <v>4</v>
      </c>
      <c r="R88" s="52" t="s">
        <v>67</v>
      </c>
      <c r="S88" s="37">
        <v>1</v>
      </c>
      <c r="T88" s="29" t="s">
        <v>325</v>
      </c>
      <c r="U88" s="29" t="s">
        <v>503</v>
      </c>
      <c r="V88" s="50" t="s">
        <v>137</v>
      </c>
      <c r="W88" s="52">
        <v>1</v>
      </c>
      <c r="X88" s="51" t="s">
        <v>46</v>
      </c>
      <c r="Y88" s="43">
        <v>0.51</v>
      </c>
      <c r="Z88" s="42">
        <v>1</v>
      </c>
      <c r="AA88" s="42">
        <v>1</v>
      </c>
      <c r="AB88" s="42">
        <v>1</v>
      </c>
      <c r="AC88" s="42">
        <v>1</v>
      </c>
      <c r="AD88" s="42">
        <v>1</v>
      </c>
      <c r="AE88" s="61"/>
      <c r="AF88" s="42">
        <v>1</v>
      </c>
      <c r="AG88" s="37"/>
      <c r="AH88" s="53">
        <f t="shared" si="2"/>
        <v>1</v>
      </c>
      <c r="AI88" s="53">
        <f t="shared" si="3"/>
        <v>1</v>
      </c>
      <c r="AJ88" s="40">
        <v>20333333</v>
      </c>
      <c r="AK88" s="44" t="s">
        <v>501</v>
      </c>
      <c r="AL88" s="41" t="s">
        <v>502</v>
      </c>
      <c r="AM88" s="41">
        <v>7035850</v>
      </c>
      <c r="AN88" s="329"/>
      <c r="AO88" s="69"/>
    </row>
    <row r="89" spans="1:41" s="1" customFormat="1" ht="63.75" x14ac:dyDescent="0.25">
      <c r="A89" s="76">
        <v>1</v>
      </c>
      <c r="B89" s="29" t="s">
        <v>59</v>
      </c>
      <c r="C89" s="50">
        <v>10</v>
      </c>
      <c r="D89" s="50" t="s">
        <v>412</v>
      </c>
      <c r="E89" s="29" t="s">
        <v>413</v>
      </c>
      <c r="F89" s="50">
        <v>9</v>
      </c>
      <c r="G89" s="50" t="s">
        <v>480</v>
      </c>
      <c r="H89" s="29" t="s">
        <v>481</v>
      </c>
      <c r="I89" s="50">
        <v>3</v>
      </c>
      <c r="J89" s="50">
        <v>1</v>
      </c>
      <c r="K89" s="29" t="s">
        <v>498</v>
      </c>
      <c r="L89" s="312">
        <v>2020051290016</v>
      </c>
      <c r="M89" s="50">
        <v>1</v>
      </c>
      <c r="N89" s="50">
        <v>11091</v>
      </c>
      <c r="O89" s="29" t="s">
        <v>499</v>
      </c>
      <c r="P89" s="50" t="s">
        <v>66</v>
      </c>
      <c r="Q89" s="50">
        <v>4</v>
      </c>
      <c r="R89" s="52" t="s">
        <v>67</v>
      </c>
      <c r="S89" s="37">
        <v>1</v>
      </c>
      <c r="T89" s="29" t="s">
        <v>325</v>
      </c>
      <c r="U89" s="29" t="s">
        <v>504</v>
      </c>
      <c r="V89" s="50" t="s">
        <v>66</v>
      </c>
      <c r="W89" s="37">
        <v>10549</v>
      </c>
      <c r="X89" s="51" t="s">
        <v>45</v>
      </c>
      <c r="Y89" s="43">
        <v>0.06</v>
      </c>
      <c r="Z89" s="37">
        <v>3049</v>
      </c>
      <c r="AA89" s="37">
        <v>3049</v>
      </c>
      <c r="AB89" s="61">
        <v>3000</v>
      </c>
      <c r="AC89" s="38">
        <v>3000</v>
      </c>
      <c r="AD89" s="61">
        <v>3000</v>
      </c>
      <c r="AE89" s="61"/>
      <c r="AF89" s="61">
        <v>1500</v>
      </c>
      <c r="AG89" s="37"/>
      <c r="AH89" s="53">
        <f t="shared" si="2"/>
        <v>0.57341928144847853</v>
      </c>
      <c r="AI89" s="53">
        <f t="shared" si="3"/>
        <v>0.57341928144847853</v>
      </c>
      <c r="AJ89" s="40">
        <v>20333333</v>
      </c>
      <c r="AK89" s="44" t="s">
        <v>501</v>
      </c>
      <c r="AL89" s="41" t="s">
        <v>502</v>
      </c>
      <c r="AM89" s="41">
        <v>1125284</v>
      </c>
      <c r="AN89" s="328"/>
      <c r="AO89" s="69"/>
    </row>
    <row r="90" spans="1:41" s="1" customFormat="1" ht="63.75" x14ac:dyDescent="0.25">
      <c r="A90" s="76">
        <v>1</v>
      </c>
      <c r="B90" s="29" t="s">
        <v>59</v>
      </c>
      <c r="C90" s="50">
        <v>10</v>
      </c>
      <c r="D90" s="50" t="s">
        <v>412</v>
      </c>
      <c r="E90" s="29" t="s">
        <v>413</v>
      </c>
      <c r="F90" s="50">
        <v>9</v>
      </c>
      <c r="G90" s="50" t="s">
        <v>480</v>
      </c>
      <c r="H90" s="29" t="s">
        <v>481</v>
      </c>
      <c r="I90" s="50">
        <v>3</v>
      </c>
      <c r="J90" s="50">
        <v>1</v>
      </c>
      <c r="K90" s="29" t="s">
        <v>498</v>
      </c>
      <c r="L90" s="312">
        <v>2020051290016</v>
      </c>
      <c r="M90" s="50">
        <v>1</v>
      </c>
      <c r="N90" s="50">
        <v>11091</v>
      </c>
      <c r="O90" s="29" t="s">
        <v>499</v>
      </c>
      <c r="P90" s="50" t="s">
        <v>66</v>
      </c>
      <c r="Q90" s="50">
        <v>4</v>
      </c>
      <c r="R90" s="52" t="s">
        <v>67</v>
      </c>
      <c r="S90" s="37">
        <v>1</v>
      </c>
      <c r="T90" s="29" t="s">
        <v>325</v>
      </c>
      <c r="U90" s="29" t="s">
        <v>505</v>
      </c>
      <c r="V90" s="50" t="s">
        <v>66</v>
      </c>
      <c r="W90" s="37">
        <v>8</v>
      </c>
      <c r="X90" s="51" t="s">
        <v>45</v>
      </c>
      <c r="Y90" s="43">
        <v>1.5838663713612814E-2</v>
      </c>
      <c r="Z90" s="37">
        <v>2</v>
      </c>
      <c r="AA90" s="37">
        <v>2</v>
      </c>
      <c r="AB90" s="61">
        <v>2</v>
      </c>
      <c r="AC90" s="38">
        <v>2</v>
      </c>
      <c r="AD90" s="61">
        <v>0</v>
      </c>
      <c r="AE90" s="61"/>
      <c r="AF90" s="61">
        <v>4</v>
      </c>
      <c r="AG90" s="37"/>
      <c r="AH90" s="53">
        <f t="shared" si="2"/>
        <v>0.5</v>
      </c>
      <c r="AI90" s="53">
        <f t="shared" si="3"/>
        <v>0.5</v>
      </c>
      <c r="AJ90" s="40">
        <v>20333333</v>
      </c>
      <c r="AK90" s="44" t="s">
        <v>501</v>
      </c>
      <c r="AL90" s="41" t="s">
        <v>502</v>
      </c>
      <c r="AM90" s="41">
        <v>14114544</v>
      </c>
      <c r="AN90" s="329"/>
      <c r="AO90" s="69"/>
    </row>
    <row r="91" spans="1:41" s="1" customFormat="1" ht="63.75" x14ac:dyDescent="0.25">
      <c r="A91" s="76">
        <v>1</v>
      </c>
      <c r="B91" s="29" t="s">
        <v>59</v>
      </c>
      <c r="C91" s="50">
        <v>10</v>
      </c>
      <c r="D91" s="50" t="s">
        <v>412</v>
      </c>
      <c r="E91" s="29" t="s">
        <v>413</v>
      </c>
      <c r="F91" s="50">
        <v>9</v>
      </c>
      <c r="G91" s="50" t="s">
        <v>480</v>
      </c>
      <c r="H91" s="29" t="s">
        <v>481</v>
      </c>
      <c r="I91" s="50">
        <v>3</v>
      </c>
      <c r="J91" s="50">
        <v>1</v>
      </c>
      <c r="K91" s="29" t="s">
        <v>498</v>
      </c>
      <c r="L91" s="312">
        <v>2020051290016</v>
      </c>
      <c r="M91" s="50">
        <v>1</v>
      </c>
      <c r="N91" s="50">
        <v>11091</v>
      </c>
      <c r="O91" s="29" t="s">
        <v>499</v>
      </c>
      <c r="P91" s="50" t="s">
        <v>66</v>
      </c>
      <c r="Q91" s="50">
        <v>4</v>
      </c>
      <c r="R91" s="52" t="s">
        <v>67</v>
      </c>
      <c r="S91" s="37">
        <v>1</v>
      </c>
      <c r="T91" s="29" t="s">
        <v>325</v>
      </c>
      <c r="U91" s="29" t="s">
        <v>506</v>
      </c>
      <c r="V91" s="50" t="s">
        <v>66</v>
      </c>
      <c r="W91" s="37">
        <v>8</v>
      </c>
      <c r="X91" s="51" t="s">
        <v>45</v>
      </c>
      <c r="Y91" s="43">
        <v>1.5838663713612814E-2</v>
      </c>
      <c r="Z91" s="37">
        <v>0</v>
      </c>
      <c r="AA91" s="37">
        <v>0</v>
      </c>
      <c r="AB91" s="61">
        <v>4</v>
      </c>
      <c r="AC91" s="38">
        <v>4</v>
      </c>
      <c r="AD91" s="61">
        <v>0</v>
      </c>
      <c r="AE91" s="61"/>
      <c r="AF91" s="61">
        <v>4</v>
      </c>
      <c r="AG91" s="37"/>
      <c r="AH91" s="53">
        <f t="shared" si="2"/>
        <v>0.5</v>
      </c>
      <c r="AI91" s="53">
        <f t="shared" si="3"/>
        <v>0.5</v>
      </c>
      <c r="AJ91" s="40">
        <v>20333333</v>
      </c>
      <c r="AK91" s="44" t="s">
        <v>501</v>
      </c>
      <c r="AL91" s="41" t="s">
        <v>502</v>
      </c>
      <c r="AM91" s="41">
        <v>14114544</v>
      </c>
      <c r="AN91" s="329"/>
      <c r="AO91" s="69"/>
    </row>
    <row r="92" spans="1:41" s="1" customFormat="1" ht="63.75" x14ac:dyDescent="0.25">
      <c r="A92" s="76">
        <v>1</v>
      </c>
      <c r="B92" s="29" t="s">
        <v>59</v>
      </c>
      <c r="C92" s="50">
        <v>10</v>
      </c>
      <c r="D92" s="50" t="s">
        <v>412</v>
      </c>
      <c r="E92" s="29" t="s">
        <v>413</v>
      </c>
      <c r="F92" s="50">
        <v>9</v>
      </c>
      <c r="G92" s="50" t="s">
        <v>480</v>
      </c>
      <c r="H92" s="29" t="s">
        <v>481</v>
      </c>
      <c r="I92" s="50">
        <v>3</v>
      </c>
      <c r="J92" s="50">
        <v>1</v>
      </c>
      <c r="K92" s="29" t="s">
        <v>498</v>
      </c>
      <c r="L92" s="312">
        <v>2020051290016</v>
      </c>
      <c r="M92" s="69">
        <v>1</v>
      </c>
      <c r="N92" s="50">
        <v>11091</v>
      </c>
      <c r="O92" s="29" t="s">
        <v>499</v>
      </c>
      <c r="P92" s="50" t="s">
        <v>66</v>
      </c>
      <c r="Q92" s="50">
        <v>4</v>
      </c>
      <c r="R92" s="52" t="s">
        <v>67</v>
      </c>
      <c r="S92" s="37">
        <v>1</v>
      </c>
      <c r="T92" s="29" t="s">
        <v>325</v>
      </c>
      <c r="U92" s="29" t="s">
        <v>507</v>
      </c>
      <c r="V92" s="50" t="s">
        <v>66</v>
      </c>
      <c r="W92" s="37">
        <v>20</v>
      </c>
      <c r="X92" s="51" t="s">
        <v>45</v>
      </c>
      <c r="Y92" s="43">
        <v>0.04</v>
      </c>
      <c r="Z92" s="37">
        <v>4</v>
      </c>
      <c r="AA92" s="37">
        <v>4</v>
      </c>
      <c r="AB92" s="61">
        <v>4</v>
      </c>
      <c r="AC92" s="38">
        <v>4</v>
      </c>
      <c r="AD92" s="61">
        <v>8</v>
      </c>
      <c r="AE92" s="61"/>
      <c r="AF92" s="61">
        <v>4</v>
      </c>
      <c r="AG92" s="37"/>
      <c r="AH92" s="53">
        <f t="shared" si="2"/>
        <v>0.4</v>
      </c>
      <c r="AI92" s="53">
        <f t="shared" si="3"/>
        <v>0.4</v>
      </c>
      <c r="AJ92" s="40">
        <v>20333333</v>
      </c>
      <c r="AK92" s="44" t="s">
        <v>501</v>
      </c>
      <c r="AL92" s="41" t="s">
        <v>502</v>
      </c>
      <c r="AM92" s="41">
        <v>10835908</v>
      </c>
      <c r="AN92" s="329"/>
      <c r="AO92" s="69"/>
    </row>
    <row r="93" spans="1:41" s="1" customFormat="1" ht="63.75" x14ac:dyDescent="0.25">
      <c r="A93" s="76">
        <v>1</v>
      </c>
      <c r="B93" s="29" t="s">
        <v>59</v>
      </c>
      <c r="C93" s="50">
        <v>10</v>
      </c>
      <c r="D93" s="50" t="s">
        <v>412</v>
      </c>
      <c r="E93" s="29" t="s">
        <v>413</v>
      </c>
      <c r="F93" s="50">
        <v>9</v>
      </c>
      <c r="G93" s="50" t="s">
        <v>480</v>
      </c>
      <c r="H93" s="29" t="s">
        <v>481</v>
      </c>
      <c r="I93" s="50">
        <v>3</v>
      </c>
      <c r="J93" s="50">
        <v>1</v>
      </c>
      <c r="K93" s="29" t="s">
        <v>498</v>
      </c>
      <c r="L93" s="312">
        <v>2020051290016</v>
      </c>
      <c r="M93" s="50">
        <v>1</v>
      </c>
      <c r="N93" s="50">
        <v>11091</v>
      </c>
      <c r="O93" s="29" t="s">
        <v>499</v>
      </c>
      <c r="P93" s="50" t="s">
        <v>66</v>
      </c>
      <c r="Q93" s="50">
        <v>4</v>
      </c>
      <c r="R93" s="52" t="s">
        <v>67</v>
      </c>
      <c r="S93" s="37">
        <v>1</v>
      </c>
      <c r="T93" s="29" t="s">
        <v>325</v>
      </c>
      <c r="U93" s="29" t="s">
        <v>508</v>
      </c>
      <c r="V93" s="50" t="s">
        <v>66</v>
      </c>
      <c r="W93" s="37">
        <v>4</v>
      </c>
      <c r="X93" s="51" t="s">
        <v>45</v>
      </c>
      <c r="Y93" s="43">
        <v>3.5866347405767225E-2</v>
      </c>
      <c r="Z93" s="37">
        <v>1</v>
      </c>
      <c r="AA93" s="37">
        <v>1</v>
      </c>
      <c r="AB93" s="61">
        <v>1</v>
      </c>
      <c r="AC93" s="38">
        <v>1</v>
      </c>
      <c r="AD93" s="61">
        <v>1</v>
      </c>
      <c r="AE93" s="61"/>
      <c r="AF93" s="61">
        <v>1</v>
      </c>
      <c r="AG93" s="37"/>
      <c r="AH93" s="53">
        <f t="shared" si="2"/>
        <v>0.5</v>
      </c>
      <c r="AI93" s="53">
        <f t="shared" si="3"/>
        <v>0.5</v>
      </c>
      <c r="AJ93" s="40">
        <v>20333333</v>
      </c>
      <c r="AK93" s="44" t="s">
        <v>501</v>
      </c>
      <c r="AL93" s="41" t="s">
        <v>502</v>
      </c>
      <c r="AM93" s="41">
        <v>1125284</v>
      </c>
      <c r="AN93" s="329"/>
      <c r="AO93" s="69"/>
    </row>
    <row r="94" spans="1:41" s="1" customFormat="1" ht="63.75" x14ac:dyDescent="0.25">
      <c r="A94" s="76">
        <v>1</v>
      </c>
      <c r="B94" s="29" t="s">
        <v>59</v>
      </c>
      <c r="C94" s="50">
        <v>10</v>
      </c>
      <c r="D94" s="50" t="s">
        <v>412</v>
      </c>
      <c r="E94" s="29" t="s">
        <v>413</v>
      </c>
      <c r="F94" s="50">
        <v>9</v>
      </c>
      <c r="G94" s="50" t="s">
        <v>480</v>
      </c>
      <c r="H94" s="29" t="s">
        <v>481</v>
      </c>
      <c r="I94" s="50">
        <v>3</v>
      </c>
      <c r="J94" s="50">
        <v>1</v>
      </c>
      <c r="K94" s="29" t="s">
        <v>498</v>
      </c>
      <c r="L94" s="312">
        <v>2020051290016</v>
      </c>
      <c r="M94" s="50">
        <v>1</v>
      </c>
      <c r="N94" s="50">
        <v>11091</v>
      </c>
      <c r="O94" s="29" t="s">
        <v>499</v>
      </c>
      <c r="P94" s="50" t="s">
        <v>66</v>
      </c>
      <c r="Q94" s="50">
        <v>4</v>
      </c>
      <c r="R94" s="52" t="s">
        <v>67</v>
      </c>
      <c r="S94" s="37">
        <v>1</v>
      </c>
      <c r="T94" s="29" t="s">
        <v>325</v>
      </c>
      <c r="U94" s="29" t="s">
        <v>509</v>
      </c>
      <c r="V94" s="50" t="s">
        <v>66</v>
      </c>
      <c r="W94" s="37">
        <v>12</v>
      </c>
      <c r="X94" s="51" t="s">
        <v>45</v>
      </c>
      <c r="Y94" s="43">
        <v>4.3556325212435236E-2</v>
      </c>
      <c r="Z94" s="37">
        <v>3</v>
      </c>
      <c r="AA94" s="37">
        <v>3</v>
      </c>
      <c r="AB94" s="61">
        <v>3</v>
      </c>
      <c r="AC94" s="38">
        <v>3</v>
      </c>
      <c r="AD94" s="61">
        <v>3</v>
      </c>
      <c r="AE94" s="59"/>
      <c r="AF94" s="61">
        <v>3</v>
      </c>
      <c r="AG94" s="42"/>
      <c r="AH94" s="53">
        <f t="shared" si="2"/>
        <v>0.5</v>
      </c>
      <c r="AI94" s="53">
        <f t="shared" si="3"/>
        <v>0.5</v>
      </c>
      <c r="AJ94" s="40">
        <v>20333333</v>
      </c>
      <c r="AK94" s="44" t="s">
        <v>501</v>
      </c>
      <c r="AL94" s="41" t="s">
        <v>502</v>
      </c>
      <c r="AM94" s="41">
        <v>12862859</v>
      </c>
      <c r="AN94" s="328"/>
      <c r="AO94" s="69"/>
    </row>
    <row r="95" spans="1:41" s="1" customFormat="1" ht="63.75" x14ac:dyDescent="0.25">
      <c r="A95" s="76">
        <v>1</v>
      </c>
      <c r="B95" s="29" t="s">
        <v>59</v>
      </c>
      <c r="C95" s="50">
        <v>10</v>
      </c>
      <c r="D95" s="50" t="s">
        <v>412</v>
      </c>
      <c r="E95" s="29" t="s">
        <v>413</v>
      </c>
      <c r="F95" s="50">
        <v>9</v>
      </c>
      <c r="G95" s="50" t="s">
        <v>480</v>
      </c>
      <c r="H95" s="29" t="s">
        <v>481</v>
      </c>
      <c r="I95" s="50">
        <v>3</v>
      </c>
      <c r="J95" s="50">
        <v>1</v>
      </c>
      <c r="K95" s="29" t="s">
        <v>498</v>
      </c>
      <c r="L95" s="312">
        <v>2020051290016</v>
      </c>
      <c r="M95" s="50">
        <v>1</v>
      </c>
      <c r="N95" s="50">
        <v>11091</v>
      </c>
      <c r="O95" s="29" t="s">
        <v>499</v>
      </c>
      <c r="P95" s="50" t="s">
        <v>66</v>
      </c>
      <c r="Q95" s="50">
        <v>4</v>
      </c>
      <c r="R95" s="52" t="s">
        <v>67</v>
      </c>
      <c r="S95" s="37">
        <v>1</v>
      </c>
      <c r="T95" s="29" t="s">
        <v>325</v>
      </c>
      <c r="U95" s="29" t="s">
        <v>510</v>
      </c>
      <c r="V95" s="50" t="s">
        <v>66</v>
      </c>
      <c r="W95" s="37">
        <v>12</v>
      </c>
      <c r="X95" s="51" t="s">
        <v>45</v>
      </c>
      <c r="Y95" s="43">
        <v>4.3556325212435236E-2</v>
      </c>
      <c r="Z95" s="37">
        <v>3</v>
      </c>
      <c r="AA95" s="37">
        <v>3</v>
      </c>
      <c r="AB95" s="61">
        <v>3</v>
      </c>
      <c r="AC95" s="38">
        <v>3</v>
      </c>
      <c r="AD95" s="61">
        <v>3</v>
      </c>
      <c r="AE95" s="59"/>
      <c r="AF95" s="61">
        <v>3</v>
      </c>
      <c r="AG95" s="52"/>
      <c r="AH95" s="53">
        <f t="shared" si="2"/>
        <v>0.5</v>
      </c>
      <c r="AI95" s="53">
        <f t="shared" si="3"/>
        <v>0.5</v>
      </c>
      <c r="AJ95" s="40">
        <v>20333333</v>
      </c>
      <c r="AK95" s="44" t="s">
        <v>501</v>
      </c>
      <c r="AL95" s="41" t="s">
        <v>502</v>
      </c>
      <c r="AM95" s="41">
        <v>12862859</v>
      </c>
      <c r="AN95" s="328"/>
      <c r="AO95" s="69"/>
    </row>
    <row r="96" spans="1:41" s="1" customFormat="1" ht="63.75" x14ac:dyDescent="0.25">
      <c r="A96" s="76">
        <v>1</v>
      </c>
      <c r="B96" s="29" t="s">
        <v>59</v>
      </c>
      <c r="C96" s="50">
        <v>10</v>
      </c>
      <c r="D96" s="50" t="s">
        <v>412</v>
      </c>
      <c r="E96" s="29" t="s">
        <v>413</v>
      </c>
      <c r="F96" s="50">
        <v>9</v>
      </c>
      <c r="G96" s="50" t="s">
        <v>480</v>
      </c>
      <c r="H96" s="29" t="s">
        <v>481</v>
      </c>
      <c r="I96" s="50">
        <v>3</v>
      </c>
      <c r="J96" s="50">
        <v>1</v>
      </c>
      <c r="K96" s="29" t="s">
        <v>498</v>
      </c>
      <c r="L96" s="312">
        <v>2020051290016</v>
      </c>
      <c r="M96" s="50">
        <v>1</v>
      </c>
      <c r="N96" s="50">
        <v>11091</v>
      </c>
      <c r="O96" s="29" t="s">
        <v>499</v>
      </c>
      <c r="P96" s="50" t="s">
        <v>66</v>
      </c>
      <c r="Q96" s="50">
        <v>4</v>
      </c>
      <c r="R96" s="52" t="s">
        <v>67</v>
      </c>
      <c r="S96" s="37">
        <v>1</v>
      </c>
      <c r="T96" s="29" t="s">
        <v>325</v>
      </c>
      <c r="U96" s="29" t="s">
        <v>511</v>
      </c>
      <c r="V96" s="50" t="s">
        <v>137</v>
      </c>
      <c r="W96" s="52">
        <v>1</v>
      </c>
      <c r="X96" s="51" t="s">
        <v>46</v>
      </c>
      <c r="Y96" s="43">
        <v>0.04</v>
      </c>
      <c r="Z96" s="52">
        <v>1</v>
      </c>
      <c r="AA96" s="52">
        <v>1</v>
      </c>
      <c r="AB96" s="52">
        <v>1</v>
      </c>
      <c r="AC96" s="52">
        <v>1</v>
      </c>
      <c r="AD96" s="52">
        <v>1</v>
      </c>
      <c r="AE96" s="59"/>
      <c r="AF96" s="52">
        <v>1</v>
      </c>
      <c r="AG96" s="52"/>
      <c r="AH96" s="53">
        <f t="shared" si="2"/>
        <v>1</v>
      </c>
      <c r="AI96" s="53">
        <f t="shared" si="3"/>
        <v>1</v>
      </c>
      <c r="AJ96" s="40">
        <v>20333333</v>
      </c>
      <c r="AK96" s="44" t="s">
        <v>501</v>
      </c>
      <c r="AL96" s="41" t="s">
        <v>502</v>
      </c>
      <c r="AM96" s="41">
        <f>12187758+760174</f>
        <v>12947932</v>
      </c>
      <c r="AN96" s="328"/>
      <c r="AO96" s="69"/>
    </row>
    <row r="97" spans="1:41" s="1" customFormat="1" ht="51" x14ac:dyDescent="0.25">
      <c r="A97" s="76">
        <v>1</v>
      </c>
      <c r="B97" s="29" t="s">
        <v>59</v>
      </c>
      <c r="C97" s="50">
        <v>10</v>
      </c>
      <c r="D97" s="50" t="s">
        <v>412</v>
      </c>
      <c r="E97" s="29" t="s">
        <v>413</v>
      </c>
      <c r="F97" s="50">
        <v>9</v>
      </c>
      <c r="G97" s="50" t="s">
        <v>480</v>
      </c>
      <c r="H97" s="29" t="s">
        <v>481</v>
      </c>
      <c r="I97" s="50">
        <v>3</v>
      </c>
      <c r="J97" s="50">
        <v>1</v>
      </c>
      <c r="K97" s="29" t="s">
        <v>498</v>
      </c>
      <c r="L97" s="312">
        <v>2020051290016</v>
      </c>
      <c r="M97" s="50">
        <v>1</v>
      </c>
      <c r="N97" s="50">
        <v>11091</v>
      </c>
      <c r="O97" s="29" t="s">
        <v>499</v>
      </c>
      <c r="P97" s="50" t="s">
        <v>66</v>
      </c>
      <c r="Q97" s="50">
        <v>4</v>
      </c>
      <c r="R97" s="52" t="s">
        <v>67</v>
      </c>
      <c r="S97" s="37">
        <v>1</v>
      </c>
      <c r="T97" s="29" t="s">
        <v>325</v>
      </c>
      <c r="U97" s="29" t="s">
        <v>512</v>
      </c>
      <c r="V97" s="50" t="s">
        <v>137</v>
      </c>
      <c r="W97" s="52">
        <v>1</v>
      </c>
      <c r="X97" s="51" t="s">
        <v>46</v>
      </c>
      <c r="Y97" s="43">
        <v>0.04</v>
      </c>
      <c r="Z97" s="52">
        <v>1</v>
      </c>
      <c r="AA97" s="52">
        <v>1</v>
      </c>
      <c r="AB97" s="52">
        <v>1</v>
      </c>
      <c r="AC97" s="52">
        <v>1</v>
      </c>
      <c r="AD97" s="52">
        <v>1</v>
      </c>
      <c r="AE97" s="59"/>
      <c r="AF97" s="52">
        <v>1</v>
      </c>
      <c r="AG97" s="61"/>
      <c r="AH97" s="53">
        <f t="shared" si="2"/>
        <v>1</v>
      </c>
      <c r="AI97" s="53">
        <f t="shared" si="3"/>
        <v>1</v>
      </c>
      <c r="AJ97" s="40">
        <f>81445230/2+3045433</f>
        <v>43768048</v>
      </c>
      <c r="AK97" s="44" t="s">
        <v>311</v>
      </c>
      <c r="AL97" s="41" t="s">
        <v>513</v>
      </c>
      <c r="AM97" s="39">
        <v>18657484</v>
      </c>
      <c r="AN97" s="376"/>
      <c r="AO97" s="69"/>
    </row>
    <row r="98" spans="1:41" s="1" customFormat="1" ht="51" x14ac:dyDescent="0.25">
      <c r="A98" s="76">
        <v>1</v>
      </c>
      <c r="B98" s="29" t="s">
        <v>59</v>
      </c>
      <c r="C98" s="50">
        <v>10</v>
      </c>
      <c r="D98" s="50" t="s">
        <v>412</v>
      </c>
      <c r="E98" s="29" t="s">
        <v>413</v>
      </c>
      <c r="F98" s="50">
        <v>9</v>
      </c>
      <c r="G98" s="50" t="s">
        <v>480</v>
      </c>
      <c r="H98" s="29" t="s">
        <v>481</v>
      </c>
      <c r="I98" s="50">
        <v>3</v>
      </c>
      <c r="J98" s="50">
        <v>1</v>
      </c>
      <c r="K98" s="29" t="s">
        <v>498</v>
      </c>
      <c r="L98" s="312">
        <v>2020051290016</v>
      </c>
      <c r="M98" s="50">
        <v>1</v>
      </c>
      <c r="N98" s="50">
        <v>11091</v>
      </c>
      <c r="O98" s="29" t="s">
        <v>499</v>
      </c>
      <c r="P98" s="50" t="s">
        <v>66</v>
      </c>
      <c r="Q98" s="50">
        <v>4</v>
      </c>
      <c r="R98" s="52" t="s">
        <v>67</v>
      </c>
      <c r="S98" s="37">
        <v>1</v>
      </c>
      <c r="T98" s="29" t="s">
        <v>325</v>
      </c>
      <c r="U98" s="29" t="s">
        <v>514</v>
      </c>
      <c r="V98" s="50" t="s">
        <v>137</v>
      </c>
      <c r="W98" s="52">
        <v>1</v>
      </c>
      <c r="X98" s="51" t="s">
        <v>46</v>
      </c>
      <c r="Y98" s="43">
        <v>0.04</v>
      </c>
      <c r="Z98" s="52">
        <v>1</v>
      </c>
      <c r="AA98" s="52">
        <v>1</v>
      </c>
      <c r="AB98" s="52">
        <v>1</v>
      </c>
      <c r="AC98" s="52">
        <v>1</v>
      </c>
      <c r="AD98" s="52">
        <v>1</v>
      </c>
      <c r="AE98" s="59"/>
      <c r="AF98" s="52">
        <v>1</v>
      </c>
      <c r="AG98" s="61"/>
      <c r="AH98" s="53">
        <f t="shared" si="2"/>
        <v>1</v>
      </c>
      <c r="AI98" s="53">
        <f t="shared" si="3"/>
        <v>1</v>
      </c>
      <c r="AJ98" s="40">
        <v>43768048</v>
      </c>
      <c r="AK98" s="44" t="s">
        <v>311</v>
      </c>
      <c r="AL98" s="41" t="s">
        <v>513</v>
      </c>
      <c r="AM98" s="39">
        <v>18657485</v>
      </c>
      <c r="AN98" s="328"/>
      <c r="AO98" s="69"/>
    </row>
    <row r="99" spans="1:41" s="1" customFormat="1" ht="102" x14ac:dyDescent="0.25">
      <c r="A99" s="76">
        <v>1</v>
      </c>
      <c r="B99" s="29" t="s">
        <v>59</v>
      </c>
      <c r="C99" s="50">
        <v>10</v>
      </c>
      <c r="D99" s="50" t="s">
        <v>412</v>
      </c>
      <c r="E99" s="29" t="s">
        <v>413</v>
      </c>
      <c r="F99" s="50">
        <v>9</v>
      </c>
      <c r="G99" s="50" t="s">
        <v>480</v>
      </c>
      <c r="H99" s="29" t="s">
        <v>481</v>
      </c>
      <c r="I99" s="50">
        <v>3</v>
      </c>
      <c r="J99" s="50">
        <v>1</v>
      </c>
      <c r="K99" s="29" t="s">
        <v>498</v>
      </c>
      <c r="L99" s="312">
        <v>2020051290016</v>
      </c>
      <c r="M99" s="50">
        <v>1</v>
      </c>
      <c r="N99" s="50">
        <v>11091</v>
      </c>
      <c r="O99" s="29" t="s">
        <v>499</v>
      </c>
      <c r="P99" s="50" t="s">
        <v>66</v>
      </c>
      <c r="Q99" s="50">
        <v>4</v>
      </c>
      <c r="R99" s="52" t="s">
        <v>67</v>
      </c>
      <c r="S99" s="37">
        <v>1</v>
      </c>
      <c r="T99" s="29" t="s">
        <v>325</v>
      </c>
      <c r="U99" s="29" t="s">
        <v>515</v>
      </c>
      <c r="V99" s="50" t="s">
        <v>137</v>
      </c>
      <c r="W99" s="52">
        <v>1</v>
      </c>
      <c r="X99" s="51" t="s">
        <v>46</v>
      </c>
      <c r="Y99" s="43">
        <v>0.1</v>
      </c>
      <c r="Z99" s="42">
        <v>1</v>
      </c>
      <c r="AA99" s="42">
        <v>1</v>
      </c>
      <c r="AB99" s="42">
        <v>1</v>
      </c>
      <c r="AC99" s="42">
        <v>1</v>
      </c>
      <c r="AD99" s="42">
        <v>1</v>
      </c>
      <c r="AE99" s="42"/>
      <c r="AF99" s="42">
        <v>1</v>
      </c>
      <c r="AG99" s="61"/>
      <c r="AH99" s="53">
        <f t="shared" si="2"/>
        <v>1</v>
      </c>
      <c r="AI99" s="53">
        <f t="shared" si="3"/>
        <v>1</v>
      </c>
      <c r="AJ99" s="577">
        <f>95978000-3138229</f>
        <v>92839771</v>
      </c>
      <c r="AK99" s="44" t="s">
        <v>418</v>
      </c>
      <c r="AL99" s="41" t="s">
        <v>421</v>
      </c>
      <c r="AM99" s="39">
        <f>47822080+64962.62</f>
        <v>47887042.619999997</v>
      </c>
      <c r="AN99" s="376"/>
      <c r="AO99" s="69"/>
    </row>
    <row r="100" spans="1:41" s="1" customFormat="1" ht="63.75" x14ac:dyDescent="0.25">
      <c r="A100" s="76">
        <v>1</v>
      </c>
      <c r="B100" s="29" t="s">
        <v>59</v>
      </c>
      <c r="C100" s="50">
        <v>10</v>
      </c>
      <c r="D100" s="50" t="s">
        <v>412</v>
      </c>
      <c r="E100" s="29" t="s">
        <v>413</v>
      </c>
      <c r="F100" s="50">
        <v>9</v>
      </c>
      <c r="G100" s="50" t="s">
        <v>480</v>
      </c>
      <c r="H100" s="29" t="s">
        <v>481</v>
      </c>
      <c r="I100" s="50">
        <v>3</v>
      </c>
      <c r="J100" s="50">
        <v>1</v>
      </c>
      <c r="K100" s="29" t="s">
        <v>498</v>
      </c>
      <c r="L100" s="312">
        <v>2020051290016</v>
      </c>
      <c r="M100" s="50">
        <v>1</v>
      </c>
      <c r="N100" s="50">
        <v>11091</v>
      </c>
      <c r="O100" s="29" t="s">
        <v>499</v>
      </c>
      <c r="P100" s="50" t="s">
        <v>137</v>
      </c>
      <c r="Q100" s="52">
        <v>1</v>
      </c>
      <c r="R100" s="52" t="s">
        <v>378</v>
      </c>
      <c r="S100" s="65">
        <v>1</v>
      </c>
      <c r="T100" s="29" t="s">
        <v>325</v>
      </c>
      <c r="U100" s="29" t="s">
        <v>515</v>
      </c>
      <c r="V100" s="50" t="s">
        <v>137</v>
      </c>
      <c r="W100" s="52">
        <v>1</v>
      </c>
      <c r="X100" s="51" t="s">
        <v>46</v>
      </c>
      <c r="Y100" s="43">
        <v>0.1</v>
      </c>
      <c r="Z100" s="42">
        <v>1</v>
      </c>
      <c r="AA100" s="42">
        <v>1</v>
      </c>
      <c r="AB100" s="42">
        <v>1</v>
      </c>
      <c r="AC100" s="42">
        <v>1</v>
      </c>
      <c r="AD100" s="42">
        <v>1</v>
      </c>
      <c r="AE100" s="59"/>
      <c r="AF100" s="42">
        <v>1</v>
      </c>
      <c r="AG100" s="61"/>
      <c r="AH100" s="53">
        <f t="shared" si="2"/>
        <v>1</v>
      </c>
      <c r="AI100" s="53">
        <f t="shared" si="3"/>
        <v>1</v>
      </c>
      <c r="AJ100" s="577">
        <v>10645185</v>
      </c>
      <c r="AK100" s="44" t="s">
        <v>476</v>
      </c>
      <c r="AL100" s="41" t="s">
        <v>516</v>
      </c>
      <c r="AM100" s="39">
        <v>10645185</v>
      </c>
      <c r="AN100" s="328"/>
      <c r="AO100" s="69"/>
    </row>
    <row r="101" spans="1:41" s="1" customFormat="1" ht="51" x14ac:dyDescent="0.25">
      <c r="A101" s="89">
        <v>1</v>
      </c>
      <c r="B101" s="366" t="s">
        <v>59</v>
      </c>
      <c r="C101" s="367">
        <v>10</v>
      </c>
      <c r="D101" s="367" t="s">
        <v>412</v>
      </c>
      <c r="E101" s="366" t="s">
        <v>413</v>
      </c>
      <c r="F101" s="367">
        <v>9</v>
      </c>
      <c r="G101" s="367" t="s">
        <v>480</v>
      </c>
      <c r="H101" s="367" t="s">
        <v>481</v>
      </c>
      <c r="I101" s="367">
        <v>3</v>
      </c>
      <c r="J101" s="367">
        <v>1</v>
      </c>
      <c r="K101" s="366" t="s">
        <v>498</v>
      </c>
      <c r="L101" s="368">
        <v>2020051290016</v>
      </c>
      <c r="M101" s="367">
        <v>1</v>
      </c>
      <c r="N101" s="367">
        <v>11091</v>
      </c>
      <c r="O101" s="366" t="s">
        <v>499</v>
      </c>
      <c r="P101" s="367" t="s">
        <v>137</v>
      </c>
      <c r="Q101" s="369">
        <v>1</v>
      </c>
      <c r="R101" s="369" t="s">
        <v>378</v>
      </c>
      <c r="S101" s="377">
        <v>1</v>
      </c>
      <c r="T101" s="367" t="s">
        <v>325</v>
      </c>
      <c r="U101" s="366" t="s">
        <v>515</v>
      </c>
      <c r="V101" s="367" t="s">
        <v>137</v>
      </c>
      <c r="W101" s="369">
        <v>1</v>
      </c>
      <c r="X101" s="371" t="s">
        <v>46</v>
      </c>
      <c r="Y101" s="363">
        <v>0.1</v>
      </c>
      <c r="Z101" s="378">
        <v>1</v>
      </c>
      <c r="AA101" s="378">
        <v>1</v>
      </c>
      <c r="AB101" s="378">
        <v>1</v>
      </c>
      <c r="AC101" s="378">
        <v>1</v>
      </c>
      <c r="AD101" s="378">
        <v>1</v>
      </c>
      <c r="AE101" s="297"/>
      <c r="AF101" s="378">
        <v>1</v>
      </c>
      <c r="AG101" s="372"/>
      <c r="AH101" s="375">
        <f t="shared" si="2"/>
        <v>1</v>
      </c>
      <c r="AI101" s="375">
        <f t="shared" si="3"/>
        <v>1</v>
      </c>
      <c r="AJ101" s="40">
        <v>8425920</v>
      </c>
      <c r="AK101" s="44" t="s">
        <v>418</v>
      </c>
      <c r="AL101" s="59" t="s">
        <v>419</v>
      </c>
      <c r="AM101" s="39">
        <v>0</v>
      </c>
      <c r="AN101" s="640"/>
      <c r="AO101" s="69"/>
    </row>
    <row r="102" spans="1:41" s="1" customFormat="1" ht="102" x14ac:dyDescent="0.25">
      <c r="A102" s="89">
        <v>1</v>
      </c>
      <c r="B102" s="366" t="s">
        <v>59</v>
      </c>
      <c r="C102" s="367">
        <v>10</v>
      </c>
      <c r="D102" s="367" t="s">
        <v>412</v>
      </c>
      <c r="E102" s="366" t="s">
        <v>413</v>
      </c>
      <c r="F102" s="367">
        <v>9</v>
      </c>
      <c r="G102" s="367" t="s">
        <v>480</v>
      </c>
      <c r="H102" s="367" t="s">
        <v>481</v>
      </c>
      <c r="I102" s="367">
        <v>3</v>
      </c>
      <c r="J102" s="367">
        <v>1</v>
      </c>
      <c r="K102" s="366" t="s">
        <v>498</v>
      </c>
      <c r="L102" s="368">
        <v>2020051290016</v>
      </c>
      <c r="M102" s="367">
        <v>1</v>
      </c>
      <c r="N102" s="367">
        <v>11091</v>
      </c>
      <c r="O102" s="366" t="s">
        <v>499</v>
      </c>
      <c r="P102" s="367" t="s">
        <v>137</v>
      </c>
      <c r="Q102" s="369">
        <v>1</v>
      </c>
      <c r="R102" s="369" t="s">
        <v>378</v>
      </c>
      <c r="S102" s="377">
        <v>1</v>
      </c>
      <c r="T102" s="367" t="s">
        <v>325</v>
      </c>
      <c r="U102" s="366" t="s">
        <v>515</v>
      </c>
      <c r="V102" s="367" t="s">
        <v>137</v>
      </c>
      <c r="W102" s="369">
        <v>1</v>
      </c>
      <c r="X102" s="371" t="s">
        <v>46</v>
      </c>
      <c r="Y102" s="363">
        <v>0.1</v>
      </c>
      <c r="Z102" s="378">
        <v>1</v>
      </c>
      <c r="AA102" s="378">
        <v>1</v>
      </c>
      <c r="AB102" s="378">
        <v>1</v>
      </c>
      <c r="AC102" s="378">
        <v>1</v>
      </c>
      <c r="AD102" s="378">
        <v>1</v>
      </c>
      <c r="AE102" s="297"/>
      <c r="AF102" s="378">
        <v>1</v>
      </c>
      <c r="AG102" s="372"/>
      <c r="AH102" s="375">
        <f t="shared" si="2"/>
        <v>1</v>
      </c>
      <c r="AI102" s="375">
        <f t="shared" si="3"/>
        <v>1</v>
      </c>
      <c r="AJ102" s="347">
        <v>23652919.100000001</v>
      </c>
      <c r="AK102" s="44" t="s">
        <v>517</v>
      </c>
      <c r="AL102" s="41" t="s">
        <v>518</v>
      </c>
      <c r="AM102" s="39">
        <v>0</v>
      </c>
      <c r="AN102" s="642"/>
      <c r="AO102" s="69"/>
    </row>
    <row r="103" spans="1:41" s="1" customFormat="1" ht="102" x14ac:dyDescent="0.25">
      <c r="A103" s="76">
        <v>1</v>
      </c>
      <c r="B103" s="29" t="s">
        <v>59</v>
      </c>
      <c r="C103" s="50">
        <v>10</v>
      </c>
      <c r="D103" s="50" t="s">
        <v>412</v>
      </c>
      <c r="E103" s="29" t="s">
        <v>413</v>
      </c>
      <c r="F103" s="50">
        <v>9</v>
      </c>
      <c r="G103" s="50" t="s">
        <v>480</v>
      </c>
      <c r="H103" s="29" t="s">
        <v>481</v>
      </c>
      <c r="I103" s="50">
        <v>3</v>
      </c>
      <c r="J103" s="50">
        <v>1</v>
      </c>
      <c r="K103" s="29" t="s">
        <v>498</v>
      </c>
      <c r="L103" s="312">
        <v>2020051290016</v>
      </c>
      <c r="M103" s="50">
        <v>1</v>
      </c>
      <c r="N103" s="367">
        <v>11091</v>
      </c>
      <c r="O103" s="364" t="s">
        <v>499</v>
      </c>
      <c r="P103" s="50" t="s">
        <v>66</v>
      </c>
      <c r="Q103" s="50">
        <v>4</v>
      </c>
      <c r="R103" s="52" t="s">
        <v>67</v>
      </c>
      <c r="S103" s="37">
        <v>1</v>
      </c>
      <c r="T103" s="29" t="s">
        <v>325</v>
      </c>
      <c r="U103" s="364" t="s">
        <v>519</v>
      </c>
      <c r="V103" s="50" t="s">
        <v>66</v>
      </c>
      <c r="W103" s="37">
        <v>9275</v>
      </c>
      <c r="X103" s="51" t="s">
        <v>45</v>
      </c>
      <c r="Y103" s="43">
        <v>0.06</v>
      </c>
      <c r="Z103" s="37">
        <v>1000</v>
      </c>
      <c r="AA103" s="37">
        <v>780</v>
      </c>
      <c r="AB103" s="61">
        <v>3000</v>
      </c>
      <c r="AC103" s="38">
        <v>378</v>
      </c>
      <c r="AD103" s="61">
        <v>3000</v>
      </c>
      <c r="AE103" s="59"/>
      <c r="AF103" s="61">
        <v>2275</v>
      </c>
      <c r="AG103" s="61"/>
      <c r="AH103" s="53">
        <f t="shared" si="2"/>
        <v>0.12485175202156334</v>
      </c>
      <c r="AI103" s="53">
        <f t="shared" si="3"/>
        <v>0.12485175202156334</v>
      </c>
      <c r="AJ103" s="40">
        <v>21252645</v>
      </c>
      <c r="AK103" s="44" t="s">
        <v>418</v>
      </c>
      <c r="AL103" s="41" t="s">
        <v>421</v>
      </c>
      <c r="AM103" s="329">
        <v>7614931</v>
      </c>
      <c r="AN103" s="328"/>
      <c r="AO103" s="69"/>
    </row>
    <row r="104" spans="1:41" s="1" customFormat="1" ht="63.75" x14ac:dyDescent="0.25">
      <c r="A104" s="76">
        <v>1</v>
      </c>
      <c r="B104" s="29" t="s">
        <v>59</v>
      </c>
      <c r="C104" s="50">
        <v>10</v>
      </c>
      <c r="D104" s="50" t="s">
        <v>412</v>
      </c>
      <c r="E104" s="29" t="s">
        <v>413</v>
      </c>
      <c r="F104" s="50">
        <v>9</v>
      </c>
      <c r="G104" s="50" t="s">
        <v>480</v>
      </c>
      <c r="H104" s="29" t="s">
        <v>481</v>
      </c>
      <c r="I104" s="50">
        <v>3</v>
      </c>
      <c r="J104" s="50">
        <v>9</v>
      </c>
      <c r="K104" s="29" t="s">
        <v>520</v>
      </c>
      <c r="L104" s="312">
        <v>2020051290041</v>
      </c>
      <c r="M104" s="50">
        <v>2</v>
      </c>
      <c r="N104" s="50">
        <v>11092</v>
      </c>
      <c r="O104" s="29" t="s">
        <v>521</v>
      </c>
      <c r="P104" s="50" t="s">
        <v>66</v>
      </c>
      <c r="Q104" s="50">
        <v>4</v>
      </c>
      <c r="R104" s="52" t="s">
        <v>67</v>
      </c>
      <c r="S104" s="37">
        <v>1</v>
      </c>
      <c r="T104" s="29" t="s">
        <v>325</v>
      </c>
      <c r="U104" s="29" t="s">
        <v>522</v>
      </c>
      <c r="V104" s="50" t="s">
        <v>137</v>
      </c>
      <c r="W104" s="52">
        <v>1</v>
      </c>
      <c r="X104" s="51" t="s">
        <v>46</v>
      </c>
      <c r="Y104" s="43">
        <v>0.98557682249770373</v>
      </c>
      <c r="Z104" s="42">
        <v>1</v>
      </c>
      <c r="AA104" s="42">
        <v>1</v>
      </c>
      <c r="AB104" s="42">
        <v>1</v>
      </c>
      <c r="AC104" s="42">
        <v>1</v>
      </c>
      <c r="AD104" s="42">
        <v>1</v>
      </c>
      <c r="AE104" s="59"/>
      <c r="AF104" s="42">
        <v>1</v>
      </c>
      <c r="AG104" s="61"/>
      <c r="AH104" s="53">
        <f t="shared" si="2"/>
        <v>1</v>
      </c>
      <c r="AI104" s="53">
        <f t="shared" si="3"/>
        <v>1</v>
      </c>
      <c r="AJ104" s="348">
        <v>497300727.55000001</v>
      </c>
      <c r="AK104" s="349" t="s">
        <v>523</v>
      </c>
      <c r="AL104" s="41" t="s">
        <v>513</v>
      </c>
      <c r="AM104" s="41">
        <v>271254942</v>
      </c>
      <c r="AN104" s="328"/>
      <c r="AO104" s="69"/>
    </row>
    <row r="105" spans="1:41" s="1" customFormat="1" ht="63.75" x14ac:dyDescent="0.25">
      <c r="A105" s="76">
        <v>1</v>
      </c>
      <c r="B105" s="29" t="s">
        <v>59</v>
      </c>
      <c r="C105" s="50">
        <v>10</v>
      </c>
      <c r="D105" s="50" t="s">
        <v>452</v>
      </c>
      <c r="E105" s="29" t="s">
        <v>413</v>
      </c>
      <c r="F105" s="50">
        <v>9</v>
      </c>
      <c r="G105" s="50" t="s">
        <v>524</v>
      </c>
      <c r="H105" s="29" t="s">
        <v>481</v>
      </c>
      <c r="I105" s="50">
        <v>3</v>
      </c>
      <c r="J105" s="50">
        <v>9</v>
      </c>
      <c r="K105" s="29" t="s">
        <v>520</v>
      </c>
      <c r="L105" s="312">
        <v>2020051290041</v>
      </c>
      <c r="M105" s="50">
        <v>2</v>
      </c>
      <c r="N105" s="50">
        <v>11092</v>
      </c>
      <c r="O105" s="29" t="s">
        <v>521</v>
      </c>
      <c r="P105" s="50"/>
      <c r="Q105" s="50"/>
      <c r="R105" s="52"/>
      <c r="S105" s="37"/>
      <c r="T105" s="29" t="s">
        <v>325</v>
      </c>
      <c r="U105" s="29" t="s">
        <v>522</v>
      </c>
      <c r="V105" s="50" t="s">
        <v>137</v>
      </c>
      <c r="W105" s="52">
        <v>1</v>
      </c>
      <c r="X105" s="51" t="s">
        <v>46</v>
      </c>
      <c r="Y105" s="43">
        <v>0.98557682249770373</v>
      </c>
      <c r="Z105" s="42">
        <v>1</v>
      </c>
      <c r="AA105" s="37"/>
      <c r="AB105" s="42">
        <v>1</v>
      </c>
      <c r="AC105" s="42">
        <v>1</v>
      </c>
      <c r="AD105" s="42">
        <v>1</v>
      </c>
      <c r="AE105" s="59"/>
      <c r="AF105" s="42">
        <v>1</v>
      </c>
      <c r="AG105" s="61"/>
      <c r="AH105" s="53">
        <f t="shared" si="2"/>
        <v>1</v>
      </c>
      <c r="AI105" s="53">
        <f t="shared" si="3"/>
        <v>1</v>
      </c>
      <c r="AJ105" s="348">
        <v>7882756002</v>
      </c>
      <c r="AK105" s="349" t="s">
        <v>525</v>
      </c>
      <c r="AL105" s="350" t="s">
        <v>526</v>
      </c>
      <c r="AM105" s="39">
        <v>3583070911</v>
      </c>
      <c r="AN105" s="328"/>
      <c r="AO105" s="69"/>
    </row>
    <row r="106" spans="1:41" s="1" customFormat="1" ht="63.75" x14ac:dyDescent="0.25">
      <c r="A106" s="76">
        <v>1</v>
      </c>
      <c r="B106" s="29" t="s">
        <v>59</v>
      </c>
      <c r="C106" s="50">
        <v>10</v>
      </c>
      <c r="D106" s="50" t="s">
        <v>412</v>
      </c>
      <c r="E106" s="29" t="s">
        <v>413</v>
      </c>
      <c r="F106" s="50">
        <v>9</v>
      </c>
      <c r="G106" s="50" t="s">
        <v>480</v>
      </c>
      <c r="H106" s="29" t="s">
        <v>481</v>
      </c>
      <c r="I106" s="50">
        <v>3</v>
      </c>
      <c r="J106" s="50">
        <v>9</v>
      </c>
      <c r="K106" s="29" t="s">
        <v>520</v>
      </c>
      <c r="L106" s="312">
        <v>2020051290041</v>
      </c>
      <c r="M106" s="50">
        <v>2</v>
      </c>
      <c r="N106" s="50">
        <v>11092</v>
      </c>
      <c r="O106" s="29" t="s">
        <v>521</v>
      </c>
      <c r="P106" s="50" t="s">
        <v>66</v>
      </c>
      <c r="Q106" s="50">
        <v>4</v>
      </c>
      <c r="R106" s="52" t="s">
        <v>67</v>
      </c>
      <c r="S106" s="37">
        <v>1</v>
      </c>
      <c r="T106" s="29" t="s">
        <v>325</v>
      </c>
      <c r="U106" s="29" t="s">
        <v>522</v>
      </c>
      <c r="V106" s="50" t="s">
        <v>137</v>
      </c>
      <c r="W106" s="52">
        <v>1</v>
      </c>
      <c r="X106" s="51" t="s">
        <v>46</v>
      </c>
      <c r="Y106" s="43">
        <v>0.98557682249770373</v>
      </c>
      <c r="Z106" s="42">
        <v>1</v>
      </c>
      <c r="AA106" s="42">
        <v>1</v>
      </c>
      <c r="AB106" s="42">
        <v>1</v>
      </c>
      <c r="AC106" s="42">
        <v>1</v>
      </c>
      <c r="AD106" s="42">
        <v>1</v>
      </c>
      <c r="AE106" s="59"/>
      <c r="AF106" s="42">
        <v>1</v>
      </c>
      <c r="AG106" s="61"/>
      <c r="AH106" s="53">
        <f t="shared" si="2"/>
        <v>1</v>
      </c>
      <c r="AI106" s="53">
        <f t="shared" si="3"/>
        <v>1</v>
      </c>
      <c r="AJ106" s="348">
        <v>697344365</v>
      </c>
      <c r="AK106" s="349" t="s">
        <v>527</v>
      </c>
      <c r="AL106" s="41" t="s">
        <v>528</v>
      </c>
      <c r="AM106" s="39">
        <v>697344365</v>
      </c>
      <c r="AN106" s="328"/>
      <c r="AO106" s="69"/>
    </row>
    <row r="107" spans="1:41" s="1" customFormat="1" ht="63.75" x14ac:dyDescent="0.25">
      <c r="A107" s="76">
        <v>1</v>
      </c>
      <c r="B107" s="29" t="s">
        <v>59</v>
      </c>
      <c r="C107" s="50">
        <v>10</v>
      </c>
      <c r="D107" s="50" t="s">
        <v>412</v>
      </c>
      <c r="E107" s="29" t="s">
        <v>413</v>
      </c>
      <c r="F107" s="50">
        <v>9</v>
      </c>
      <c r="G107" s="50" t="s">
        <v>480</v>
      </c>
      <c r="H107" s="29" t="s">
        <v>481</v>
      </c>
      <c r="I107" s="50">
        <v>3</v>
      </c>
      <c r="J107" s="50">
        <v>9</v>
      </c>
      <c r="K107" s="29" t="s">
        <v>520</v>
      </c>
      <c r="L107" s="312">
        <v>2020051290041</v>
      </c>
      <c r="M107" s="50">
        <v>2</v>
      </c>
      <c r="N107" s="50">
        <v>11092</v>
      </c>
      <c r="O107" s="29" t="s">
        <v>521</v>
      </c>
      <c r="P107" s="50" t="s">
        <v>66</v>
      </c>
      <c r="Q107" s="50">
        <v>4</v>
      </c>
      <c r="R107" s="52" t="s">
        <v>67</v>
      </c>
      <c r="S107" s="37">
        <v>1</v>
      </c>
      <c r="T107" s="29" t="s">
        <v>325</v>
      </c>
      <c r="U107" s="29" t="s">
        <v>522</v>
      </c>
      <c r="V107" s="50" t="s">
        <v>137</v>
      </c>
      <c r="W107" s="52">
        <v>1</v>
      </c>
      <c r="X107" s="51" t="s">
        <v>46</v>
      </c>
      <c r="Y107" s="43">
        <v>0.98557682249770373</v>
      </c>
      <c r="Z107" s="42">
        <v>1</v>
      </c>
      <c r="AA107" s="42">
        <v>1</v>
      </c>
      <c r="AB107" s="42">
        <v>1</v>
      </c>
      <c r="AC107" s="42">
        <v>1</v>
      </c>
      <c r="AD107" s="42">
        <v>1</v>
      </c>
      <c r="AE107" s="59"/>
      <c r="AF107" s="42">
        <v>1</v>
      </c>
      <c r="AG107" s="61"/>
      <c r="AH107" s="53">
        <f t="shared" si="2"/>
        <v>1</v>
      </c>
      <c r="AI107" s="53">
        <f t="shared" si="3"/>
        <v>1</v>
      </c>
      <c r="AJ107" s="348">
        <v>1071420628.5599999</v>
      </c>
      <c r="AK107" s="349" t="s">
        <v>529</v>
      </c>
      <c r="AL107" s="41" t="s">
        <v>513</v>
      </c>
      <c r="AM107" s="39">
        <v>554215597</v>
      </c>
      <c r="AN107" s="328"/>
      <c r="AO107" s="69"/>
    </row>
    <row r="108" spans="1:41" s="1" customFormat="1" ht="63.75" x14ac:dyDescent="0.25">
      <c r="A108" s="76">
        <v>1</v>
      </c>
      <c r="B108" s="29" t="s">
        <v>59</v>
      </c>
      <c r="C108" s="50">
        <v>10</v>
      </c>
      <c r="D108" s="50" t="s">
        <v>412</v>
      </c>
      <c r="E108" s="29" t="s">
        <v>413</v>
      </c>
      <c r="F108" s="50">
        <v>9</v>
      </c>
      <c r="G108" s="50" t="s">
        <v>480</v>
      </c>
      <c r="H108" s="29" t="s">
        <v>481</v>
      </c>
      <c r="I108" s="50">
        <v>3</v>
      </c>
      <c r="J108" s="50">
        <v>9</v>
      </c>
      <c r="K108" s="29" t="s">
        <v>520</v>
      </c>
      <c r="L108" s="312">
        <v>2020051290041</v>
      </c>
      <c r="M108" s="50">
        <v>2</v>
      </c>
      <c r="N108" s="50">
        <v>11092</v>
      </c>
      <c r="O108" s="29" t="s">
        <v>521</v>
      </c>
      <c r="P108" s="50" t="s">
        <v>66</v>
      </c>
      <c r="Q108" s="50">
        <v>4</v>
      </c>
      <c r="R108" s="52" t="s">
        <v>67</v>
      </c>
      <c r="S108" s="37">
        <v>1</v>
      </c>
      <c r="T108" s="29" t="s">
        <v>325</v>
      </c>
      <c r="U108" s="29" t="s">
        <v>522</v>
      </c>
      <c r="V108" s="50" t="s">
        <v>137</v>
      </c>
      <c r="W108" s="52">
        <v>1</v>
      </c>
      <c r="X108" s="51" t="s">
        <v>46</v>
      </c>
      <c r="Y108" s="43">
        <v>0.98557682249770373</v>
      </c>
      <c r="Z108" s="42">
        <v>1</v>
      </c>
      <c r="AA108" s="42">
        <v>1</v>
      </c>
      <c r="AB108" s="42">
        <v>1</v>
      </c>
      <c r="AC108" s="42">
        <v>1</v>
      </c>
      <c r="AD108" s="42">
        <v>1</v>
      </c>
      <c r="AE108" s="59"/>
      <c r="AF108" s="42">
        <v>1</v>
      </c>
      <c r="AG108" s="61"/>
      <c r="AH108" s="53">
        <f t="shared" si="2"/>
        <v>1</v>
      </c>
      <c r="AI108" s="53">
        <f t="shared" si="3"/>
        <v>1</v>
      </c>
      <c r="AJ108" s="348">
        <v>15034472477.709999</v>
      </c>
      <c r="AK108" s="349" t="s">
        <v>530</v>
      </c>
      <c r="AL108" s="41" t="s">
        <v>531</v>
      </c>
      <c r="AM108" s="39">
        <v>7910415831</v>
      </c>
      <c r="AN108" s="328"/>
      <c r="AO108" s="69"/>
    </row>
    <row r="109" spans="1:41" s="1" customFormat="1" ht="63.75" x14ac:dyDescent="0.25">
      <c r="A109" s="76">
        <v>1</v>
      </c>
      <c r="B109" s="29" t="s">
        <v>59</v>
      </c>
      <c r="C109" s="50">
        <v>10</v>
      </c>
      <c r="D109" s="50" t="s">
        <v>412</v>
      </c>
      <c r="E109" s="29" t="s">
        <v>413</v>
      </c>
      <c r="F109" s="50">
        <v>9</v>
      </c>
      <c r="G109" s="50">
        <v>1109</v>
      </c>
      <c r="H109" s="29" t="s">
        <v>481</v>
      </c>
      <c r="I109" s="50">
        <v>3</v>
      </c>
      <c r="J109" s="50">
        <v>9</v>
      </c>
      <c r="K109" s="29" t="s">
        <v>520</v>
      </c>
      <c r="L109" s="312">
        <v>2020051290041</v>
      </c>
      <c r="M109" s="50">
        <v>2</v>
      </c>
      <c r="N109" s="50">
        <v>11092</v>
      </c>
      <c r="O109" s="29" t="s">
        <v>521</v>
      </c>
      <c r="P109" s="50" t="s">
        <v>66</v>
      </c>
      <c r="Q109" s="50">
        <v>4</v>
      </c>
      <c r="R109" s="52" t="s">
        <v>67</v>
      </c>
      <c r="S109" s="37">
        <v>1</v>
      </c>
      <c r="T109" s="29" t="s">
        <v>325</v>
      </c>
      <c r="U109" s="29" t="s">
        <v>522</v>
      </c>
      <c r="V109" s="50" t="s">
        <v>137</v>
      </c>
      <c r="W109" s="52">
        <v>1</v>
      </c>
      <c r="X109" s="51" t="s">
        <v>46</v>
      </c>
      <c r="Y109" s="43">
        <v>0.98557682249770373</v>
      </c>
      <c r="Z109" s="42">
        <v>1</v>
      </c>
      <c r="AA109" s="42">
        <v>1</v>
      </c>
      <c r="AB109" s="42">
        <v>1</v>
      </c>
      <c r="AC109" s="42">
        <v>1</v>
      </c>
      <c r="AD109" s="42">
        <v>1</v>
      </c>
      <c r="AE109" s="59"/>
      <c r="AF109" s="42">
        <v>1</v>
      </c>
      <c r="AG109" s="61"/>
      <c r="AH109" s="53">
        <f t="shared" si="2"/>
        <v>1</v>
      </c>
      <c r="AI109" s="53">
        <f t="shared" si="3"/>
        <v>1</v>
      </c>
      <c r="AJ109" s="348">
        <v>2782921093</v>
      </c>
      <c r="AK109" s="349" t="s">
        <v>532</v>
      </c>
      <c r="AL109" s="41" t="s">
        <v>533</v>
      </c>
      <c r="AM109" s="39">
        <v>1521582221</v>
      </c>
      <c r="AN109" s="328"/>
      <c r="AO109" s="69"/>
    </row>
    <row r="110" spans="1:41" s="1" customFormat="1" ht="127.5" x14ac:dyDescent="0.25">
      <c r="A110" s="76">
        <v>1</v>
      </c>
      <c r="B110" s="29" t="s">
        <v>59</v>
      </c>
      <c r="C110" s="50">
        <v>10</v>
      </c>
      <c r="D110" s="50" t="s">
        <v>412</v>
      </c>
      <c r="E110" s="29" t="s">
        <v>413</v>
      </c>
      <c r="F110" s="50">
        <v>9</v>
      </c>
      <c r="G110" s="50" t="s">
        <v>480</v>
      </c>
      <c r="H110" s="29" t="s">
        <v>481</v>
      </c>
      <c r="I110" s="50">
        <v>3</v>
      </c>
      <c r="J110" s="50">
        <v>9</v>
      </c>
      <c r="K110" s="29" t="s">
        <v>520</v>
      </c>
      <c r="L110" s="312">
        <v>2020051290041</v>
      </c>
      <c r="M110" s="50">
        <v>2</v>
      </c>
      <c r="N110" s="50">
        <v>11092</v>
      </c>
      <c r="O110" s="29" t="s">
        <v>534</v>
      </c>
      <c r="P110" s="50" t="s">
        <v>66</v>
      </c>
      <c r="Q110" s="50">
        <v>4</v>
      </c>
      <c r="R110" s="52" t="s">
        <v>67</v>
      </c>
      <c r="S110" s="37">
        <v>1</v>
      </c>
      <c r="T110" s="29" t="s">
        <v>325</v>
      </c>
      <c r="U110" s="29" t="s">
        <v>535</v>
      </c>
      <c r="V110" s="50" t="s">
        <v>137</v>
      </c>
      <c r="W110" s="52">
        <v>1</v>
      </c>
      <c r="X110" s="51" t="s">
        <v>46</v>
      </c>
      <c r="Y110" s="43">
        <v>1.4423177502296129E-2</v>
      </c>
      <c r="Z110" s="42">
        <v>1</v>
      </c>
      <c r="AA110" s="37">
        <v>0</v>
      </c>
      <c r="AB110" s="42">
        <v>1</v>
      </c>
      <c r="AC110" s="38">
        <v>0</v>
      </c>
      <c r="AD110" s="42">
        <v>1</v>
      </c>
      <c r="AE110" s="59"/>
      <c r="AF110" s="42">
        <v>1</v>
      </c>
      <c r="AG110" s="61"/>
      <c r="AH110" s="53">
        <f t="shared" si="2"/>
        <v>0</v>
      </c>
      <c r="AI110" s="53">
        <f t="shared" si="3"/>
        <v>0</v>
      </c>
      <c r="AJ110" s="351">
        <v>431907732</v>
      </c>
      <c r="AK110" s="349" t="s">
        <v>536</v>
      </c>
      <c r="AL110" s="41" t="s">
        <v>537</v>
      </c>
      <c r="AM110" s="39">
        <v>0</v>
      </c>
      <c r="AN110" s="328"/>
      <c r="AO110" s="69"/>
    </row>
    <row r="111" spans="1:41" s="1" customFormat="1" ht="63.75" x14ac:dyDescent="0.25">
      <c r="A111" s="76">
        <v>1</v>
      </c>
      <c r="B111" s="29" t="s">
        <v>59</v>
      </c>
      <c r="C111" s="50">
        <v>10</v>
      </c>
      <c r="D111" s="50" t="s">
        <v>412</v>
      </c>
      <c r="E111" s="29" t="s">
        <v>413</v>
      </c>
      <c r="F111" s="50">
        <v>9</v>
      </c>
      <c r="G111" s="50" t="s">
        <v>480</v>
      </c>
      <c r="H111" s="29" t="s">
        <v>481</v>
      </c>
      <c r="I111" s="50">
        <v>3</v>
      </c>
      <c r="J111" s="50">
        <v>9</v>
      </c>
      <c r="K111" s="29" t="s">
        <v>520</v>
      </c>
      <c r="L111" s="312">
        <v>2020051290041</v>
      </c>
      <c r="M111" s="50">
        <v>2</v>
      </c>
      <c r="N111" s="50">
        <v>11092</v>
      </c>
      <c r="O111" s="29" t="s">
        <v>521</v>
      </c>
      <c r="P111" s="50" t="s">
        <v>66</v>
      </c>
      <c r="Q111" s="50">
        <v>4</v>
      </c>
      <c r="R111" s="52" t="s">
        <v>67</v>
      </c>
      <c r="S111" s="37">
        <v>1</v>
      </c>
      <c r="T111" s="29" t="s">
        <v>325</v>
      </c>
      <c r="U111" s="29" t="s">
        <v>538</v>
      </c>
      <c r="V111" s="50" t="s">
        <v>137</v>
      </c>
      <c r="W111" s="52">
        <v>1</v>
      </c>
      <c r="X111" s="51" t="s">
        <v>46</v>
      </c>
      <c r="Y111" s="43">
        <v>1.4423177502296129E-2</v>
      </c>
      <c r="Z111" s="42">
        <v>1</v>
      </c>
      <c r="AA111" s="37">
        <v>0</v>
      </c>
      <c r="AB111" s="42">
        <v>1</v>
      </c>
      <c r="AC111" s="42">
        <v>1</v>
      </c>
      <c r="AD111" s="42">
        <v>1</v>
      </c>
      <c r="AE111" s="59"/>
      <c r="AF111" s="42">
        <v>1</v>
      </c>
      <c r="AG111" s="61"/>
      <c r="AH111" s="53">
        <f t="shared" si="2"/>
        <v>1</v>
      </c>
      <c r="AI111" s="53">
        <f t="shared" si="3"/>
        <v>1</v>
      </c>
      <c r="AJ111" s="351">
        <v>50000000</v>
      </c>
      <c r="AK111" s="349" t="s">
        <v>539</v>
      </c>
      <c r="AL111" s="41" t="s">
        <v>513</v>
      </c>
      <c r="AM111" s="39">
        <v>8998210</v>
      </c>
      <c r="AN111" s="328"/>
      <c r="AO111" s="69"/>
    </row>
    <row r="112" spans="1:41" s="1" customFormat="1" ht="76.5" x14ac:dyDescent="0.25">
      <c r="A112" s="76">
        <v>1</v>
      </c>
      <c r="B112" s="29" t="s">
        <v>59</v>
      </c>
      <c r="C112" s="50">
        <v>10</v>
      </c>
      <c r="D112" s="50" t="s">
        <v>412</v>
      </c>
      <c r="E112" s="29" t="s">
        <v>413</v>
      </c>
      <c r="F112" s="50">
        <v>9</v>
      </c>
      <c r="G112" s="50" t="s">
        <v>480</v>
      </c>
      <c r="H112" s="29" t="s">
        <v>481</v>
      </c>
      <c r="I112" s="50">
        <v>3</v>
      </c>
      <c r="J112" s="50">
        <v>17</v>
      </c>
      <c r="K112" s="29" t="s">
        <v>482</v>
      </c>
      <c r="L112" s="312">
        <v>2020051290040</v>
      </c>
      <c r="M112" s="50">
        <v>4</v>
      </c>
      <c r="N112" s="50">
        <v>11094</v>
      </c>
      <c r="O112" s="29" t="s">
        <v>540</v>
      </c>
      <c r="P112" s="50" t="s">
        <v>66</v>
      </c>
      <c r="Q112" s="50">
        <v>4</v>
      </c>
      <c r="R112" s="52" t="s">
        <v>67</v>
      </c>
      <c r="S112" s="37">
        <v>1</v>
      </c>
      <c r="T112" s="29" t="s">
        <v>325</v>
      </c>
      <c r="U112" s="29" t="s">
        <v>541</v>
      </c>
      <c r="V112" s="50" t="s">
        <v>380</v>
      </c>
      <c r="W112" s="37">
        <v>1</v>
      </c>
      <c r="X112" s="50" t="s">
        <v>47</v>
      </c>
      <c r="Y112" s="43">
        <v>0.5</v>
      </c>
      <c r="Z112" s="42">
        <v>1</v>
      </c>
      <c r="AA112" s="42">
        <v>1</v>
      </c>
      <c r="AB112" s="42">
        <v>1</v>
      </c>
      <c r="AC112" s="42">
        <v>1</v>
      </c>
      <c r="AD112" s="42">
        <v>1</v>
      </c>
      <c r="AE112" s="59"/>
      <c r="AF112" s="42">
        <v>1</v>
      </c>
      <c r="AG112" s="61"/>
      <c r="AH112" s="53">
        <f t="shared" si="2"/>
        <v>1</v>
      </c>
      <c r="AI112" s="53">
        <f t="shared" si="3"/>
        <v>1</v>
      </c>
      <c r="AJ112" s="40">
        <v>12500000</v>
      </c>
      <c r="AK112" s="44" t="s">
        <v>307</v>
      </c>
      <c r="AL112" s="41" t="s">
        <v>335</v>
      </c>
      <c r="AM112" s="39">
        <v>2400000</v>
      </c>
      <c r="AN112" s="328"/>
      <c r="AO112" s="69"/>
    </row>
    <row r="113" spans="1:41" s="1" customFormat="1" ht="51" x14ac:dyDescent="0.25">
      <c r="A113" s="76">
        <v>1</v>
      </c>
      <c r="B113" s="29" t="s">
        <v>59</v>
      </c>
      <c r="C113" s="50">
        <v>10</v>
      </c>
      <c r="D113" s="50" t="s">
        <v>412</v>
      </c>
      <c r="E113" s="29" t="s">
        <v>413</v>
      </c>
      <c r="F113" s="50">
        <v>9</v>
      </c>
      <c r="G113" s="50" t="s">
        <v>480</v>
      </c>
      <c r="H113" s="29" t="s">
        <v>481</v>
      </c>
      <c r="I113" s="50">
        <v>3</v>
      </c>
      <c r="J113" s="50">
        <v>17</v>
      </c>
      <c r="K113" s="29" t="s">
        <v>482</v>
      </c>
      <c r="L113" s="312">
        <v>2020051290040</v>
      </c>
      <c r="M113" s="50">
        <v>4</v>
      </c>
      <c r="N113" s="50">
        <v>11094</v>
      </c>
      <c r="O113" s="29" t="s">
        <v>540</v>
      </c>
      <c r="P113" s="50" t="s">
        <v>66</v>
      </c>
      <c r="Q113" s="50">
        <v>4</v>
      </c>
      <c r="R113" s="52" t="s">
        <v>67</v>
      </c>
      <c r="S113" s="37">
        <v>1</v>
      </c>
      <c r="T113" s="29" t="s">
        <v>325</v>
      </c>
      <c r="U113" s="29" t="s">
        <v>542</v>
      </c>
      <c r="V113" s="50" t="s">
        <v>137</v>
      </c>
      <c r="W113" s="52">
        <v>1</v>
      </c>
      <c r="X113" s="51" t="s">
        <v>46</v>
      </c>
      <c r="Y113" s="43">
        <v>0.5</v>
      </c>
      <c r="Z113" s="42">
        <v>1</v>
      </c>
      <c r="AA113" s="37"/>
      <c r="AB113" s="42">
        <v>1</v>
      </c>
      <c r="AC113" s="38"/>
      <c r="AD113" s="42">
        <v>1</v>
      </c>
      <c r="AE113" s="59"/>
      <c r="AF113" s="42">
        <v>1</v>
      </c>
      <c r="AG113" s="61"/>
      <c r="AH113" s="53">
        <f t="shared" si="2"/>
        <v>0</v>
      </c>
      <c r="AI113" s="53">
        <f t="shared" si="3"/>
        <v>0</v>
      </c>
      <c r="AJ113" s="40">
        <f>32000000+17500000</f>
        <v>49500000</v>
      </c>
      <c r="AK113" s="44" t="s">
        <v>307</v>
      </c>
      <c r="AL113" s="41" t="s">
        <v>335</v>
      </c>
      <c r="AM113" s="39">
        <v>0</v>
      </c>
      <c r="AN113" s="328"/>
      <c r="AO113" s="69"/>
    </row>
    <row r="114" spans="1:41" s="1" customFormat="1" ht="51" x14ac:dyDescent="0.25">
      <c r="A114" s="76">
        <v>2</v>
      </c>
      <c r="B114" s="306" t="s">
        <v>543</v>
      </c>
      <c r="C114" s="50">
        <v>4</v>
      </c>
      <c r="D114" s="50" t="s">
        <v>544</v>
      </c>
      <c r="E114" s="306" t="s">
        <v>545</v>
      </c>
      <c r="F114" s="330">
        <v>1</v>
      </c>
      <c r="G114" s="50" t="s">
        <v>546</v>
      </c>
      <c r="H114" s="306" t="s">
        <v>547</v>
      </c>
      <c r="I114" s="50">
        <v>1</v>
      </c>
      <c r="J114" s="50">
        <v>14</v>
      </c>
      <c r="K114" s="306" t="s">
        <v>548</v>
      </c>
      <c r="L114" s="330">
        <v>2020051290044</v>
      </c>
      <c r="M114" s="50">
        <v>2</v>
      </c>
      <c r="N114" s="50">
        <v>2411</v>
      </c>
      <c r="O114" s="29" t="s">
        <v>549</v>
      </c>
      <c r="P114" s="50" t="s">
        <v>66</v>
      </c>
      <c r="Q114" s="50">
        <v>150</v>
      </c>
      <c r="R114" s="52" t="s">
        <v>67</v>
      </c>
      <c r="S114" s="37">
        <v>40</v>
      </c>
      <c r="T114" s="29" t="s">
        <v>325</v>
      </c>
      <c r="U114" s="29" t="s">
        <v>550</v>
      </c>
      <c r="V114" s="50" t="s">
        <v>66</v>
      </c>
      <c r="W114" s="37">
        <v>40</v>
      </c>
      <c r="X114" s="50" t="s">
        <v>45</v>
      </c>
      <c r="Y114" s="43">
        <v>1</v>
      </c>
      <c r="Z114" s="37">
        <v>20</v>
      </c>
      <c r="AA114" s="43">
        <v>0.2</v>
      </c>
      <c r="AB114" s="61">
        <v>0</v>
      </c>
      <c r="AC114" s="44">
        <v>0</v>
      </c>
      <c r="AD114" s="61">
        <v>20</v>
      </c>
      <c r="AE114" s="42"/>
      <c r="AF114" s="61">
        <v>0</v>
      </c>
      <c r="AG114" s="61"/>
      <c r="AH114" s="53">
        <f t="shared" si="2"/>
        <v>5.0000000000000001E-3</v>
      </c>
      <c r="AI114" s="53">
        <f t="shared" si="3"/>
        <v>5.0000000000000001E-3</v>
      </c>
      <c r="AJ114" s="40">
        <v>13411906.6</v>
      </c>
      <c r="AK114" s="44" t="s">
        <v>310</v>
      </c>
      <c r="AL114" s="59" t="s">
        <v>335</v>
      </c>
      <c r="AM114" s="352">
        <v>0</v>
      </c>
      <c r="AN114" s="328"/>
      <c r="AO114" s="69"/>
    </row>
    <row r="115" spans="1:41" s="1" customFormat="1" ht="63.75" x14ac:dyDescent="0.25">
      <c r="A115" s="76">
        <v>2</v>
      </c>
      <c r="B115" s="306" t="s">
        <v>543</v>
      </c>
      <c r="C115" s="50">
        <v>4</v>
      </c>
      <c r="D115" s="50" t="s">
        <v>544</v>
      </c>
      <c r="E115" s="306" t="s">
        <v>545</v>
      </c>
      <c r="F115" s="330">
        <v>1</v>
      </c>
      <c r="G115" s="50" t="s">
        <v>546</v>
      </c>
      <c r="H115" s="306" t="s">
        <v>547</v>
      </c>
      <c r="I115" s="50">
        <v>1</v>
      </c>
      <c r="J115" s="50">
        <v>14</v>
      </c>
      <c r="K115" s="306" t="s">
        <v>548</v>
      </c>
      <c r="L115" s="330">
        <v>2020051290044</v>
      </c>
      <c r="M115" s="50">
        <v>2</v>
      </c>
      <c r="N115" s="50">
        <v>2412</v>
      </c>
      <c r="O115" s="29" t="s">
        <v>551</v>
      </c>
      <c r="P115" s="50"/>
      <c r="Q115" s="50"/>
      <c r="R115" s="52"/>
      <c r="S115" s="37"/>
      <c r="T115" s="29" t="s">
        <v>325</v>
      </c>
      <c r="U115" s="29" t="s">
        <v>552</v>
      </c>
      <c r="V115" s="50" t="s">
        <v>376</v>
      </c>
      <c r="W115" s="37">
        <v>5</v>
      </c>
      <c r="X115" s="50" t="s">
        <v>45</v>
      </c>
      <c r="Y115" s="43">
        <v>1</v>
      </c>
      <c r="Z115" s="37">
        <v>5</v>
      </c>
      <c r="AA115" s="37">
        <v>0</v>
      </c>
      <c r="AB115" s="61">
        <v>0</v>
      </c>
      <c r="AC115" s="38">
        <v>0</v>
      </c>
      <c r="AD115" s="61">
        <v>5</v>
      </c>
      <c r="AE115" s="59"/>
      <c r="AF115" s="61">
        <v>0</v>
      </c>
      <c r="AG115" s="61"/>
      <c r="AH115" s="53">
        <f t="shared" si="2"/>
        <v>0</v>
      </c>
      <c r="AI115" s="53">
        <f t="shared" si="3"/>
        <v>0</v>
      </c>
      <c r="AJ115" s="40">
        <v>1000000</v>
      </c>
      <c r="AK115" s="44" t="s">
        <v>310</v>
      </c>
      <c r="AL115" s="59" t="s">
        <v>335</v>
      </c>
      <c r="AM115" s="39">
        <v>0</v>
      </c>
      <c r="AN115" s="328"/>
      <c r="AO115" s="69"/>
    </row>
    <row r="116" spans="1:41" s="1" customFormat="1" ht="63.75" x14ac:dyDescent="0.25">
      <c r="A116" s="76">
        <v>2</v>
      </c>
      <c r="B116" s="306" t="s">
        <v>543</v>
      </c>
      <c r="C116" s="50">
        <v>4</v>
      </c>
      <c r="D116" s="50" t="s">
        <v>544</v>
      </c>
      <c r="E116" s="306" t="s">
        <v>545</v>
      </c>
      <c r="F116" s="330">
        <v>1</v>
      </c>
      <c r="G116" s="50" t="s">
        <v>546</v>
      </c>
      <c r="H116" s="306" t="s">
        <v>547</v>
      </c>
      <c r="I116" s="50">
        <v>1</v>
      </c>
      <c r="J116" s="50">
        <v>14</v>
      </c>
      <c r="K116" s="306" t="s">
        <v>548</v>
      </c>
      <c r="L116" s="330">
        <v>2020051290044</v>
      </c>
      <c r="M116" s="50">
        <v>2</v>
      </c>
      <c r="N116" s="50">
        <v>2412</v>
      </c>
      <c r="O116" s="29" t="s">
        <v>551</v>
      </c>
      <c r="P116" s="50" t="s">
        <v>66</v>
      </c>
      <c r="Q116" s="50">
        <v>57</v>
      </c>
      <c r="R116" s="52" t="s">
        <v>67</v>
      </c>
      <c r="S116" s="37">
        <v>19</v>
      </c>
      <c r="T116" s="29" t="s">
        <v>325</v>
      </c>
      <c r="U116" s="29" t="s">
        <v>552</v>
      </c>
      <c r="V116" s="50" t="s">
        <v>66</v>
      </c>
      <c r="W116" s="37">
        <v>19</v>
      </c>
      <c r="X116" s="50" t="s">
        <v>45</v>
      </c>
      <c r="Y116" s="43">
        <v>1</v>
      </c>
      <c r="Z116" s="37">
        <v>5</v>
      </c>
      <c r="AA116" s="37">
        <v>5</v>
      </c>
      <c r="AB116" s="61">
        <v>5</v>
      </c>
      <c r="AC116" s="38">
        <v>5</v>
      </c>
      <c r="AD116" s="61">
        <v>6</v>
      </c>
      <c r="AE116" s="59"/>
      <c r="AF116" s="61">
        <v>3</v>
      </c>
      <c r="AG116" s="61"/>
      <c r="AH116" s="53">
        <f t="shared" si="2"/>
        <v>0.52631578947368418</v>
      </c>
      <c r="AI116" s="53">
        <f t="shared" si="3"/>
        <v>0.52631578947368418</v>
      </c>
      <c r="AJ116" s="40">
        <v>13411906.6</v>
      </c>
      <c r="AK116" s="44" t="s">
        <v>310</v>
      </c>
      <c r="AL116" s="59" t="s">
        <v>335</v>
      </c>
      <c r="AM116" s="352">
        <v>9002272</v>
      </c>
      <c r="AN116" s="328"/>
      <c r="AO116" s="69"/>
    </row>
    <row r="117" spans="1:41" s="1" customFormat="1" ht="51" x14ac:dyDescent="0.25">
      <c r="A117" s="76">
        <v>2</v>
      </c>
      <c r="B117" s="306" t="s">
        <v>543</v>
      </c>
      <c r="C117" s="50">
        <v>4</v>
      </c>
      <c r="D117" s="50" t="s">
        <v>544</v>
      </c>
      <c r="E117" s="306" t="s">
        <v>545</v>
      </c>
      <c r="F117" s="330">
        <v>1</v>
      </c>
      <c r="G117" s="50" t="s">
        <v>546</v>
      </c>
      <c r="H117" s="306" t="s">
        <v>547</v>
      </c>
      <c r="I117" s="50">
        <v>1</v>
      </c>
      <c r="J117" s="50">
        <v>14</v>
      </c>
      <c r="K117" s="306" t="s">
        <v>548</v>
      </c>
      <c r="L117" s="330">
        <v>2020051290044</v>
      </c>
      <c r="M117" s="50">
        <v>3</v>
      </c>
      <c r="N117" s="50">
        <v>2413</v>
      </c>
      <c r="O117" s="29" t="s">
        <v>553</v>
      </c>
      <c r="P117" s="50" t="s">
        <v>369</v>
      </c>
      <c r="Q117" s="52">
        <v>1</v>
      </c>
      <c r="R117" s="52" t="s">
        <v>554</v>
      </c>
      <c r="S117" s="65">
        <v>0.5</v>
      </c>
      <c r="T117" s="29" t="s">
        <v>325</v>
      </c>
      <c r="U117" s="340" t="s">
        <v>555</v>
      </c>
      <c r="V117" s="50" t="s">
        <v>380</v>
      </c>
      <c r="W117" s="325">
        <v>1</v>
      </c>
      <c r="X117" s="51" t="s">
        <v>556</v>
      </c>
      <c r="Y117" s="52">
        <v>1</v>
      </c>
      <c r="Z117" s="42">
        <v>1</v>
      </c>
      <c r="AA117" s="42">
        <v>1</v>
      </c>
      <c r="AB117" s="42">
        <v>1</v>
      </c>
      <c r="AC117" s="42">
        <v>1</v>
      </c>
      <c r="AD117" s="42">
        <v>1</v>
      </c>
      <c r="AE117" s="59"/>
      <c r="AF117" s="42">
        <v>1</v>
      </c>
      <c r="AG117" s="61"/>
      <c r="AH117" s="53" t="str">
        <f t="shared" si="2"/>
        <v>ERROR</v>
      </c>
      <c r="AI117" s="53">
        <f t="shared" si="3"/>
        <v>1</v>
      </c>
      <c r="AJ117" s="40">
        <v>32940467</v>
      </c>
      <c r="AK117" s="44" t="s">
        <v>310</v>
      </c>
      <c r="AL117" s="59" t="s">
        <v>335</v>
      </c>
      <c r="AM117" s="352">
        <v>6797239</v>
      </c>
      <c r="AN117" s="376"/>
      <c r="AO117" s="69"/>
    </row>
    <row r="118" spans="1:41" s="1" customFormat="1" ht="51" x14ac:dyDescent="0.25">
      <c r="A118" s="76">
        <v>2</v>
      </c>
      <c r="B118" s="306" t="s">
        <v>543</v>
      </c>
      <c r="C118" s="50">
        <v>4</v>
      </c>
      <c r="D118" s="50" t="s">
        <v>544</v>
      </c>
      <c r="E118" s="306" t="s">
        <v>545</v>
      </c>
      <c r="F118" s="330">
        <v>1</v>
      </c>
      <c r="G118" s="50" t="s">
        <v>546</v>
      </c>
      <c r="H118" s="306" t="s">
        <v>547</v>
      </c>
      <c r="I118" s="50">
        <v>1</v>
      </c>
      <c r="J118" s="50">
        <v>14</v>
      </c>
      <c r="K118" s="306" t="s">
        <v>548</v>
      </c>
      <c r="L118" s="330">
        <v>2020051290044</v>
      </c>
      <c r="M118" s="50">
        <v>3</v>
      </c>
      <c r="N118" s="50">
        <v>2413</v>
      </c>
      <c r="O118" s="29" t="s">
        <v>553</v>
      </c>
      <c r="P118" s="50" t="s">
        <v>369</v>
      </c>
      <c r="Q118" s="52">
        <v>1</v>
      </c>
      <c r="R118" s="52" t="s">
        <v>554</v>
      </c>
      <c r="S118" s="65">
        <v>0.5</v>
      </c>
      <c r="T118" s="29" t="s">
        <v>325</v>
      </c>
      <c r="U118" s="340" t="s">
        <v>557</v>
      </c>
      <c r="V118" s="50" t="s">
        <v>66</v>
      </c>
      <c r="W118" s="37">
        <v>4</v>
      </c>
      <c r="X118" s="379" t="s">
        <v>45</v>
      </c>
      <c r="Y118" s="52">
        <v>0.5</v>
      </c>
      <c r="Z118" s="37">
        <v>1</v>
      </c>
      <c r="AA118" s="37">
        <v>1</v>
      </c>
      <c r="AB118" s="61">
        <v>1</v>
      </c>
      <c r="AC118" s="38">
        <v>1</v>
      </c>
      <c r="AD118" s="61">
        <v>1</v>
      </c>
      <c r="AE118" s="59"/>
      <c r="AF118" s="61">
        <v>1</v>
      </c>
      <c r="AG118" s="61"/>
      <c r="AH118" s="53">
        <f t="shared" si="2"/>
        <v>0.5</v>
      </c>
      <c r="AI118" s="53">
        <f t="shared" si="3"/>
        <v>0.5</v>
      </c>
      <c r="AJ118" s="40">
        <f>13411906.6+2270686</f>
        <v>15682592.6</v>
      </c>
      <c r="AK118" s="44" t="s">
        <v>310</v>
      </c>
      <c r="AL118" s="59" t="s">
        <v>335</v>
      </c>
      <c r="AM118" s="352">
        <v>6797239</v>
      </c>
      <c r="AN118" s="328"/>
      <c r="AO118" s="69"/>
    </row>
    <row r="119" spans="1:41" s="1" customFormat="1" ht="51" x14ac:dyDescent="0.25">
      <c r="A119" s="76">
        <v>2</v>
      </c>
      <c r="B119" s="306" t="s">
        <v>543</v>
      </c>
      <c r="C119" s="50">
        <v>4</v>
      </c>
      <c r="D119" s="50" t="s">
        <v>544</v>
      </c>
      <c r="E119" s="306" t="s">
        <v>545</v>
      </c>
      <c r="F119" s="330">
        <v>1</v>
      </c>
      <c r="G119" s="50" t="s">
        <v>546</v>
      </c>
      <c r="H119" s="306" t="s">
        <v>547</v>
      </c>
      <c r="I119" s="50">
        <v>1</v>
      </c>
      <c r="J119" s="50">
        <v>14</v>
      </c>
      <c r="K119" s="306" t="s">
        <v>548</v>
      </c>
      <c r="L119" s="330">
        <v>2020051290044</v>
      </c>
      <c r="M119" s="50">
        <v>6</v>
      </c>
      <c r="N119" s="50">
        <v>2416</v>
      </c>
      <c r="O119" s="29" t="s">
        <v>558</v>
      </c>
      <c r="P119" s="50" t="s">
        <v>66</v>
      </c>
      <c r="Q119" s="50">
        <v>367</v>
      </c>
      <c r="R119" s="52" t="s">
        <v>378</v>
      </c>
      <c r="S119" s="37">
        <v>367</v>
      </c>
      <c r="T119" s="29" t="s">
        <v>325</v>
      </c>
      <c r="U119" s="29" t="s">
        <v>559</v>
      </c>
      <c r="V119" s="50" t="s">
        <v>137</v>
      </c>
      <c r="W119" s="52">
        <v>1</v>
      </c>
      <c r="X119" s="51" t="s">
        <v>46</v>
      </c>
      <c r="Y119" s="52">
        <v>1</v>
      </c>
      <c r="Z119" s="52">
        <v>1</v>
      </c>
      <c r="AA119" s="52">
        <v>1</v>
      </c>
      <c r="AB119" s="52">
        <v>1</v>
      </c>
      <c r="AC119" s="52">
        <v>1</v>
      </c>
      <c r="AD119" s="52">
        <v>1</v>
      </c>
      <c r="AE119" s="59"/>
      <c r="AF119" s="52">
        <v>1</v>
      </c>
      <c r="AG119" s="61"/>
      <c r="AH119" s="53">
        <f t="shared" si="2"/>
        <v>1</v>
      </c>
      <c r="AI119" s="53">
        <f t="shared" si="3"/>
        <v>1</v>
      </c>
      <c r="AJ119" s="40">
        <f>176219804/2</f>
        <v>88109902</v>
      </c>
      <c r="AK119" s="44" t="s">
        <v>560</v>
      </c>
      <c r="AL119" s="59" t="s">
        <v>513</v>
      </c>
      <c r="AM119" s="39">
        <v>55106935</v>
      </c>
      <c r="AN119" s="328"/>
      <c r="AO119" s="69"/>
    </row>
    <row r="120" spans="1:41" s="1" customFormat="1" ht="51" x14ac:dyDescent="0.25">
      <c r="A120" s="76">
        <v>2</v>
      </c>
      <c r="B120" s="306" t="s">
        <v>543</v>
      </c>
      <c r="C120" s="50">
        <v>4</v>
      </c>
      <c r="D120" s="50" t="s">
        <v>544</v>
      </c>
      <c r="E120" s="306" t="s">
        <v>545</v>
      </c>
      <c r="F120" s="330">
        <v>1</v>
      </c>
      <c r="G120" s="50" t="s">
        <v>546</v>
      </c>
      <c r="H120" s="306" t="s">
        <v>547</v>
      </c>
      <c r="I120" s="50">
        <v>1</v>
      </c>
      <c r="J120" s="50">
        <v>14</v>
      </c>
      <c r="K120" s="306" t="s">
        <v>548</v>
      </c>
      <c r="L120" s="330">
        <v>2020051290044</v>
      </c>
      <c r="M120" s="50">
        <v>6</v>
      </c>
      <c r="N120" s="50">
        <v>2416</v>
      </c>
      <c r="O120" s="29" t="s">
        <v>558</v>
      </c>
      <c r="P120" s="50" t="s">
        <v>66</v>
      </c>
      <c r="Q120" s="50">
        <v>367</v>
      </c>
      <c r="R120" s="52" t="s">
        <v>378</v>
      </c>
      <c r="S120" s="37">
        <v>367</v>
      </c>
      <c r="T120" s="29" t="s">
        <v>325</v>
      </c>
      <c r="U120" s="29" t="s">
        <v>559</v>
      </c>
      <c r="V120" s="50" t="s">
        <v>137</v>
      </c>
      <c r="W120" s="52">
        <v>1</v>
      </c>
      <c r="X120" s="51" t="s">
        <v>46</v>
      </c>
      <c r="Y120" s="52">
        <v>1</v>
      </c>
      <c r="Z120" s="52">
        <v>0</v>
      </c>
      <c r="AA120" s="52">
        <v>0</v>
      </c>
      <c r="AB120" s="52">
        <v>1</v>
      </c>
      <c r="AC120" s="52">
        <v>1</v>
      </c>
      <c r="AD120" s="52">
        <v>1</v>
      </c>
      <c r="AE120" s="59"/>
      <c r="AF120" s="52">
        <v>1</v>
      </c>
      <c r="AG120" s="61"/>
      <c r="AH120" s="53">
        <f t="shared" si="2"/>
        <v>1</v>
      </c>
      <c r="AI120" s="53">
        <f t="shared" si="3"/>
        <v>1</v>
      </c>
      <c r="AJ120" s="40">
        <f>173780196/2</f>
        <v>86890098</v>
      </c>
      <c r="AK120" s="44" t="s">
        <v>315</v>
      </c>
      <c r="AL120" s="59" t="s">
        <v>70</v>
      </c>
      <c r="AM120" s="39">
        <v>0</v>
      </c>
      <c r="AN120" s="328"/>
      <c r="AO120" s="69"/>
    </row>
    <row r="121" spans="1:41" s="1" customFormat="1" ht="51" x14ac:dyDescent="0.25">
      <c r="A121" s="76">
        <v>2</v>
      </c>
      <c r="B121" s="306" t="s">
        <v>543</v>
      </c>
      <c r="C121" s="50">
        <v>4</v>
      </c>
      <c r="D121" s="50" t="s">
        <v>544</v>
      </c>
      <c r="E121" s="306" t="s">
        <v>545</v>
      </c>
      <c r="F121" s="330">
        <v>1</v>
      </c>
      <c r="G121" s="50" t="s">
        <v>546</v>
      </c>
      <c r="H121" s="306" t="s">
        <v>547</v>
      </c>
      <c r="I121" s="50">
        <v>1</v>
      </c>
      <c r="J121" s="50">
        <v>14</v>
      </c>
      <c r="K121" s="306" t="s">
        <v>548</v>
      </c>
      <c r="L121" s="330">
        <v>2020051290044</v>
      </c>
      <c r="M121" s="50">
        <v>8</v>
      </c>
      <c r="N121" s="50">
        <v>2418</v>
      </c>
      <c r="O121" s="29" t="s">
        <v>561</v>
      </c>
      <c r="P121" s="50" t="s">
        <v>66</v>
      </c>
      <c r="Q121" s="50">
        <v>19</v>
      </c>
      <c r="R121" s="52" t="s">
        <v>67</v>
      </c>
      <c r="S121" s="37">
        <v>5</v>
      </c>
      <c r="T121" s="29" t="s">
        <v>325</v>
      </c>
      <c r="U121" s="29" t="s">
        <v>562</v>
      </c>
      <c r="V121" s="50" t="s">
        <v>137</v>
      </c>
      <c r="W121" s="52">
        <v>1</v>
      </c>
      <c r="X121" s="50" t="s">
        <v>46</v>
      </c>
      <c r="Y121" s="43">
        <v>0.5</v>
      </c>
      <c r="Z121" s="52">
        <v>1</v>
      </c>
      <c r="AA121" s="52">
        <v>1</v>
      </c>
      <c r="AB121" s="52">
        <v>1</v>
      </c>
      <c r="AC121" s="52">
        <v>1</v>
      </c>
      <c r="AD121" s="52">
        <v>1</v>
      </c>
      <c r="AE121" s="59"/>
      <c r="AF121" s="52">
        <v>1</v>
      </c>
      <c r="AG121" s="61"/>
      <c r="AH121" s="53">
        <f t="shared" si="2"/>
        <v>1</v>
      </c>
      <c r="AI121" s="53">
        <f t="shared" si="3"/>
        <v>1</v>
      </c>
      <c r="AJ121" s="40">
        <v>23411906.600000001</v>
      </c>
      <c r="AK121" s="44" t="s">
        <v>310</v>
      </c>
      <c r="AL121" s="59" t="s">
        <v>335</v>
      </c>
      <c r="AM121" s="352">
        <v>6797239</v>
      </c>
      <c r="AN121" s="328"/>
      <c r="AO121" s="69"/>
    </row>
    <row r="122" spans="1:41" s="1" customFormat="1" ht="76.5" x14ac:dyDescent="0.25">
      <c r="A122" s="76">
        <v>2</v>
      </c>
      <c r="B122" s="306" t="s">
        <v>543</v>
      </c>
      <c r="C122" s="50">
        <v>4</v>
      </c>
      <c r="D122" s="50" t="s">
        <v>544</v>
      </c>
      <c r="E122" s="306" t="s">
        <v>545</v>
      </c>
      <c r="F122" s="330">
        <v>1</v>
      </c>
      <c r="G122" s="50" t="s">
        <v>546</v>
      </c>
      <c r="H122" s="306" t="s">
        <v>547</v>
      </c>
      <c r="I122" s="50">
        <v>1</v>
      </c>
      <c r="J122" s="50">
        <v>14</v>
      </c>
      <c r="K122" s="306" t="s">
        <v>548</v>
      </c>
      <c r="L122" s="330">
        <v>2020051290044</v>
      </c>
      <c r="M122" s="50">
        <v>8</v>
      </c>
      <c r="N122" s="50">
        <v>2418</v>
      </c>
      <c r="O122" s="29" t="s">
        <v>561</v>
      </c>
      <c r="P122" s="50" t="s">
        <v>66</v>
      </c>
      <c r="Q122" s="50">
        <v>19</v>
      </c>
      <c r="R122" s="52" t="s">
        <v>67</v>
      </c>
      <c r="S122" s="37">
        <v>5</v>
      </c>
      <c r="T122" s="29" t="s">
        <v>325</v>
      </c>
      <c r="U122" s="29" t="s">
        <v>563</v>
      </c>
      <c r="V122" s="50" t="s">
        <v>137</v>
      </c>
      <c r="W122" s="52">
        <v>1</v>
      </c>
      <c r="X122" s="51" t="s">
        <v>46</v>
      </c>
      <c r="Y122" s="43">
        <v>0.5</v>
      </c>
      <c r="Z122" s="52">
        <v>1</v>
      </c>
      <c r="AA122" s="37"/>
      <c r="AB122" s="52">
        <v>1</v>
      </c>
      <c r="AC122" s="38"/>
      <c r="AD122" s="52">
        <v>1</v>
      </c>
      <c r="AE122" s="59"/>
      <c r="AF122" s="52">
        <v>1</v>
      </c>
      <c r="AG122" s="61"/>
      <c r="AH122" s="53">
        <f t="shared" si="2"/>
        <v>0</v>
      </c>
      <c r="AI122" s="53">
        <f t="shared" si="3"/>
        <v>0</v>
      </c>
      <c r="AJ122" s="40">
        <v>25000000</v>
      </c>
      <c r="AK122" s="44" t="s">
        <v>310</v>
      </c>
      <c r="AL122" s="41" t="s">
        <v>335</v>
      </c>
      <c r="AM122" s="352">
        <v>7239740</v>
      </c>
      <c r="AN122" s="328"/>
      <c r="AO122" s="69"/>
    </row>
    <row r="123" spans="1:41" s="1" customFormat="1" ht="51" x14ac:dyDescent="0.25">
      <c r="A123" s="76">
        <v>2</v>
      </c>
      <c r="B123" s="306" t="s">
        <v>543</v>
      </c>
      <c r="C123" s="50">
        <v>4</v>
      </c>
      <c r="D123" s="50" t="s">
        <v>544</v>
      </c>
      <c r="E123" s="306" t="s">
        <v>545</v>
      </c>
      <c r="F123" s="330">
        <v>1</v>
      </c>
      <c r="G123" s="50" t="s">
        <v>546</v>
      </c>
      <c r="H123" s="306" t="s">
        <v>547</v>
      </c>
      <c r="I123" s="50">
        <v>1</v>
      </c>
      <c r="J123" s="50">
        <v>14</v>
      </c>
      <c r="K123" s="306" t="s">
        <v>548</v>
      </c>
      <c r="L123" s="330">
        <v>2020051290044</v>
      </c>
      <c r="M123" s="50">
        <v>9</v>
      </c>
      <c r="N123" s="50">
        <v>2419</v>
      </c>
      <c r="O123" s="29" t="s">
        <v>564</v>
      </c>
      <c r="P123" s="50" t="s">
        <v>66</v>
      </c>
      <c r="Q123" s="50">
        <v>1344</v>
      </c>
      <c r="R123" s="52" t="s">
        <v>67</v>
      </c>
      <c r="S123" s="37">
        <v>384</v>
      </c>
      <c r="T123" s="29" t="s">
        <v>325</v>
      </c>
      <c r="U123" s="29" t="s">
        <v>565</v>
      </c>
      <c r="V123" s="50" t="s">
        <v>137</v>
      </c>
      <c r="W123" s="52">
        <v>1</v>
      </c>
      <c r="X123" s="50" t="s">
        <v>46</v>
      </c>
      <c r="Y123" s="43">
        <v>1</v>
      </c>
      <c r="Z123" s="52">
        <v>1</v>
      </c>
      <c r="AA123" s="52">
        <v>1</v>
      </c>
      <c r="AB123" s="52">
        <v>1</v>
      </c>
      <c r="AC123" s="52">
        <v>1</v>
      </c>
      <c r="AD123" s="52">
        <v>1</v>
      </c>
      <c r="AE123" s="59"/>
      <c r="AF123" s="52">
        <v>1</v>
      </c>
      <c r="AG123" s="61"/>
      <c r="AH123" s="53">
        <f t="shared" si="2"/>
        <v>1</v>
      </c>
      <c r="AI123" s="53">
        <f t="shared" si="3"/>
        <v>1</v>
      </c>
      <c r="AJ123" s="353">
        <v>88109902</v>
      </c>
      <c r="AK123" s="44" t="s">
        <v>560</v>
      </c>
      <c r="AL123" s="59" t="s">
        <v>513</v>
      </c>
      <c r="AM123" s="39">
        <v>55106935</v>
      </c>
      <c r="AN123" s="328"/>
      <c r="AO123" s="69"/>
    </row>
    <row r="124" spans="1:41" s="1" customFormat="1" ht="51" x14ac:dyDescent="0.25">
      <c r="A124" s="76">
        <v>2</v>
      </c>
      <c r="B124" s="306" t="s">
        <v>543</v>
      </c>
      <c r="C124" s="50">
        <v>4</v>
      </c>
      <c r="D124" s="50" t="s">
        <v>544</v>
      </c>
      <c r="E124" s="306" t="s">
        <v>545</v>
      </c>
      <c r="F124" s="330">
        <v>1</v>
      </c>
      <c r="G124" s="50" t="s">
        <v>546</v>
      </c>
      <c r="H124" s="306" t="s">
        <v>547</v>
      </c>
      <c r="I124" s="50">
        <v>1</v>
      </c>
      <c r="J124" s="50">
        <v>14</v>
      </c>
      <c r="K124" s="306" t="s">
        <v>548</v>
      </c>
      <c r="L124" s="330">
        <v>2020051290044</v>
      </c>
      <c r="M124" s="50">
        <v>9</v>
      </c>
      <c r="N124" s="50">
        <v>2419</v>
      </c>
      <c r="O124" s="29" t="s">
        <v>564</v>
      </c>
      <c r="P124" s="50" t="s">
        <v>66</v>
      </c>
      <c r="Q124" s="50">
        <v>1344</v>
      </c>
      <c r="R124" s="52" t="s">
        <v>67</v>
      </c>
      <c r="S124" s="37">
        <v>384</v>
      </c>
      <c r="T124" s="29" t="s">
        <v>325</v>
      </c>
      <c r="U124" s="29" t="s">
        <v>565</v>
      </c>
      <c r="V124" s="50" t="s">
        <v>137</v>
      </c>
      <c r="W124" s="52">
        <v>1</v>
      </c>
      <c r="X124" s="50" t="s">
        <v>46</v>
      </c>
      <c r="Y124" s="43">
        <v>1</v>
      </c>
      <c r="Z124" s="52">
        <v>0</v>
      </c>
      <c r="AA124" s="52">
        <v>0</v>
      </c>
      <c r="AB124" s="52">
        <v>1</v>
      </c>
      <c r="AC124" s="52">
        <v>1</v>
      </c>
      <c r="AD124" s="52">
        <v>1</v>
      </c>
      <c r="AE124" s="59"/>
      <c r="AF124" s="52">
        <v>1</v>
      </c>
      <c r="AG124" s="61"/>
      <c r="AH124" s="53">
        <f t="shared" si="2"/>
        <v>1</v>
      </c>
      <c r="AI124" s="53">
        <f t="shared" si="3"/>
        <v>1</v>
      </c>
      <c r="AJ124" s="353">
        <v>86890098</v>
      </c>
      <c r="AK124" s="44" t="s">
        <v>315</v>
      </c>
      <c r="AL124" s="59" t="s">
        <v>70</v>
      </c>
      <c r="AM124" s="39">
        <v>0</v>
      </c>
      <c r="AN124" s="328"/>
      <c r="AO124" s="69"/>
    </row>
    <row r="125" spans="1:41" s="1" customFormat="1" ht="63.75" x14ac:dyDescent="0.25">
      <c r="A125" s="76">
        <v>2</v>
      </c>
      <c r="B125" s="306" t="s">
        <v>543</v>
      </c>
      <c r="C125" s="50">
        <v>4</v>
      </c>
      <c r="D125" s="50" t="s">
        <v>544</v>
      </c>
      <c r="E125" s="306" t="s">
        <v>545</v>
      </c>
      <c r="F125" s="330">
        <v>1</v>
      </c>
      <c r="G125" s="50" t="s">
        <v>546</v>
      </c>
      <c r="H125" s="306" t="s">
        <v>547</v>
      </c>
      <c r="I125" s="50">
        <v>1</v>
      </c>
      <c r="J125" s="50">
        <v>14</v>
      </c>
      <c r="K125" s="306" t="s">
        <v>548</v>
      </c>
      <c r="L125" s="330">
        <v>2020051290044</v>
      </c>
      <c r="M125" s="50">
        <v>10</v>
      </c>
      <c r="N125" s="50">
        <v>24110</v>
      </c>
      <c r="O125" s="29" t="s">
        <v>566</v>
      </c>
      <c r="P125" s="50" t="s">
        <v>66</v>
      </c>
      <c r="Q125" s="50">
        <v>4</v>
      </c>
      <c r="R125" s="52" t="s">
        <v>67</v>
      </c>
      <c r="S125" s="37">
        <v>1</v>
      </c>
      <c r="T125" s="29" t="s">
        <v>325</v>
      </c>
      <c r="U125" s="29" t="s">
        <v>567</v>
      </c>
      <c r="V125" s="50" t="s">
        <v>137</v>
      </c>
      <c r="W125" s="52">
        <v>1</v>
      </c>
      <c r="X125" s="50" t="s">
        <v>46</v>
      </c>
      <c r="Y125" s="52">
        <v>1</v>
      </c>
      <c r="Z125" s="52">
        <v>1</v>
      </c>
      <c r="AA125" s="52">
        <v>1</v>
      </c>
      <c r="AB125" s="52">
        <v>1</v>
      </c>
      <c r="AC125" s="52">
        <v>1</v>
      </c>
      <c r="AD125" s="52">
        <v>1</v>
      </c>
      <c r="AE125" s="59"/>
      <c r="AF125" s="52">
        <v>1</v>
      </c>
      <c r="AG125" s="61"/>
      <c r="AH125" s="53">
        <f t="shared" si="2"/>
        <v>1</v>
      </c>
      <c r="AI125" s="53">
        <f t="shared" si="3"/>
        <v>1</v>
      </c>
      <c r="AJ125" s="40">
        <v>23411906.600000001</v>
      </c>
      <c r="AK125" s="44" t="s">
        <v>310</v>
      </c>
      <c r="AL125" s="59" t="s">
        <v>335</v>
      </c>
      <c r="AM125" s="352">
        <v>7239740</v>
      </c>
      <c r="AN125" s="328"/>
      <c r="AO125" s="69"/>
    </row>
    <row r="126" spans="1:41" s="1" customFormat="1" ht="89.25" x14ac:dyDescent="0.25">
      <c r="A126" s="93">
        <v>1</v>
      </c>
      <c r="B126" s="168" t="s">
        <v>59</v>
      </c>
      <c r="C126" s="168">
        <v>10</v>
      </c>
      <c r="D126" s="168">
        <v>110</v>
      </c>
      <c r="E126" s="168" t="s">
        <v>413</v>
      </c>
      <c r="F126" s="380">
        <v>9</v>
      </c>
      <c r="G126" s="168">
        <v>1109</v>
      </c>
      <c r="H126" s="168" t="s">
        <v>481</v>
      </c>
      <c r="I126" s="168">
        <v>3</v>
      </c>
      <c r="J126" s="168">
        <v>1</v>
      </c>
      <c r="K126" s="168" t="s">
        <v>498</v>
      </c>
      <c r="L126" s="330">
        <v>2020051290016</v>
      </c>
      <c r="M126" s="168">
        <v>1</v>
      </c>
      <c r="N126" s="168">
        <v>11091</v>
      </c>
      <c r="O126" s="29" t="s">
        <v>499</v>
      </c>
      <c r="P126" s="50" t="s">
        <v>66</v>
      </c>
      <c r="Q126" s="50">
        <v>4</v>
      </c>
      <c r="R126" s="52" t="s">
        <v>67</v>
      </c>
      <c r="S126" s="37">
        <v>1</v>
      </c>
      <c r="T126" s="29" t="s">
        <v>325</v>
      </c>
      <c r="U126" s="29" t="s">
        <v>568</v>
      </c>
      <c r="V126" s="196" t="s">
        <v>137</v>
      </c>
      <c r="W126" s="197">
        <v>1</v>
      </c>
      <c r="X126" s="226" t="s">
        <v>46</v>
      </c>
      <c r="Y126" s="571">
        <v>0.04</v>
      </c>
      <c r="Z126" s="197">
        <v>1</v>
      </c>
      <c r="AA126" s="250">
        <v>1</v>
      </c>
      <c r="AB126" s="570">
        <v>1</v>
      </c>
      <c r="AC126" s="570">
        <v>1</v>
      </c>
      <c r="AD126" s="42"/>
      <c r="AE126" s="42"/>
      <c r="AF126" s="42"/>
      <c r="AG126" s="61"/>
      <c r="AH126" s="53">
        <f t="shared" si="2"/>
        <v>1</v>
      </c>
      <c r="AI126" s="53">
        <f t="shared" si="3"/>
        <v>1</v>
      </c>
      <c r="AJ126" s="39">
        <v>12009768</v>
      </c>
      <c r="AK126" s="44" t="s">
        <v>569</v>
      </c>
      <c r="AL126" s="41" t="s">
        <v>570</v>
      </c>
      <c r="AM126" s="39">
        <v>14707753</v>
      </c>
      <c r="AN126" s="328"/>
      <c r="AO126" s="69"/>
    </row>
    <row r="127" spans="1:41" s="1" customFormat="1" ht="89.25" x14ac:dyDescent="0.25">
      <c r="A127" s="93">
        <v>1</v>
      </c>
      <c r="B127" s="168" t="s">
        <v>59</v>
      </c>
      <c r="C127" s="168">
        <v>10</v>
      </c>
      <c r="D127" s="168">
        <v>110</v>
      </c>
      <c r="E127" s="168" t="s">
        <v>413</v>
      </c>
      <c r="F127" s="380">
        <v>9</v>
      </c>
      <c r="G127" s="168">
        <v>1109</v>
      </c>
      <c r="H127" s="168" t="s">
        <v>481</v>
      </c>
      <c r="I127" s="168">
        <v>3</v>
      </c>
      <c r="J127" s="168">
        <v>1</v>
      </c>
      <c r="K127" s="168" t="s">
        <v>498</v>
      </c>
      <c r="L127" s="330">
        <v>2020051290016</v>
      </c>
      <c r="M127" s="168">
        <v>1</v>
      </c>
      <c r="N127" s="168">
        <v>11091</v>
      </c>
      <c r="O127" s="29" t="s">
        <v>499</v>
      </c>
      <c r="P127" s="50" t="s">
        <v>66</v>
      </c>
      <c r="Q127" s="50">
        <v>4</v>
      </c>
      <c r="R127" s="52" t="s">
        <v>67</v>
      </c>
      <c r="S127" s="37">
        <v>1</v>
      </c>
      <c r="T127" s="29" t="s">
        <v>325</v>
      </c>
      <c r="U127" s="29" t="s">
        <v>571</v>
      </c>
      <c r="V127" s="229" t="s">
        <v>137</v>
      </c>
      <c r="W127" s="250">
        <v>1</v>
      </c>
      <c r="X127" s="573" t="s">
        <v>46</v>
      </c>
      <c r="Y127" s="98">
        <v>0.1</v>
      </c>
      <c r="Z127" s="574">
        <v>1</v>
      </c>
      <c r="AA127" s="574">
        <v>1</v>
      </c>
      <c r="AB127" s="570">
        <v>1</v>
      </c>
      <c r="AC127" s="570">
        <v>1</v>
      </c>
      <c r="AD127" s="42"/>
      <c r="AE127" s="42"/>
      <c r="AF127" s="42"/>
      <c r="AG127" s="61"/>
      <c r="AH127" s="53">
        <f t="shared" si="2"/>
        <v>1</v>
      </c>
      <c r="AI127" s="53">
        <f t="shared" si="3"/>
        <v>1</v>
      </c>
      <c r="AJ127" s="39">
        <v>9022272</v>
      </c>
      <c r="AK127" s="44" t="s">
        <v>569</v>
      </c>
      <c r="AL127" s="41" t="s">
        <v>570</v>
      </c>
      <c r="AM127" s="39">
        <v>8017910</v>
      </c>
      <c r="AN127" s="328"/>
      <c r="AO127" s="69"/>
    </row>
    <row r="128" spans="1:41" s="1" customFormat="1" ht="89.25" x14ac:dyDescent="0.25">
      <c r="A128" s="93">
        <v>1</v>
      </c>
      <c r="B128" s="168" t="s">
        <v>59</v>
      </c>
      <c r="C128" s="168">
        <v>10</v>
      </c>
      <c r="D128" s="168">
        <v>110</v>
      </c>
      <c r="E128" s="168" t="s">
        <v>413</v>
      </c>
      <c r="F128" s="380">
        <v>9</v>
      </c>
      <c r="G128" s="168">
        <v>1109</v>
      </c>
      <c r="H128" s="168" t="s">
        <v>481</v>
      </c>
      <c r="I128" s="168">
        <v>3</v>
      </c>
      <c r="J128" s="168">
        <v>1</v>
      </c>
      <c r="K128" s="168" t="s">
        <v>498</v>
      </c>
      <c r="L128" s="330">
        <v>2020051290016</v>
      </c>
      <c r="M128" s="168">
        <v>1</v>
      </c>
      <c r="N128" s="168">
        <v>11091</v>
      </c>
      <c r="O128" s="29" t="s">
        <v>499</v>
      </c>
      <c r="P128" s="50" t="s">
        <v>66</v>
      </c>
      <c r="Q128" s="50">
        <v>4</v>
      </c>
      <c r="R128" s="52" t="s">
        <v>67</v>
      </c>
      <c r="S128" s="37">
        <v>1</v>
      </c>
      <c r="T128" s="29" t="s">
        <v>325</v>
      </c>
      <c r="U128" s="29" t="s">
        <v>572</v>
      </c>
      <c r="V128" s="196" t="s">
        <v>66</v>
      </c>
      <c r="W128" s="224">
        <v>12</v>
      </c>
      <c r="X128" s="226" t="s">
        <v>45</v>
      </c>
      <c r="Y128" s="571">
        <v>4.3556325212435236E-2</v>
      </c>
      <c r="Z128" s="575">
        <v>3</v>
      </c>
      <c r="AA128" s="575">
        <v>3</v>
      </c>
      <c r="AB128" s="576">
        <v>3</v>
      </c>
      <c r="AC128" s="576">
        <v>3</v>
      </c>
      <c r="AD128" s="42"/>
      <c r="AE128" s="42"/>
      <c r="AF128" s="42"/>
      <c r="AG128" s="61"/>
      <c r="AH128" s="53">
        <f t="shared" si="2"/>
        <v>1</v>
      </c>
      <c r="AI128" s="53">
        <v>0.5</v>
      </c>
      <c r="AJ128" s="39">
        <v>9022272</v>
      </c>
      <c r="AK128" s="44" t="s">
        <v>569</v>
      </c>
      <c r="AL128" s="41" t="s">
        <v>570</v>
      </c>
      <c r="AM128" s="39">
        <v>8017910</v>
      </c>
      <c r="AN128" s="328"/>
      <c r="AO128" s="69"/>
    </row>
    <row r="129" spans="1:41" s="1" customFormat="1" ht="89.25" x14ac:dyDescent="0.25">
      <c r="A129" s="93">
        <v>1</v>
      </c>
      <c r="B129" s="168" t="s">
        <v>59</v>
      </c>
      <c r="C129" s="168">
        <v>10</v>
      </c>
      <c r="D129" s="168">
        <v>110</v>
      </c>
      <c r="E129" s="168" t="s">
        <v>413</v>
      </c>
      <c r="F129" s="380">
        <v>9</v>
      </c>
      <c r="G129" s="168">
        <v>1109</v>
      </c>
      <c r="H129" s="168" t="s">
        <v>481</v>
      </c>
      <c r="I129" s="168">
        <v>3</v>
      </c>
      <c r="J129" s="168">
        <v>1</v>
      </c>
      <c r="K129" s="168" t="s">
        <v>498</v>
      </c>
      <c r="L129" s="330">
        <v>2020051290016</v>
      </c>
      <c r="M129" s="168">
        <v>1</v>
      </c>
      <c r="N129" s="168">
        <v>11091</v>
      </c>
      <c r="O129" s="29" t="s">
        <v>499</v>
      </c>
      <c r="P129" s="50" t="s">
        <v>66</v>
      </c>
      <c r="Q129" s="50">
        <v>4</v>
      </c>
      <c r="R129" s="52" t="s">
        <v>67</v>
      </c>
      <c r="S129" s="37">
        <v>1</v>
      </c>
      <c r="T129" s="29" t="s">
        <v>325</v>
      </c>
      <c r="U129" s="29" t="s">
        <v>573</v>
      </c>
      <c r="V129" s="196" t="s">
        <v>66</v>
      </c>
      <c r="W129" s="224">
        <v>10549</v>
      </c>
      <c r="X129" s="226" t="s">
        <v>45</v>
      </c>
      <c r="Y129" s="571">
        <v>0.06</v>
      </c>
      <c r="Z129" s="224">
        <v>3049</v>
      </c>
      <c r="AA129" s="224">
        <v>3049</v>
      </c>
      <c r="AB129" s="224">
        <v>3049</v>
      </c>
      <c r="AC129" s="224">
        <v>3049</v>
      </c>
      <c r="AD129" s="42"/>
      <c r="AE129" s="42"/>
      <c r="AF129" s="42"/>
      <c r="AG129" s="61"/>
      <c r="AH129" s="53">
        <f t="shared" si="2"/>
        <v>1</v>
      </c>
      <c r="AI129" s="53">
        <f t="shared" si="3"/>
        <v>1</v>
      </c>
      <c r="AJ129" s="39">
        <v>6669292</v>
      </c>
      <c r="AK129" s="44" t="s">
        <v>569</v>
      </c>
      <c r="AL129" s="41" t="s">
        <v>570</v>
      </c>
      <c r="AM129" s="39">
        <v>5940031</v>
      </c>
      <c r="AN129" s="328"/>
      <c r="AO129" s="69"/>
    </row>
    <row r="130" spans="1:41" s="1" customFormat="1" ht="89.25" x14ac:dyDescent="0.25">
      <c r="A130" s="93">
        <v>1</v>
      </c>
      <c r="B130" s="168" t="s">
        <v>59</v>
      </c>
      <c r="C130" s="168">
        <v>10</v>
      </c>
      <c r="D130" s="168">
        <v>110</v>
      </c>
      <c r="E130" s="168" t="s">
        <v>413</v>
      </c>
      <c r="F130" s="380">
        <v>9</v>
      </c>
      <c r="G130" s="168">
        <v>1109</v>
      </c>
      <c r="H130" s="168" t="s">
        <v>481</v>
      </c>
      <c r="I130" s="168">
        <v>3</v>
      </c>
      <c r="J130" s="168">
        <v>1</v>
      </c>
      <c r="K130" s="168" t="s">
        <v>498</v>
      </c>
      <c r="L130" s="330">
        <v>2020051290016</v>
      </c>
      <c r="M130" s="168">
        <v>1</v>
      </c>
      <c r="N130" s="168">
        <v>11091</v>
      </c>
      <c r="O130" s="29" t="s">
        <v>499</v>
      </c>
      <c r="P130" s="50" t="s">
        <v>66</v>
      </c>
      <c r="Q130" s="50">
        <v>4</v>
      </c>
      <c r="R130" s="52" t="s">
        <v>67</v>
      </c>
      <c r="S130" s="37">
        <v>1</v>
      </c>
      <c r="T130" s="29" t="s">
        <v>325</v>
      </c>
      <c r="U130" s="29" t="s">
        <v>574</v>
      </c>
      <c r="V130" s="196" t="s">
        <v>137</v>
      </c>
      <c r="W130" s="197">
        <v>1</v>
      </c>
      <c r="X130" s="226" t="s">
        <v>46</v>
      </c>
      <c r="Y130" s="571">
        <v>0.51</v>
      </c>
      <c r="Z130" s="572">
        <v>1</v>
      </c>
      <c r="AA130" s="574">
        <v>1</v>
      </c>
      <c r="AB130" s="570">
        <v>1</v>
      </c>
      <c r="AC130" s="570">
        <v>1</v>
      </c>
      <c r="AD130" s="42"/>
      <c r="AE130" s="42"/>
      <c r="AF130" s="42"/>
      <c r="AG130" s="61"/>
      <c r="AH130" s="53">
        <f t="shared" si="2"/>
        <v>1</v>
      </c>
      <c r="AI130" s="53">
        <f t="shared" si="3"/>
        <v>1</v>
      </c>
      <c r="AJ130" s="39">
        <v>21465263.829999998</v>
      </c>
      <c r="AK130" s="44" t="s">
        <v>569</v>
      </c>
      <c r="AL130" s="41" t="s">
        <v>570</v>
      </c>
      <c r="AM130" s="39">
        <v>0</v>
      </c>
      <c r="AN130" s="328"/>
      <c r="AO130" s="69"/>
    </row>
    <row r="131" spans="1:41" s="1" customFormat="1" ht="114.75" x14ac:dyDescent="0.25">
      <c r="A131" s="94">
        <v>1</v>
      </c>
      <c r="B131" s="168" t="s">
        <v>59</v>
      </c>
      <c r="C131" s="168">
        <v>10</v>
      </c>
      <c r="D131" s="168" t="s">
        <v>412</v>
      </c>
      <c r="E131" s="168" t="s">
        <v>413</v>
      </c>
      <c r="F131" s="381">
        <v>10</v>
      </c>
      <c r="G131" s="168" t="s">
        <v>575</v>
      </c>
      <c r="H131" s="168" t="s">
        <v>576</v>
      </c>
      <c r="I131" s="168">
        <v>3</v>
      </c>
      <c r="J131" s="168">
        <v>17</v>
      </c>
      <c r="K131" s="168" t="s">
        <v>498</v>
      </c>
      <c r="L131" s="382">
        <v>2020051290016</v>
      </c>
      <c r="M131" s="168">
        <v>5</v>
      </c>
      <c r="N131" s="168">
        <v>110105</v>
      </c>
      <c r="O131" s="168" t="s">
        <v>577</v>
      </c>
      <c r="P131" s="168" t="s">
        <v>66</v>
      </c>
      <c r="Q131" s="168">
        <v>4</v>
      </c>
      <c r="R131" s="383" t="s">
        <v>67</v>
      </c>
      <c r="S131" s="37">
        <v>1</v>
      </c>
      <c r="T131" s="29" t="s">
        <v>325</v>
      </c>
      <c r="U131" s="29" t="s">
        <v>578</v>
      </c>
      <c r="V131" s="562"/>
      <c r="W131" s="563"/>
      <c r="X131" s="562"/>
      <c r="Y131" s="564"/>
      <c r="Z131" s="565"/>
      <c r="AA131" s="565"/>
      <c r="AB131" s="565"/>
      <c r="AC131" s="565"/>
      <c r="AD131" s="42"/>
      <c r="AE131" s="42"/>
      <c r="AF131" s="42"/>
      <c r="AG131" s="61"/>
      <c r="AH131" s="53" t="str">
        <f t="shared" si="2"/>
        <v>ERROR</v>
      </c>
      <c r="AI131" s="53">
        <f t="shared" si="3"/>
        <v>1</v>
      </c>
      <c r="AJ131" s="39">
        <v>877214292.20000005</v>
      </c>
      <c r="AK131" s="44" t="s">
        <v>579</v>
      </c>
      <c r="AL131" s="41" t="s">
        <v>580</v>
      </c>
      <c r="AM131" s="39">
        <v>0</v>
      </c>
      <c r="AN131" s="328"/>
      <c r="AO131" s="69"/>
    </row>
    <row r="132" spans="1:41" s="1" customFormat="1" ht="114.75" x14ac:dyDescent="0.25">
      <c r="A132" s="94">
        <v>1</v>
      </c>
      <c r="B132" s="168" t="s">
        <v>59</v>
      </c>
      <c r="C132" s="168">
        <v>10</v>
      </c>
      <c r="D132" s="168" t="s">
        <v>412</v>
      </c>
      <c r="E132" s="168" t="s">
        <v>413</v>
      </c>
      <c r="F132" s="381">
        <v>10</v>
      </c>
      <c r="G132" s="168" t="s">
        <v>575</v>
      </c>
      <c r="H132" s="168" t="s">
        <v>576</v>
      </c>
      <c r="I132" s="168">
        <v>3</v>
      </c>
      <c r="J132" s="168">
        <v>17</v>
      </c>
      <c r="K132" s="168" t="s">
        <v>498</v>
      </c>
      <c r="L132" s="382">
        <v>2020051290016</v>
      </c>
      <c r="M132" s="168">
        <v>5</v>
      </c>
      <c r="N132" s="168">
        <v>110105</v>
      </c>
      <c r="O132" s="168" t="s">
        <v>577</v>
      </c>
      <c r="P132" s="168" t="s">
        <v>66</v>
      </c>
      <c r="Q132" s="168">
        <v>4</v>
      </c>
      <c r="R132" s="383" t="s">
        <v>67</v>
      </c>
      <c r="S132" s="37">
        <v>1</v>
      </c>
      <c r="T132" s="29" t="s">
        <v>325</v>
      </c>
      <c r="U132" s="29" t="s">
        <v>578</v>
      </c>
      <c r="V132" s="562"/>
      <c r="W132" s="566"/>
      <c r="X132" s="562"/>
      <c r="Y132" s="564"/>
      <c r="Z132" s="566"/>
      <c r="AA132" s="566"/>
      <c r="AB132" s="567"/>
      <c r="AC132" s="568"/>
      <c r="AD132" s="61"/>
      <c r="AE132" s="59"/>
      <c r="AF132" s="61"/>
      <c r="AG132" s="61"/>
      <c r="AH132" s="53" t="str">
        <f t="shared" si="2"/>
        <v>ERROR</v>
      </c>
      <c r="AI132" s="53">
        <f t="shared" si="3"/>
        <v>1</v>
      </c>
      <c r="AJ132" s="39">
        <v>603087459.39999998</v>
      </c>
      <c r="AK132" s="44" t="s">
        <v>579</v>
      </c>
      <c r="AL132" s="41" t="s">
        <v>581</v>
      </c>
      <c r="AM132" s="39">
        <v>0</v>
      </c>
      <c r="AN132" s="328"/>
      <c r="AO132" s="69"/>
    </row>
    <row r="133" spans="1:41" s="1" customFormat="1" ht="114.75" x14ac:dyDescent="0.25">
      <c r="A133" s="94">
        <v>1</v>
      </c>
      <c r="B133" s="168" t="s">
        <v>59</v>
      </c>
      <c r="C133" s="168">
        <v>10</v>
      </c>
      <c r="D133" s="168" t="s">
        <v>412</v>
      </c>
      <c r="E133" s="168" t="s">
        <v>413</v>
      </c>
      <c r="F133" s="381">
        <v>10</v>
      </c>
      <c r="G133" s="168" t="s">
        <v>575</v>
      </c>
      <c r="H133" s="168" t="s">
        <v>576</v>
      </c>
      <c r="I133" s="168">
        <v>3</v>
      </c>
      <c r="J133" s="168">
        <v>17</v>
      </c>
      <c r="K133" s="168" t="s">
        <v>498</v>
      </c>
      <c r="L133" s="382">
        <v>2020051290016</v>
      </c>
      <c r="M133" s="168">
        <v>5</v>
      </c>
      <c r="N133" s="168">
        <v>110105</v>
      </c>
      <c r="O133" s="168" t="s">
        <v>577</v>
      </c>
      <c r="P133" s="168" t="s">
        <v>66</v>
      </c>
      <c r="Q133" s="168">
        <v>4</v>
      </c>
      <c r="R133" s="383" t="s">
        <v>67</v>
      </c>
      <c r="S133" s="37">
        <v>1</v>
      </c>
      <c r="T133" s="29" t="s">
        <v>325</v>
      </c>
      <c r="U133" s="29" t="s">
        <v>578</v>
      </c>
      <c r="V133" s="562"/>
      <c r="W133" s="566"/>
      <c r="X133" s="562"/>
      <c r="Y133" s="564"/>
      <c r="Z133" s="566"/>
      <c r="AA133" s="566"/>
      <c r="AB133" s="567"/>
      <c r="AC133" s="568"/>
      <c r="AD133" s="61"/>
      <c r="AE133" s="59"/>
      <c r="AF133" s="61"/>
      <c r="AG133" s="61"/>
      <c r="AH133" s="53" t="str">
        <f t="shared" si="2"/>
        <v>ERROR</v>
      </c>
      <c r="AI133" s="53">
        <f t="shared" si="3"/>
        <v>1</v>
      </c>
      <c r="AJ133" s="39">
        <v>135477800.97999999</v>
      </c>
      <c r="AK133" s="44" t="s">
        <v>582</v>
      </c>
      <c r="AL133" s="41" t="s">
        <v>583</v>
      </c>
      <c r="AM133" s="39">
        <v>0</v>
      </c>
      <c r="AN133" s="328"/>
      <c r="AO133" s="69"/>
    </row>
    <row r="134" spans="1:41" s="1" customFormat="1" ht="114.75" x14ac:dyDescent="0.25">
      <c r="A134" s="94">
        <v>1</v>
      </c>
      <c r="B134" s="168" t="s">
        <v>59</v>
      </c>
      <c r="C134" s="168">
        <v>10</v>
      </c>
      <c r="D134" s="168" t="s">
        <v>412</v>
      </c>
      <c r="E134" s="168" t="s">
        <v>413</v>
      </c>
      <c r="F134" s="381">
        <v>10</v>
      </c>
      <c r="G134" s="168" t="s">
        <v>575</v>
      </c>
      <c r="H134" s="168" t="s">
        <v>576</v>
      </c>
      <c r="I134" s="168">
        <v>3</v>
      </c>
      <c r="J134" s="168">
        <v>17</v>
      </c>
      <c r="K134" s="168" t="s">
        <v>498</v>
      </c>
      <c r="L134" s="382">
        <v>2020051290016</v>
      </c>
      <c r="M134" s="168">
        <v>5</v>
      </c>
      <c r="N134" s="168">
        <v>110105</v>
      </c>
      <c r="O134" s="168" t="s">
        <v>577</v>
      </c>
      <c r="P134" s="168" t="s">
        <v>66</v>
      </c>
      <c r="Q134" s="168">
        <v>4</v>
      </c>
      <c r="R134" s="383" t="s">
        <v>67</v>
      </c>
      <c r="S134" s="37">
        <v>1</v>
      </c>
      <c r="T134" s="29" t="s">
        <v>325</v>
      </c>
      <c r="U134" s="29" t="s">
        <v>578</v>
      </c>
      <c r="V134" s="562"/>
      <c r="W134" s="566"/>
      <c r="X134" s="569"/>
      <c r="Y134" s="564"/>
      <c r="Z134" s="566"/>
      <c r="AA134" s="566"/>
      <c r="AB134" s="567"/>
      <c r="AC134" s="568"/>
      <c r="AD134" s="61"/>
      <c r="AE134" s="59"/>
      <c r="AF134" s="61"/>
      <c r="AG134" s="61"/>
      <c r="AH134" s="53" t="str">
        <f t="shared" si="2"/>
        <v>ERROR</v>
      </c>
      <c r="AI134" s="53">
        <f t="shared" si="3"/>
        <v>1</v>
      </c>
      <c r="AJ134" s="39">
        <v>24243081.93</v>
      </c>
      <c r="AK134" s="44" t="s">
        <v>584</v>
      </c>
      <c r="AL134" s="41" t="s">
        <v>585</v>
      </c>
      <c r="AM134" s="39">
        <v>0</v>
      </c>
      <c r="AN134" s="328"/>
      <c r="AO134" s="69"/>
    </row>
    <row r="135" spans="1:41" s="1" customFormat="1" ht="114.75" x14ac:dyDescent="0.25">
      <c r="A135" s="94">
        <v>1</v>
      </c>
      <c r="B135" s="168" t="s">
        <v>59</v>
      </c>
      <c r="C135" s="168">
        <v>10</v>
      </c>
      <c r="D135" s="168" t="s">
        <v>412</v>
      </c>
      <c r="E135" s="168" t="s">
        <v>413</v>
      </c>
      <c r="F135" s="381">
        <v>10</v>
      </c>
      <c r="G135" s="168" t="s">
        <v>575</v>
      </c>
      <c r="H135" s="168" t="s">
        <v>576</v>
      </c>
      <c r="I135" s="168">
        <v>3</v>
      </c>
      <c r="J135" s="168">
        <v>17</v>
      </c>
      <c r="K135" s="168" t="s">
        <v>498</v>
      </c>
      <c r="L135" s="382">
        <v>2020051290016</v>
      </c>
      <c r="M135" s="168">
        <v>5</v>
      </c>
      <c r="N135" s="168">
        <v>110105</v>
      </c>
      <c r="O135" s="168" t="s">
        <v>577</v>
      </c>
      <c r="P135" s="168" t="s">
        <v>66</v>
      </c>
      <c r="Q135" s="168">
        <v>4</v>
      </c>
      <c r="R135" s="383" t="s">
        <v>67</v>
      </c>
      <c r="S135" s="37">
        <v>1</v>
      </c>
      <c r="T135" s="29" t="s">
        <v>325</v>
      </c>
      <c r="U135" s="29" t="s">
        <v>578</v>
      </c>
      <c r="V135" s="562"/>
      <c r="W135" s="563"/>
      <c r="X135" s="562"/>
      <c r="Y135" s="564"/>
      <c r="Z135" s="565"/>
      <c r="AA135" s="565"/>
      <c r="AB135" s="565"/>
      <c r="AC135" s="565"/>
      <c r="AD135" s="42"/>
      <c r="AE135" s="42"/>
      <c r="AF135" s="42"/>
      <c r="AG135" s="61"/>
      <c r="AH135" s="53" t="str">
        <f t="shared" si="2"/>
        <v>ERROR</v>
      </c>
      <c r="AI135" s="53">
        <f t="shared" si="3"/>
        <v>1</v>
      </c>
      <c r="AJ135" s="39">
        <v>24587201.989999998</v>
      </c>
      <c r="AK135" s="44" t="s">
        <v>586</v>
      </c>
      <c r="AL135" s="41" t="s">
        <v>587</v>
      </c>
      <c r="AM135" s="39">
        <v>0</v>
      </c>
      <c r="AN135" s="328"/>
      <c r="AO135" s="69"/>
    </row>
    <row r="136" spans="1:41" s="1" customFormat="1" ht="76.5" x14ac:dyDescent="0.25">
      <c r="A136" s="76">
        <v>1</v>
      </c>
      <c r="B136" s="29" t="s">
        <v>59</v>
      </c>
      <c r="C136" s="50">
        <v>10</v>
      </c>
      <c r="D136" s="50" t="s">
        <v>412</v>
      </c>
      <c r="E136" s="29" t="s">
        <v>413</v>
      </c>
      <c r="F136" s="50">
        <v>9</v>
      </c>
      <c r="G136" s="50" t="s">
        <v>480</v>
      </c>
      <c r="H136" s="29" t="s">
        <v>481</v>
      </c>
      <c r="I136" s="50">
        <v>3</v>
      </c>
      <c r="J136" s="50">
        <v>9</v>
      </c>
      <c r="K136" s="29" t="s">
        <v>520</v>
      </c>
      <c r="L136" s="312">
        <v>2020051290041</v>
      </c>
      <c r="M136" s="50">
        <v>2</v>
      </c>
      <c r="N136" s="50">
        <v>11092</v>
      </c>
      <c r="O136" s="168" t="s">
        <v>588</v>
      </c>
      <c r="P136" s="50" t="s">
        <v>66</v>
      </c>
      <c r="Q136" s="50">
        <v>4</v>
      </c>
      <c r="R136" s="52" t="s">
        <v>67</v>
      </c>
      <c r="S136" s="37">
        <v>1</v>
      </c>
      <c r="T136" s="29" t="s">
        <v>325</v>
      </c>
      <c r="U136" s="29" t="s">
        <v>538</v>
      </c>
      <c r="V136" s="50" t="s">
        <v>137</v>
      </c>
      <c r="W136" s="52">
        <v>1</v>
      </c>
      <c r="X136" s="51" t="s">
        <v>46</v>
      </c>
      <c r="Y136" s="43">
        <v>0.98557682249770373</v>
      </c>
      <c r="Z136" s="42">
        <v>1</v>
      </c>
      <c r="AA136" s="37">
        <v>0</v>
      </c>
      <c r="AB136" s="42">
        <v>1</v>
      </c>
      <c r="AC136" s="37">
        <v>0</v>
      </c>
      <c r="AD136" s="42">
        <v>1</v>
      </c>
      <c r="AE136" s="59"/>
      <c r="AF136" s="42">
        <v>1</v>
      </c>
      <c r="AG136" s="61"/>
      <c r="AH136" s="53">
        <f t="shared" si="2"/>
        <v>0</v>
      </c>
      <c r="AI136" s="53">
        <f t="shared" si="3"/>
        <v>0</v>
      </c>
      <c r="AJ136" s="39">
        <v>9922546.9900000002</v>
      </c>
      <c r="AK136" s="44" t="s">
        <v>589</v>
      </c>
      <c r="AL136" s="41" t="s">
        <v>590</v>
      </c>
      <c r="AM136" s="39">
        <v>0</v>
      </c>
      <c r="AN136" s="328"/>
      <c r="AO136" s="69"/>
    </row>
    <row r="137" spans="1:41" s="1" customFormat="1" ht="102" x14ac:dyDescent="0.25">
      <c r="A137" s="76">
        <v>1</v>
      </c>
      <c r="B137" s="29" t="s">
        <v>59</v>
      </c>
      <c r="C137" s="50">
        <v>10</v>
      </c>
      <c r="D137" s="50" t="s">
        <v>412</v>
      </c>
      <c r="E137" s="29" t="s">
        <v>413</v>
      </c>
      <c r="F137" s="50">
        <v>9</v>
      </c>
      <c r="G137" s="50" t="s">
        <v>480</v>
      </c>
      <c r="H137" s="29" t="s">
        <v>481</v>
      </c>
      <c r="I137" s="50">
        <v>3</v>
      </c>
      <c r="J137" s="50">
        <v>9</v>
      </c>
      <c r="K137" s="29" t="s">
        <v>520</v>
      </c>
      <c r="L137" s="312">
        <v>2020051290041</v>
      </c>
      <c r="M137" s="50">
        <v>2</v>
      </c>
      <c r="N137" s="50">
        <v>11092</v>
      </c>
      <c r="O137" s="168" t="s">
        <v>588</v>
      </c>
      <c r="P137" s="50" t="s">
        <v>66</v>
      </c>
      <c r="Q137" s="50">
        <v>4</v>
      </c>
      <c r="R137" s="52" t="s">
        <v>67</v>
      </c>
      <c r="S137" s="37">
        <v>1</v>
      </c>
      <c r="T137" s="29" t="s">
        <v>325</v>
      </c>
      <c r="U137" s="29" t="s">
        <v>538</v>
      </c>
      <c r="V137" s="50" t="s">
        <v>137</v>
      </c>
      <c r="W137" s="52">
        <v>1</v>
      </c>
      <c r="X137" s="51" t="s">
        <v>46</v>
      </c>
      <c r="Y137" s="43">
        <v>0.98557682249770373</v>
      </c>
      <c r="Z137" s="42">
        <v>1</v>
      </c>
      <c r="AA137" s="37">
        <v>0</v>
      </c>
      <c r="AB137" s="42">
        <v>1</v>
      </c>
      <c r="AC137" s="37">
        <v>0</v>
      </c>
      <c r="AD137" s="42">
        <v>1</v>
      </c>
      <c r="AE137" s="59"/>
      <c r="AF137" s="42">
        <v>1</v>
      </c>
      <c r="AG137" s="61"/>
      <c r="AH137" s="53">
        <f t="shared" si="2"/>
        <v>0</v>
      </c>
      <c r="AI137" s="53">
        <f t="shared" si="3"/>
        <v>0</v>
      </c>
      <c r="AJ137" s="39">
        <v>2620214.92</v>
      </c>
      <c r="AK137" s="44" t="s">
        <v>591</v>
      </c>
      <c r="AL137" s="41" t="s">
        <v>592</v>
      </c>
      <c r="AM137" s="39">
        <v>0</v>
      </c>
      <c r="AN137" s="328"/>
      <c r="AO137" s="69"/>
    </row>
    <row r="138" spans="1:41" s="1" customFormat="1" ht="102" x14ac:dyDescent="0.25">
      <c r="A138" s="76">
        <v>1</v>
      </c>
      <c r="B138" s="29" t="s">
        <v>59</v>
      </c>
      <c r="C138" s="50">
        <v>10</v>
      </c>
      <c r="D138" s="50" t="s">
        <v>412</v>
      </c>
      <c r="E138" s="29" t="s">
        <v>413</v>
      </c>
      <c r="F138" s="50">
        <v>9</v>
      </c>
      <c r="G138" s="50" t="s">
        <v>480</v>
      </c>
      <c r="H138" s="29" t="s">
        <v>481</v>
      </c>
      <c r="I138" s="50">
        <v>3</v>
      </c>
      <c r="J138" s="50">
        <v>9</v>
      </c>
      <c r="K138" s="29" t="s">
        <v>520</v>
      </c>
      <c r="L138" s="312">
        <v>2020051290041</v>
      </c>
      <c r="M138" s="50">
        <v>2</v>
      </c>
      <c r="N138" s="50">
        <v>11092</v>
      </c>
      <c r="O138" s="168" t="s">
        <v>588</v>
      </c>
      <c r="P138" s="50" t="s">
        <v>66</v>
      </c>
      <c r="Q138" s="50">
        <v>4</v>
      </c>
      <c r="R138" s="52" t="s">
        <v>67</v>
      </c>
      <c r="S138" s="37">
        <v>1</v>
      </c>
      <c r="T138" s="29" t="s">
        <v>325</v>
      </c>
      <c r="U138" s="29" t="s">
        <v>538</v>
      </c>
      <c r="V138" s="50" t="s">
        <v>137</v>
      </c>
      <c r="W138" s="52">
        <v>1</v>
      </c>
      <c r="X138" s="51" t="s">
        <v>46</v>
      </c>
      <c r="Y138" s="43">
        <v>0.98557682249770373</v>
      </c>
      <c r="Z138" s="42">
        <v>1</v>
      </c>
      <c r="AA138" s="37">
        <v>0</v>
      </c>
      <c r="AB138" s="42">
        <v>1</v>
      </c>
      <c r="AC138" s="37">
        <v>0</v>
      </c>
      <c r="AD138" s="42">
        <v>1</v>
      </c>
      <c r="AE138" s="59"/>
      <c r="AF138" s="42">
        <v>1</v>
      </c>
      <c r="AG138" s="61"/>
      <c r="AH138" s="53">
        <f t="shared" ref="AH138" si="4">+IF(X138="Acumulado",(AA138+AC138+AE138+AG138)/(Z138+AB138+AD138+AF138),
IF(X138="No acumulado",IF(AG138&lt;&gt;"",(AG138/IF(AF138=0,1,AF138)),IF(AE138&lt;&gt;"",(AE138/IF(AD138=0,1,AD138)),IF(AC138&lt;&gt;"",(AC138/IF(AB138=0,1,AB138)),IF(AA138&lt;&gt;"",(AA138/IF(Z138=0,1,Z138)))))),
IF(X138="Mantenimiento",IF(AND(AG138=0,AE138=0,AC138=0,AA138=0),0,((AG138+AE138+AC138+AA138)/(IF(AG138=0,0,AG138)+IF(AE138=0,0,AE138)+IF(AC138=0,0,AC138)+IF(AA138=0,0,AA138)))),"ERROR")))</f>
        <v>0</v>
      </c>
      <c r="AI138" s="53">
        <f t="shared" ref="AI138" si="5">+IF(AH138&gt;1,1,AH138)</f>
        <v>0</v>
      </c>
      <c r="AJ138" s="39">
        <v>6058121.5099999998</v>
      </c>
      <c r="AK138" s="44" t="s">
        <v>593</v>
      </c>
      <c r="AL138" s="41" t="s">
        <v>594</v>
      </c>
      <c r="AM138" s="39">
        <v>0</v>
      </c>
      <c r="AN138" s="328"/>
      <c r="AO138" s="69"/>
    </row>
    <row r="139" spans="1:41" x14ac:dyDescent="0.25">
      <c r="B139" s="341"/>
      <c r="C139" s="341"/>
      <c r="D139" s="341"/>
      <c r="E139" s="341"/>
      <c r="F139" s="341"/>
      <c r="G139" s="341"/>
      <c r="H139" s="341"/>
      <c r="I139" s="341"/>
      <c r="J139" s="341"/>
      <c r="K139" s="341"/>
      <c r="L139" s="341"/>
      <c r="M139" s="341"/>
      <c r="N139" s="341"/>
      <c r="O139" s="341"/>
      <c r="P139" s="341"/>
      <c r="Q139" s="341"/>
      <c r="R139" s="341"/>
      <c r="S139" s="341"/>
      <c r="T139" s="341"/>
      <c r="U139" s="341"/>
      <c r="V139" s="341"/>
      <c r="W139" s="341"/>
      <c r="X139" s="341"/>
      <c r="Y139" s="341"/>
      <c r="Z139" s="341"/>
      <c r="AA139" s="341"/>
      <c r="AB139" s="341"/>
      <c r="AC139" s="341"/>
      <c r="AD139" s="341"/>
      <c r="AE139" s="341"/>
      <c r="AF139" s="341"/>
      <c r="AG139" s="341"/>
      <c r="AH139" s="341"/>
      <c r="AI139" s="341"/>
      <c r="AJ139" s="341"/>
      <c r="AK139" s="341"/>
      <c r="AL139" s="341"/>
      <c r="AM139" s="341"/>
      <c r="AN139" s="341"/>
      <c r="AO139" s="341"/>
    </row>
    <row r="140" spans="1:41" x14ac:dyDescent="0.25">
      <c r="B140" s="341"/>
      <c r="C140" s="341"/>
      <c r="D140" s="341"/>
      <c r="E140" s="341"/>
      <c r="F140" s="341"/>
      <c r="G140" s="341"/>
      <c r="H140" s="341"/>
      <c r="I140" s="341"/>
      <c r="J140" s="341"/>
      <c r="K140" s="341"/>
      <c r="L140" s="341"/>
      <c r="M140" s="341"/>
      <c r="N140" s="341"/>
      <c r="O140" s="341"/>
      <c r="P140" s="341"/>
      <c r="Q140" s="341"/>
      <c r="R140" s="341"/>
      <c r="S140" s="341"/>
      <c r="T140" s="341"/>
      <c r="U140" s="341"/>
      <c r="V140" s="341"/>
      <c r="W140" s="341"/>
      <c r="X140" s="341"/>
      <c r="Y140" s="341"/>
      <c r="Z140" s="341"/>
      <c r="AA140" s="341"/>
      <c r="AB140" s="341"/>
      <c r="AC140" s="341"/>
      <c r="AD140" s="341"/>
      <c r="AE140" s="341"/>
      <c r="AF140" s="341"/>
      <c r="AG140" s="341"/>
      <c r="AH140" s="341"/>
      <c r="AI140" s="341"/>
      <c r="AJ140" s="341"/>
      <c r="AK140" s="341"/>
      <c r="AL140" s="341"/>
      <c r="AM140" s="341"/>
      <c r="AN140" s="341"/>
      <c r="AO140" s="341"/>
    </row>
    <row r="155" spans="8:8" x14ac:dyDescent="0.25">
      <c r="H155" s="35"/>
    </row>
  </sheetData>
  <sheetProtection algorithmName="SHA-512" hashValue="hALkrEavI6kVcxXwe4G1LIU/BA5Viacxt1A9cWT3jxmT2x6h500Ypcbs/w6UfwRIElH0DC3kS9yX1ZsdOgKKIQ==" saltValue="6rEtdh7n+jbtprMs09h/tQ==" spinCount="100000" sheet="1" objects="1" scenarios="1" selectLockedCells="1" selectUnlockedCells="1"/>
  <mergeCells count="21">
    <mergeCell ref="A7:T7"/>
    <mergeCell ref="U7:AH7"/>
    <mergeCell ref="AJ7:AM7"/>
    <mergeCell ref="AN7:AN8"/>
    <mergeCell ref="AN101:AN102"/>
    <mergeCell ref="A5:B5"/>
    <mergeCell ref="C5:AN5"/>
    <mergeCell ref="A6:B6"/>
    <mergeCell ref="C6:G6"/>
    <mergeCell ref="H6:J6"/>
    <mergeCell ref="K6:N6"/>
    <mergeCell ref="P6:T6"/>
    <mergeCell ref="W6:X6"/>
    <mergeCell ref="Y6:Z6"/>
    <mergeCell ref="AA6:AN6"/>
    <mergeCell ref="A1:B4"/>
    <mergeCell ref="C1:AL4"/>
    <mergeCell ref="AM1:AN1"/>
    <mergeCell ref="AM2:AN2"/>
    <mergeCell ref="AM3:AN3"/>
    <mergeCell ref="AM4:AN4"/>
  </mergeCells>
  <dataValidations count="2">
    <dataValidation type="list" allowBlank="1" showInputMessage="1" showErrorMessage="1" sqref="X9:X135">
      <formula1>$AY$1:$AY$3</formula1>
    </dataValidation>
    <dataValidation type="list" allowBlank="1" showErrorMessage="1" sqref="AL8">
      <formula1>#REF!</formula1>
    </dataValidation>
  </dataValidations>
  <pageMargins left="0.7" right="0.7" top="0.75" bottom="0.75" header="0.3" footer="0.3"/>
  <pageSetup paperSize="9" orientation="portrait" r:id="rId1"/>
  <ignoredErrors>
    <ignoredError sqref="AJ99"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'C:\Users\julie.quiroz\Desktop\PA T2 - 2023 DEPENDENCIAS\DEPENDENCIOAS REPORTADAS KPT\[Ejecucion Fisica y Financiera trimestre II Salud revisado OK.xlsx]Hoja1'!#REF!</xm:f>
          </x14:formula1>
          <xm:sqref>Y6:Z6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
  <sheetViews>
    <sheetView topLeftCell="H1" workbookViewId="0">
      <selection activeCell="AN11" sqref="AN11"/>
    </sheetView>
  </sheetViews>
  <sheetFormatPr baseColWidth="10" defaultRowHeight="15" x14ac:dyDescent="0.25"/>
  <cols>
    <col min="8" max="8" width="17.28515625" customWidth="1"/>
    <col min="11" max="11" width="20.28515625" customWidth="1"/>
    <col min="12" max="12" width="15.140625" customWidth="1"/>
    <col min="15" max="15" width="18.140625" customWidth="1"/>
    <col min="21" max="21" width="19.5703125" customWidth="1"/>
    <col min="30" max="33" width="0" hidden="1" customWidth="1"/>
    <col min="36" max="36" width="14" customWidth="1"/>
  </cols>
  <sheetData>
    <row r="1" spans="1:43" s="1" customFormat="1" ht="12.75" x14ac:dyDescent="0.25">
      <c r="A1" s="616"/>
      <c r="B1" s="617"/>
      <c r="C1" s="623" t="s">
        <v>0</v>
      </c>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625"/>
      <c r="AM1" s="735" t="s">
        <v>1065</v>
      </c>
      <c r="AN1" s="735"/>
    </row>
    <row r="2" spans="1:43" s="1" customFormat="1" ht="12.75" x14ac:dyDescent="0.25">
      <c r="A2" s="616"/>
      <c r="B2" s="617"/>
      <c r="C2" s="623"/>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625"/>
      <c r="AM2" s="735" t="s">
        <v>1066</v>
      </c>
      <c r="AN2" s="735"/>
    </row>
    <row r="3" spans="1:43" s="1" customFormat="1" ht="12.75" x14ac:dyDescent="0.25">
      <c r="A3" s="616"/>
      <c r="B3" s="617"/>
      <c r="C3" s="623"/>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625"/>
      <c r="AM3" s="735" t="s">
        <v>1067</v>
      </c>
      <c r="AN3" s="735"/>
    </row>
    <row r="4" spans="1:43" s="1" customFormat="1" ht="21.75" customHeight="1" x14ac:dyDescent="0.25">
      <c r="A4" s="616"/>
      <c r="B4" s="617"/>
      <c r="C4" s="626"/>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8"/>
      <c r="AM4" s="735" t="s">
        <v>1068</v>
      </c>
      <c r="AN4" s="735"/>
    </row>
    <row r="5" spans="1:43" s="1" customFormat="1" ht="30.75" customHeight="1" x14ac:dyDescent="0.25">
      <c r="A5" s="739" t="s">
        <v>3</v>
      </c>
      <c r="B5" s="740"/>
      <c r="C5" s="741" t="s">
        <v>4</v>
      </c>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row>
    <row r="6" spans="1:43" s="1" customFormat="1" ht="38.25" x14ac:dyDescent="0.25">
      <c r="A6" s="742" t="s">
        <v>5</v>
      </c>
      <c r="B6" s="742"/>
      <c r="C6" s="743">
        <v>2023</v>
      </c>
      <c r="D6" s="743"/>
      <c r="E6" s="743"/>
      <c r="F6" s="743"/>
      <c r="G6" s="743"/>
      <c r="H6" s="735" t="s">
        <v>6</v>
      </c>
      <c r="I6" s="735"/>
      <c r="J6" s="735"/>
      <c r="K6" s="743" t="s">
        <v>1069</v>
      </c>
      <c r="L6" s="743"/>
      <c r="M6" s="743"/>
      <c r="N6" s="743"/>
      <c r="O6" s="130" t="s">
        <v>7</v>
      </c>
      <c r="P6" s="743" t="s">
        <v>1070</v>
      </c>
      <c r="Q6" s="743"/>
      <c r="R6" s="743"/>
      <c r="S6" s="743"/>
      <c r="T6" s="743"/>
      <c r="U6" s="131" t="s">
        <v>319</v>
      </c>
      <c r="V6" s="132">
        <v>45118</v>
      </c>
      <c r="W6" s="629" t="s">
        <v>865</v>
      </c>
      <c r="X6" s="630"/>
      <c r="Y6" s="594" t="s">
        <v>54</v>
      </c>
      <c r="Z6" s="595"/>
      <c r="AA6" s="594"/>
      <c r="AB6" s="602"/>
      <c r="AC6" s="602"/>
      <c r="AD6" s="602"/>
      <c r="AE6" s="602"/>
      <c r="AF6" s="602"/>
      <c r="AG6" s="602"/>
      <c r="AH6" s="602"/>
      <c r="AI6" s="602"/>
      <c r="AJ6" s="602"/>
      <c r="AK6" s="602"/>
      <c r="AL6" s="602"/>
      <c r="AM6" s="602"/>
      <c r="AN6" s="595"/>
    </row>
    <row r="7" spans="1:43" s="3" customFormat="1" x14ac:dyDescent="0.25">
      <c r="A7" s="884"/>
      <c r="B7" s="884"/>
      <c r="C7" s="884"/>
      <c r="D7" s="884"/>
      <c r="E7" s="884"/>
      <c r="F7" s="884"/>
      <c r="G7" s="884"/>
      <c r="H7" s="884"/>
      <c r="I7" s="884"/>
      <c r="J7" s="884"/>
      <c r="K7" s="884"/>
      <c r="L7" s="884"/>
      <c r="M7" s="884"/>
      <c r="N7" s="884"/>
      <c r="O7" s="884"/>
      <c r="P7" s="884"/>
      <c r="Q7" s="884"/>
      <c r="R7" s="884"/>
      <c r="S7" s="884"/>
      <c r="T7" s="884"/>
      <c r="U7" s="748" t="s">
        <v>8</v>
      </c>
      <c r="V7" s="748"/>
      <c r="W7" s="748"/>
      <c r="X7" s="748"/>
      <c r="Y7" s="749"/>
      <c r="Z7" s="749"/>
      <c r="AA7" s="749"/>
      <c r="AB7" s="749"/>
      <c r="AC7" s="749"/>
      <c r="AD7" s="749"/>
      <c r="AE7" s="749"/>
      <c r="AF7" s="749"/>
      <c r="AG7" s="749"/>
      <c r="AH7" s="749"/>
      <c r="AI7" s="133"/>
      <c r="AJ7" s="737" t="s">
        <v>9</v>
      </c>
      <c r="AK7" s="737"/>
      <c r="AL7" s="737"/>
      <c r="AM7" s="737"/>
      <c r="AN7" s="738" t="s">
        <v>10</v>
      </c>
      <c r="AO7" s="1"/>
      <c r="AP7" s="1"/>
      <c r="AQ7" s="1"/>
    </row>
    <row r="8" spans="1:43" s="17" customFormat="1" ht="76.5" x14ac:dyDescent="0.25">
      <c r="A8" s="134" t="s">
        <v>11</v>
      </c>
      <c r="B8" s="134" t="s">
        <v>12</v>
      </c>
      <c r="C8" s="134" t="s">
        <v>11</v>
      </c>
      <c r="D8" s="134" t="s">
        <v>13</v>
      </c>
      <c r="E8" s="134" t="s">
        <v>14</v>
      </c>
      <c r="F8" s="134" t="s">
        <v>11</v>
      </c>
      <c r="G8" s="134" t="s">
        <v>13</v>
      </c>
      <c r="H8" s="134" t="s">
        <v>15</v>
      </c>
      <c r="I8" s="134" t="s">
        <v>16</v>
      </c>
      <c r="J8" s="134" t="s">
        <v>17</v>
      </c>
      <c r="K8" s="134" t="s">
        <v>18</v>
      </c>
      <c r="L8" s="135" t="s">
        <v>19</v>
      </c>
      <c r="M8" s="134" t="s">
        <v>11</v>
      </c>
      <c r="N8" s="134" t="s">
        <v>13</v>
      </c>
      <c r="O8" s="134" t="s">
        <v>20</v>
      </c>
      <c r="P8" s="134" t="s">
        <v>21</v>
      </c>
      <c r="Q8" s="134" t="s">
        <v>22</v>
      </c>
      <c r="R8" s="134" t="s">
        <v>23</v>
      </c>
      <c r="S8" s="134" t="s">
        <v>24</v>
      </c>
      <c r="T8" s="134" t="s">
        <v>25</v>
      </c>
      <c r="U8" s="136" t="s">
        <v>26</v>
      </c>
      <c r="V8" s="136" t="s">
        <v>27</v>
      </c>
      <c r="W8" s="136" t="s">
        <v>28</v>
      </c>
      <c r="X8" s="136" t="s">
        <v>29</v>
      </c>
      <c r="Y8" s="136" t="s">
        <v>30</v>
      </c>
      <c r="Z8" s="137" t="s">
        <v>31</v>
      </c>
      <c r="AA8" s="138" t="s">
        <v>32</v>
      </c>
      <c r="AB8" s="139" t="s">
        <v>33</v>
      </c>
      <c r="AC8" s="140" t="s">
        <v>34</v>
      </c>
      <c r="AD8" s="141" t="s">
        <v>35</v>
      </c>
      <c r="AE8" s="142" t="s">
        <v>36</v>
      </c>
      <c r="AF8" s="143" t="s">
        <v>37</v>
      </c>
      <c r="AG8" s="144" t="s">
        <v>38</v>
      </c>
      <c r="AH8" s="145" t="s">
        <v>39</v>
      </c>
      <c r="AI8" s="146" t="s">
        <v>40</v>
      </c>
      <c r="AJ8" s="147" t="s">
        <v>41</v>
      </c>
      <c r="AK8" s="147" t="s">
        <v>42</v>
      </c>
      <c r="AL8" s="147" t="s">
        <v>43</v>
      </c>
      <c r="AM8" s="148" t="s">
        <v>44</v>
      </c>
      <c r="AN8" s="738"/>
      <c r="AO8" s="1"/>
      <c r="AP8" s="1"/>
      <c r="AQ8" s="1"/>
    </row>
    <row r="9" spans="1:43" s="1" customFormat="1" ht="114.75" x14ac:dyDescent="0.25">
      <c r="A9" s="149">
        <v>4</v>
      </c>
      <c r="B9" s="113" t="s">
        <v>777</v>
      </c>
      <c r="C9" s="149">
        <v>3</v>
      </c>
      <c r="D9" s="149" t="s">
        <v>846</v>
      </c>
      <c r="E9" s="113" t="s">
        <v>847</v>
      </c>
      <c r="F9" s="150">
        <v>1</v>
      </c>
      <c r="G9" s="149" t="s">
        <v>1071</v>
      </c>
      <c r="H9" s="113" t="s">
        <v>1072</v>
      </c>
      <c r="I9" s="149">
        <v>17</v>
      </c>
      <c r="J9" s="149"/>
      <c r="K9" s="113" t="s">
        <v>1073</v>
      </c>
      <c r="L9" s="150">
        <v>2021051290003</v>
      </c>
      <c r="M9" s="149">
        <v>4</v>
      </c>
      <c r="N9" s="149">
        <v>4314</v>
      </c>
      <c r="O9" s="113" t="s">
        <v>1074</v>
      </c>
      <c r="P9" s="149" t="s">
        <v>66</v>
      </c>
      <c r="Q9" s="149">
        <v>4</v>
      </c>
      <c r="R9" s="151" t="s">
        <v>67</v>
      </c>
      <c r="S9" s="152">
        <v>1</v>
      </c>
      <c r="T9" s="113" t="s">
        <v>1075</v>
      </c>
      <c r="U9" s="153" t="s">
        <v>1076</v>
      </c>
      <c r="V9" s="154" t="s">
        <v>66</v>
      </c>
      <c r="W9" s="152">
        <v>8</v>
      </c>
      <c r="X9" s="155" t="s">
        <v>45</v>
      </c>
      <c r="Y9" s="156">
        <v>0.5</v>
      </c>
      <c r="Z9" s="152">
        <v>0</v>
      </c>
      <c r="AA9" s="84">
        <v>0.5</v>
      </c>
      <c r="AB9" s="157">
        <v>2</v>
      </c>
      <c r="AC9" s="91">
        <v>3</v>
      </c>
      <c r="AD9" s="157">
        <v>3</v>
      </c>
      <c r="AE9" s="80"/>
      <c r="AF9" s="157">
        <v>3</v>
      </c>
      <c r="AG9" s="91"/>
      <c r="AH9" s="82">
        <f>+IF(X9="Acumulado",IF((AA9+AC9+AE9+AG9)&lt;=0,0,IF((Z9+AB9+AD9+AF9)&lt;=0,1,(AA9+AC9+AE9+AG9)/(Z9+AB9+AD9+AF9))),
IF(X9="No acumulado",IF(AG9&lt;&gt;"",(AG9/IF(AF9=0,1,AF9)),IF(AE9&lt;&gt;"",(AE9/IF(AD9=0,1,AD9)),IF(AC9&lt;&gt;"",(AC9/IF(AB9=0,1,AB9)),IF(AA9&lt;&gt;"",(AA9/IF(Z9=0,1,Z9)))))),
IF(X9="Mantenimiento",IF(AND(AG9=0,AE9=0,AC9=0,AA9=0),0,((AG9+AE9+AC9+AA9)/(IF(AG9=0,0,AG9)+IF(AE9=0,0,AE9)+IF(AC9=0,0,AC9)+IF(AA9=0,0,AA9)))),"ERROR")))</f>
        <v>0.4375</v>
      </c>
      <c r="AI9" s="82">
        <f>+IF(AH9&gt;1,1,AH9)</f>
        <v>0.4375</v>
      </c>
      <c r="AJ9" s="158">
        <v>53250000</v>
      </c>
      <c r="AK9" s="83" t="s">
        <v>1077</v>
      </c>
      <c r="AL9" s="85" t="s">
        <v>1078</v>
      </c>
      <c r="AM9" s="159">
        <v>25692911</v>
      </c>
      <c r="AN9" s="77"/>
      <c r="AO9" s="160"/>
    </row>
    <row r="10" spans="1:43" s="1" customFormat="1" ht="114.75" x14ac:dyDescent="0.25">
      <c r="A10" s="149">
        <v>4</v>
      </c>
      <c r="B10" s="113" t="s">
        <v>777</v>
      </c>
      <c r="C10" s="149">
        <v>3</v>
      </c>
      <c r="D10" s="149" t="s">
        <v>846</v>
      </c>
      <c r="E10" s="113" t="s">
        <v>847</v>
      </c>
      <c r="F10" s="150">
        <v>1</v>
      </c>
      <c r="G10" s="149" t="s">
        <v>1071</v>
      </c>
      <c r="H10" s="113" t="s">
        <v>1072</v>
      </c>
      <c r="I10" s="149">
        <v>17</v>
      </c>
      <c r="J10" s="149"/>
      <c r="K10" s="113" t="s">
        <v>1073</v>
      </c>
      <c r="L10" s="150">
        <v>2021051290003</v>
      </c>
      <c r="M10" s="149">
        <v>4</v>
      </c>
      <c r="N10" s="149">
        <v>4314</v>
      </c>
      <c r="O10" s="113" t="s">
        <v>1074</v>
      </c>
      <c r="P10" s="149" t="s">
        <v>66</v>
      </c>
      <c r="Q10" s="149">
        <v>4</v>
      </c>
      <c r="R10" s="151" t="s">
        <v>67</v>
      </c>
      <c r="S10" s="152">
        <v>1</v>
      </c>
      <c r="T10" s="113" t="s">
        <v>1075</v>
      </c>
      <c r="U10" s="153" t="s">
        <v>1079</v>
      </c>
      <c r="V10" s="154" t="s">
        <v>66</v>
      </c>
      <c r="W10" s="152">
        <v>4</v>
      </c>
      <c r="X10" s="155" t="s">
        <v>45</v>
      </c>
      <c r="Y10" s="156">
        <v>0.3</v>
      </c>
      <c r="Z10" s="152">
        <v>1</v>
      </c>
      <c r="AA10" s="84">
        <v>0</v>
      </c>
      <c r="AB10" s="157">
        <v>1</v>
      </c>
      <c r="AC10" s="91">
        <v>3</v>
      </c>
      <c r="AD10" s="157">
        <v>1</v>
      </c>
      <c r="AE10" s="80"/>
      <c r="AF10" s="157">
        <v>1</v>
      </c>
      <c r="AG10" s="91"/>
      <c r="AH10" s="82">
        <f>+IF(X10="Acumulado",IF((AA10+AC10+AE10+AG10)&lt;=0,0,IF((Z10+AB10+AD10+AF10)&lt;=0,1,(AA10+AC10+AE10+AG10)/(Z10+AB10+AD10+AF10))),
IF(X10="No acumulado",IF(AG10&lt;&gt;"",(AG10/IF(AF10=0,1,AF10)),IF(AE10&lt;&gt;"",(AE10/IF(AD10=0,1,AD10)),IF(AC10&lt;&gt;"",(AC10/IF(AB10=0,1,AB10)),IF(AA10&lt;&gt;"",(AA10/IF(Z10=0,1,Z10)))))),
IF(X10="Mantenimiento",IF(AND(AG10=0,AE10=0,AC10=0,AA10=0),0,((AG10+AE10+AC10+AA10)/(IF(AG10=0,0,AG10)+IF(AE10=0,0,AE10)+IF(AC10=0,0,AC10)+IF(AA10=0,0,AA10)))),"ERROR")))</f>
        <v>0.75</v>
      </c>
      <c r="AI10" s="82">
        <f>+IF(AH10&gt;1,1,AH10)</f>
        <v>0.75</v>
      </c>
      <c r="AJ10" s="158">
        <v>48922415.079999998</v>
      </c>
      <c r="AK10" s="83" t="s">
        <v>1077</v>
      </c>
      <c r="AL10" s="85" t="s">
        <v>1078</v>
      </c>
      <c r="AM10" s="159">
        <v>20560000</v>
      </c>
      <c r="AN10" s="77"/>
      <c r="AO10" s="160"/>
    </row>
    <row r="11" spans="1:43" s="1" customFormat="1" ht="114.75" x14ac:dyDescent="0.25">
      <c r="A11" s="149">
        <v>4</v>
      </c>
      <c r="B11" s="113" t="s">
        <v>777</v>
      </c>
      <c r="C11" s="149">
        <v>3</v>
      </c>
      <c r="D11" s="149" t="s">
        <v>846</v>
      </c>
      <c r="E11" s="113" t="s">
        <v>847</v>
      </c>
      <c r="F11" s="150">
        <v>1</v>
      </c>
      <c r="G11" s="149" t="s">
        <v>1071</v>
      </c>
      <c r="H11" s="113" t="s">
        <v>1072</v>
      </c>
      <c r="I11" s="149">
        <v>17</v>
      </c>
      <c r="J11" s="149"/>
      <c r="K11" s="113" t="s">
        <v>1073</v>
      </c>
      <c r="L11" s="150">
        <v>2021051290003</v>
      </c>
      <c r="M11" s="149">
        <v>4</v>
      </c>
      <c r="N11" s="149">
        <v>4314</v>
      </c>
      <c r="O11" s="113" t="s">
        <v>1074</v>
      </c>
      <c r="P11" s="149" t="s">
        <v>66</v>
      </c>
      <c r="Q11" s="149">
        <v>4</v>
      </c>
      <c r="R11" s="151" t="s">
        <v>67</v>
      </c>
      <c r="S11" s="152">
        <v>1</v>
      </c>
      <c r="T11" s="113" t="s">
        <v>1075</v>
      </c>
      <c r="U11" s="153" t="s">
        <v>1080</v>
      </c>
      <c r="V11" s="154" t="s">
        <v>137</v>
      </c>
      <c r="W11" s="156">
        <v>1</v>
      </c>
      <c r="X11" s="155" t="s">
        <v>45</v>
      </c>
      <c r="Y11" s="156">
        <v>0.1</v>
      </c>
      <c r="Z11" s="82">
        <v>0</v>
      </c>
      <c r="AA11" s="86">
        <v>0.25</v>
      </c>
      <c r="AB11" s="161">
        <v>0.25</v>
      </c>
      <c r="AC11" s="91">
        <v>0.2</v>
      </c>
      <c r="AD11" s="161">
        <v>0.5</v>
      </c>
      <c r="AE11" s="87"/>
      <c r="AF11" s="161">
        <v>0.25</v>
      </c>
      <c r="AG11" s="87"/>
      <c r="AH11" s="82">
        <f>+IF(X11="Acumulado",IF((AA11+AC11+AE11+AG11)&lt;=0,0,IF((Z11+AB11+AD11+AF11)&lt;=0,1,(AA11+AC11+AE11+AG11)/(Z11+AB11+AD11+AF11))),
IF(X11="No acumulado",IF(AG11&lt;&gt;"",(AG11/IF(AF11=0,1,AF11)),IF(AE11&lt;&gt;"",(AE11/IF(AD11=0,1,AD11)),IF(AC11&lt;&gt;"",(AC11/IF(AB11=0,1,AB11)),IF(AA11&lt;&gt;"",(AA11/IF(Z11=0,1,Z11)))))),
IF(X11="Mantenimiento",IF(AND(AG11=0,AE11=0,AC11=0,AA11=0),0,((AG11+AE11+AC11+AA11)/(IF(AG11=0,0,AG11)+IF(AE11=0,0,AE11)+IF(AC11=0,0,AC11)+IF(AA11=0,0,AA11)))),"ERROR")))</f>
        <v>0.45</v>
      </c>
      <c r="AI11" s="82">
        <f>+IF(AH11&gt;1,1,AH11)</f>
        <v>0.45</v>
      </c>
      <c r="AJ11" s="158">
        <v>33821347</v>
      </c>
      <c r="AK11" s="83" t="s">
        <v>1077</v>
      </c>
      <c r="AL11" s="85" t="s">
        <v>1078</v>
      </c>
      <c r="AM11" s="159">
        <v>12550000</v>
      </c>
      <c r="AN11" s="77"/>
      <c r="AO11" s="160"/>
    </row>
    <row r="12" spans="1:43" s="1" customFormat="1" ht="114.75" x14ac:dyDescent="0.25">
      <c r="A12" s="149">
        <v>4</v>
      </c>
      <c r="B12" s="113" t="s">
        <v>777</v>
      </c>
      <c r="C12" s="149">
        <v>3</v>
      </c>
      <c r="D12" s="149" t="s">
        <v>846</v>
      </c>
      <c r="E12" s="113" t="s">
        <v>847</v>
      </c>
      <c r="F12" s="150">
        <v>1</v>
      </c>
      <c r="G12" s="149" t="s">
        <v>1071</v>
      </c>
      <c r="H12" s="113" t="s">
        <v>1072</v>
      </c>
      <c r="I12" s="149">
        <v>17</v>
      </c>
      <c r="J12" s="149"/>
      <c r="K12" s="113" t="s">
        <v>1073</v>
      </c>
      <c r="L12" s="150">
        <v>2021051290003</v>
      </c>
      <c r="M12" s="149">
        <v>4</v>
      </c>
      <c r="N12" s="149">
        <v>4314</v>
      </c>
      <c r="O12" s="113" t="s">
        <v>1074</v>
      </c>
      <c r="P12" s="149" t="s">
        <v>66</v>
      </c>
      <c r="Q12" s="149">
        <v>4</v>
      </c>
      <c r="R12" s="151" t="s">
        <v>67</v>
      </c>
      <c r="S12" s="152">
        <v>1</v>
      </c>
      <c r="T12" s="113" t="s">
        <v>1075</v>
      </c>
      <c r="U12" s="153" t="s">
        <v>1081</v>
      </c>
      <c r="V12" s="154" t="s">
        <v>66</v>
      </c>
      <c r="W12" s="152">
        <v>2</v>
      </c>
      <c r="X12" s="155" t="s">
        <v>45</v>
      </c>
      <c r="Y12" s="156">
        <v>0.1</v>
      </c>
      <c r="Z12" s="152">
        <v>0</v>
      </c>
      <c r="AA12" s="79">
        <v>0.5</v>
      </c>
      <c r="AB12" s="162">
        <v>0</v>
      </c>
      <c r="AC12" s="91">
        <v>0.2</v>
      </c>
      <c r="AD12" s="162">
        <v>1</v>
      </c>
      <c r="AE12" s="163"/>
      <c r="AF12" s="162">
        <v>1</v>
      </c>
      <c r="AG12" s="163"/>
      <c r="AH12" s="82">
        <f>+IF(X12="Acumulado",IF((AA12+AC12+AE12+AG12)&lt;=0,0,IF((Z12+AB12+AD12+AF12)&lt;=0,1,(AA12+AC12+AE12+AG12)/(Z12+AB12+AD12+AF12))),
IF(X12="No acumulado",IF(AG12&lt;&gt;"",(AG12/IF(AF12=0,1,AF12)),IF(AE12&lt;&gt;"",(AE12/IF(AD12=0,1,AD12)),IF(AC12&lt;&gt;"",(AC12/IF(AB12=0,1,AB12)),IF(AA12&lt;&gt;"",(AA12/IF(Z12=0,1,Z12)))))),
IF(X12="Mantenimiento",IF(AND(AG12=0,AE12=0,AC12=0,AA12=0),0,((AG12+AE12+AC12+AA12)/(IF(AG12=0,0,AG12)+IF(AE12=0,0,AE12)+IF(AC12=0,0,AC12)+IF(AA12=0,0,AA12)))),"ERROR")))</f>
        <v>0.35</v>
      </c>
      <c r="AI12" s="82">
        <f>+IF(AH12&gt;1,1,AH12)</f>
        <v>0.35</v>
      </c>
      <c r="AJ12" s="158">
        <v>10905170</v>
      </c>
      <c r="AK12" s="83" t="s">
        <v>1077</v>
      </c>
      <c r="AL12" s="85" t="s">
        <v>1078</v>
      </c>
      <c r="AM12" s="159">
        <v>17852000</v>
      </c>
      <c r="AN12" s="77"/>
      <c r="AO12" s="160"/>
    </row>
  </sheetData>
  <sheetProtection algorithmName="SHA-512" hashValue="yMKnD3vCZqU9Gi628+1tJDIqxEYJ0CXWR6dDBzVmFkfMbyg1+0hwoYUgYLCxsEjx4V/ZXehXaZQ9YbtRJWRpVA==" saltValue="jJvbNYoE6cPjYPcn4/fiMg==" spinCount="100000" sheet="1" objects="1" scenarios="1" selectLockedCells="1" selectUnlockedCells="1"/>
  <mergeCells count="20">
    <mergeCell ref="A7:T7"/>
    <mergeCell ref="U7:AH7"/>
    <mergeCell ref="AJ7:AM7"/>
    <mergeCell ref="AN7:AN8"/>
    <mergeCell ref="A5:B5"/>
    <mergeCell ref="C5:AN5"/>
    <mergeCell ref="A6:B6"/>
    <mergeCell ref="C6:G6"/>
    <mergeCell ref="H6:J6"/>
    <mergeCell ref="K6:N6"/>
    <mergeCell ref="P6:T6"/>
    <mergeCell ref="W6:X6"/>
    <mergeCell ref="Y6:Z6"/>
    <mergeCell ref="AA6:AN6"/>
    <mergeCell ref="A1:B4"/>
    <mergeCell ref="C1:AL4"/>
    <mergeCell ref="AM1:AN1"/>
    <mergeCell ref="AM2:AN2"/>
    <mergeCell ref="AM3:AN3"/>
    <mergeCell ref="AM4:AN4"/>
  </mergeCells>
  <dataValidations count="1">
    <dataValidation type="list" allowBlank="1" showErrorMessage="1" sqref="AL8">
      <formula1>#REF!</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3"/>
  <sheetViews>
    <sheetView showGridLines="0" topLeftCell="AB4" zoomScale="75" zoomScaleNormal="75" zoomScaleSheetLayoutView="70" workbookViewId="0">
      <selection activeCell="AL10" sqref="AL10"/>
    </sheetView>
  </sheetViews>
  <sheetFormatPr baseColWidth="10" defaultColWidth="14.42578125" defaultRowHeight="12.75" x14ac:dyDescent="0.2"/>
  <cols>
    <col min="1" max="1" width="8.140625" style="18" customWidth="1"/>
    <col min="2" max="2" width="34.7109375" style="18" customWidth="1"/>
    <col min="3" max="3" width="6.7109375" style="18" customWidth="1"/>
    <col min="4" max="4" width="7.140625" style="18" customWidth="1"/>
    <col min="5" max="5" width="34.140625" style="18" customWidth="1"/>
    <col min="6" max="6" width="6.7109375" style="18" customWidth="1"/>
    <col min="7" max="7" width="10" style="18" customWidth="1"/>
    <col min="8" max="8" width="37.28515625" style="18" customWidth="1"/>
    <col min="9" max="9" width="14.140625" style="18" customWidth="1"/>
    <col min="10" max="10" width="15.28515625" style="18" customWidth="1"/>
    <col min="11" max="11" width="48.7109375" style="18" customWidth="1"/>
    <col min="12" max="12" width="21.42578125" style="18" customWidth="1"/>
    <col min="13" max="13" width="6.7109375" style="18" customWidth="1"/>
    <col min="14" max="14" width="10" style="18" customWidth="1"/>
    <col min="15" max="15" width="64.28515625" style="18" customWidth="1"/>
    <col min="16" max="16" width="17.5703125" style="18" customWidth="1"/>
    <col min="17" max="17" width="21.7109375" style="18" customWidth="1"/>
    <col min="18" max="18" width="19.140625" style="18" customWidth="1"/>
    <col min="19" max="19" width="15.7109375" style="19" customWidth="1"/>
    <col min="20" max="20" width="31.42578125" style="18" customWidth="1"/>
    <col min="21" max="21" width="70.140625" style="20" customWidth="1"/>
    <col min="22" max="22" width="28.140625" style="19" customWidth="1"/>
    <col min="23" max="23" width="26.42578125" style="21" customWidth="1"/>
    <col min="24" max="24" width="28.140625" style="21" hidden="1" customWidth="1"/>
    <col min="25" max="25" width="26.5703125" style="21" hidden="1" customWidth="1"/>
    <col min="26" max="26" width="31.28515625" style="21" customWidth="1"/>
    <col min="27" max="27" width="26.28515625" style="21" customWidth="1"/>
    <col min="28" max="28" width="27.28515625" style="21" customWidth="1"/>
    <col min="29" max="29" width="27" style="21" customWidth="1"/>
    <col min="30" max="30" width="27.28515625" style="21" hidden="1" customWidth="1"/>
    <col min="31" max="31" width="28" style="21" hidden="1" customWidth="1"/>
    <col min="32" max="32" width="26" style="21" hidden="1" customWidth="1"/>
    <col min="33" max="33" width="28.28515625" style="21" hidden="1" customWidth="1"/>
    <col min="34" max="35" width="24.28515625" style="21" customWidth="1"/>
    <col min="36" max="36" width="22.28515625" style="18" customWidth="1"/>
    <col min="37" max="37" width="19.28515625" style="18" customWidth="1"/>
    <col min="38" max="38" width="22.42578125" style="18" customWidth="1"/>
    <col min="39" max="39" width="24.28515625" style="22" bestFit="1" customWidth="1"/>
    <col min="40" max="40" width="29.7109375" style="1" customWidth="1"/>
    <col min="41" max="16384" width="14.42578125" style="1"/>
  </cols>
  <sheetData>
    <row r="1" spans="1:51" ht="15.75" x14ac:dyDescent="0.25">
      <c r="A1" s="860"/>
      <c r="B1" s="861"/>
      <c r="C1" s="862" t="s">
        <v>0</v>
      </c>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4"/>
      <c r="AM1" s="868" t="s">
        <v>1</v>
      </c>
      <c r="AN1" s="868"/>
      <c r="AY1" s="1" t="s">
        <v>45</v>
      </c>
    </row>
    <row r="2" spans="1:51" ht="15.75" x14ac:dyDescent="0.25">
      <c r="A2" s="860"/>
      <c r="B2" s="861"/>
      <c r="C2" s="862"/>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4"/>
      <c r="AM2" s="868" t="s">
        <v>48</v>
      </c>
      <c r="AN2" s="868"/>
      <c r="AY2" s="1" t="s">
        <v>47</v>
      </c>
    </row>
    <row r="3" spans="1:51" ht="15.75" x14ac:dyDescent="0.25">
      <c r="A3" s="860"/>
      <c r="B3" s="861"/>
      <c r="C3" s="862"/>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863"/>
      <c r="AJ3" s="863"/>
      <c r="AK3" s="863"/>
      <c r="AL3" s="864"/>
      <c r="AM3" s="868" t="s">
        <v>2</v>
      </c>
      <c r="AN3" s="868"/>
      <c r="AY3" s="1" t="s">
        <v>46</v>
      </c>
    </row>
    <row r="4" spans="1:51" ht="21.75" customHeight="1" x14ac:dyDescent="0.25">
      <c r="A4" s="860"/>
      <c r="B4" s="861"/>
      <c r="C4" s="865"/>
      <c r="D4" s="866"/>
      <c r="E4" s="866"/>
      <c r="F4" s="866"/>
      <c r="G4" s="866"/>
      <c r="H4" s="866"/>
      <c r="I4" s="866"/>
      <c r="J4" s="866"/>
      <c r="K4" s="866"/>
      <c r="L4" s="866"/>
      <c r="M4" s="866"/>
      <c r="N4" s="866"/>
      <c r="O4" s="866"/>
      <c r="P4" s="866"/>
      <c r="Q4" s="866"/>
      <c r="R4" s="866"/>
      <c r="S4" s="866"/>
      <c r="T4" s="866"/>
      <c r="U4" s="866"/>
      <c r="V4" s="866"/>
      <c r="W4" s="866"/>
      <c r="X4" s="866"/>
      <c r="Y4" s="866"/>
      <c r="Z4" s="866"/>
      <c r="AA4" s="866"/>
      <c r="AB4" s="866"/>
      <c r="AC4" s="866"/>
      <c r="AD4" s="866"/>
      <c r="AE4" s="866"/>
      <c r="AF4" s="866"/>
      <c r="AG4" s="866"/>
      <c r="AH4" s="866"/>
      <c r="AI4" s="866"/>
      <c r="AJ4" s="866"/>
      <c r="AK4" s="866"/>
      <c r="AL4" s="867"/>
      <c r="AM4" s="868" t="s">
        <v>55</v>
      </c>
      <c r="AN4" s="868"/>
    </row>
    <row r="5" spans="1:51" ht="30.75" customHeight="1" x14ac:dyDescent="0.25">
      <c r="A5" s="869" t="s">
        <v>3</v>
      </c>
      <c r="B5" s="870"/>
      <c r="C5" s="871" t="s">
        <v>4</v>
      </c>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c r="AI5" s="871"/>
      <c r="AJ5" s="871"/>
      <c r="AK5" s="871"/>
      <c r="AL5" s="871"/>
      <c r="AM5" s="871"/>
      <c r="AN5" s="871"/>
    </row>
    <row r="6" spans="1:51" ht="47.25" customHeight="1" x14ac:dyDescent="0.25">
      <c r="A6" s="872" t="s">
        <v>5</v>
      </c>
      <c r="B6" s="872"/>
      <c r="C6" s="873">
        <v>2023</v>
      </c>
      <c r="D6" s="873"/>
      <c r="E6" s="873"/>
      <c r="F6" s="873"/>
      <c r="G6" s="873"/>
      <c r="H6" s="868" t="s">
        <v>6</v>
      </c>
      <c r="I6" s="868"/>
      <c r="J6" s="868"/>
      <c r="K6" s="873" t="s">
        <v>56</v>
      </c>
      <c r="L6" s="873"/>
      <c r="M6" s="873"/>
      <c r="N6" s="873"/>
      <c r="O6" s="25" t="s">
        <v>7</v>
      </c>
      <c r="P6" s="873" t="s">
        <v>57</v>
      </c>
      <c r="Q6" s="873"/>
      <c r="R6" s="873"/>
      <c r="S6" s="873"/>
      <c r="T6" s="873"/>
      <c r="U6" s="26" t="s">
        <v>58</v>
      </c>
      <c r="V6" s="74">
        <v>45107</v>
      </c>
      <c r="W6" s="874" t="s">
        <v>53</v>
      </c>
      <c r="X6" s="875"/>
      <c r="Y6" s="876" t="s">
        <v>50</v>
      </c>
      <c r="Z6" s="877"/>
      <c r="AA6" s="876"/>
      <c r="AB6" s="878"/>
      <c r="AC6" s="878"/>
      <c r="AD6" s="878"/>
      <c r="AE6" s="878"/>
      <c r="AF6" s="878"/>
      <c r="AG6" s="878"/>
      <c r="AH6" s="878"/>
      <c r="AI6" s="878"/>
      <c r="AJ6" s="878"/>
      <c r="AK6" s="878"/>
      <c r="AL6" s="878"/>
      <c r="AM6" s="878"/>
      <c r="AN6" s="877"/>
    </row>
    <row r="7" spans="1:51" s="3" customFormat="1" ht="15.75" x14ac:dyDescent="0.25">
      <c r="A7" s="879"/>
      <c r="B7" s="879"/>
      <c r="C7" s="879"/>
      <c r="D7" s="879"/>
      <c r="E7" s="879"/>
      <c r="F7" s="879"/>
      <c r="G7" s="879"/>
      <c r="H7" s="879"/>
      <c r="I7" s="879"/>
      <c r="J7" s="879"/>
      <c r="K7" s="879"/>
      <c r="L7" s="879"/>
      <c r="M7" s="879"/>
      <c r="N7" s="879"/>
      <c r="O7" s="879"/>
      <c r="P7" s="879"/>
      <c r="Q7" s="879"/>
      <c r="R7" s="879"/>
      <c r="S7" s="879"/>
      <c r="T7" s="879"/>
      <c r="U7" s="880" t="s">
        <v>8</v>
      </c>
      <c r="V7" s="880"/>
      <c r="W7" s="880"/>
      <c r="X7" s="880"/>
      <c r="Y7" s="881"/>
      <c r="Z7" s="881"/>
      <c r="AA7" s="881"/>
      <c r="AB7" s="881"/>
      <c r="AC7" s="881"/>
      <c r="AD7" s="881"/>
      <c r="AE7" s="881"/>
      <c r="AF7" s="881"/>
      <c r="AG7" s="881"/>
      <c r="AH7" s="881"/>
      <c r="AI7" s="2"/>
      <c r="AJ7" s="882" t="s">
        <v>9</v>
      </c>
      <c r="AK7" s="882"/>
      <c r="AL7" s="882"/>
      <c r="AM7" s="882"/>
      <c r="AN7" s="883" t="s">
        <v>10</v>
      </c>
    </row>
    <row r="8" spans="1:51" s="17" customFormat="1" ht="45" x14ac:dyDescent="0.25">
      <c r="A8" s="4" t="s">
        <v>11</v>
      </c>
      <c r="B8" s="4" t="s">
        <v>12</v>
      </c>
      <c r="C8" s="4" t="s">
        <v>11</v>
      </c>
      <c r="D8" s="4" t="s">
        <v>13</v>
      </c>
      <c r="E8" s="4" t="s">
        <v>14</v>
      </c>
      <c r="F8" s="4" t="s">
        <v>11</v>
      </c>
      <c r="G8" s="4" t="s">
        <v>13</v>
      </c>
      <c r="H8" s="4" t="s">
        <v>15</v>
      </c>
      <c r="I8" s="4" t="s">
        <v>16</v>
      </c>
      <c r="J8" s="4" t="s">
        <v>17</v>
      </c>
      <c r="K8" s="4" t="s">
        <v>18</v>
      </c>
      <c r="L8" s="4" t="s">
        <v>19</v>
      </c>
      <c r="M8" s="4" t="s">
        <v>11</v>
      </c>
      <c r="N8" s="4" t="s">
        <v>13</v>
      </c>
      <c r="O8" s="4" t="s">
        <v>20</v>
      </c>
      <c r="P8" s="4" t="s">
        <v>21</v>
      </c>
      <c r="Q8" s="4" t="s">
        <v>22</v>
      </c>
      <c r="R8" s="4" t="s">
        <v>23</v>
      </c>
      <c r="S8" s="4" t="s">
        <v>24</v>
      </c>
      <c r="T8" s="4" t="s">
        <v>25</v>
      </c>
      <c r="U8" s="5" t="s">
        <v>26</v>
      </c>
      <c r="V8" s="5" t="s">
        <v>27</v>
      </c>
      <c r="W8" s="5" t="s">
        <v>28</v>
      </c>
      <c r="X8" s="5" t="s">
        <v>29</v>
      </c>
      <c r="Y8" s="5" t="s">
        <v>30</v>
      </c>
      <c r="Z8" s="6" t="s">
        <v>31</v>
      </c>
      <c r="AA8" s="32" t="s">
        <v>32</v>
      </c>
      <c r="AB8" s="7" t="s">
        <v>33</v>
      </c>
      <c r="AC8" s="8" t="s">
        <v>34</v>
      </c>
      <c r="AD8" s="9" t="s">
        <v>35</v>
      </c>
      <c r="AE8" s="10" t="s">
        <v>36</v>
      </c>
      <c r="AF8" s="11" t="s">
        <v>37</v>
      </c>
      <c r="AG8" s="12" t="s">
        <v>38</v>
      </c>
      <c r="AH8" s="13" t="s">
        <v>39</v>
      </c>
      <c r="AI8" s="14" t="s">
        <v>40</v>
      </c>
      <c r="AJ8" s="15" t="s">
        <v>41</v>
      </c>
      <c r="AK8" s="15" t="s">
        <v>42</v>
      </c>
      <c r="AL8" s="15" t="s">
        <v>43</v>
      </c>
      <c r="AM8" s="16" t="s">
        <v>44</v>
      </c>
      <c r="AN8" s="883"/>
    </row>
    <row r="9" spans="1:51" s="58" customFormat="1" ht="38.25" x14ac:dyDescent="0.25">
      <c r="A9" s="47">
        <v>1</v>
      </c>
      <c r="B9" s="24" t="s">
        <v>59</v>
      </c>
      <c r="C9" s="47">
        <v>12</v>
      </c>
      <c r="D9" s="47" t="s">
        <v>60</v>
      </c>
      <c r="E9" s="24" t="s">
        <v>61</v>
      </c>
      <c r="F9" s="47">
        <v>1</v>
      </c>
      <c r="G9" s="47">
        <v>1121</v>
      </c>
      <c r="H9" s="48" t="s">
        <v>63</v>
      </c>
      <c r="I9" s="47">
        <v>9</v>
      </c>
      <c r="J9" s="47"/>
      <c r="K9" s="24" t="s">
        <v>64</v>
      </c>
      <c r="L9" s="49">
        <v>2020051290054</v>
      </c>
      <c r="M9" s="47">
        <v>1</v>
      </c>
      <c r="N9" s="47">
        <v>11211</v>
      </c>
      <c r="O9" s="24" t="s">
        <v>65</v>
      </c>
      <c r="P9" s="47" t="s">
        <v>66</v>
      </c>
      <c r="Q9" s="47">
        <v>4</v>
      </c>
      <c r="R9" s="47" t="s">
        <v>67</v>
      </c>
      <c r="S9" s="23">
        <v>1</v>
      </c>
      <c r="T9" s="24" t="s">
        <v>68</v>
      </c>
      <c r="U9" s="29" t="s">
        <v>84</v>
      </c>
      <c r="V9" s="50" t="s">
        <v>133</v>
      </c>
      <c r="W9" s="37">
        <v>4</v>
      </c>
      <c r="X9" s="51" t="s">
        <v>134</v>
      </c>
      <c r="Y9" s="52">
        <v>0.1</v>
      </c>
      <c r="Z9" s="37">
        <v>1</v>
      </c>
      <c r="AA9" s="37">
        <v>1</v>
      </c>
      <c r="AB9" s="46">
        <v>1</v>
      </c>
      <c r="AC9" s="38">
        <v>1</v>
      </c>
      <c r="AD9" s="46">
        <v>1</v>
      </c>
      <c r="AE9" s="46"/>
      <c r="AF9" s="46">
        <v>1</v>
      </c>
      <c r="AG9" s="46"/>
      <c r="AH9" s="53">
        <f>+IF(X9="Acumulado",(AA9+AC9+AE9+AG9)/(Z9+AB9+AD9+AF9),
IF(X9="No acumulado",IF(AG9&lt;&gt;"",(AG9/IF(AF9=0,1,AF9)),IF(AE9&lt;&gt;"",(AE9/IF(AD9=0,1,AD9)),IF(AC9&lt;&gt;"",(AC9/IF(AB9=0,1,AB9)),IF(AA9&lt;&gt;"",(AA9/IF(Z9=0,1,Z9)))))),
IF(X9="Mantenimiento",IF(AND(AG9=0,AE9=0,AC9=0,AA9=0),0,((AG9+AE9+AC9+AA9)/(IF(AG9=0,0,AG9)+IF(AE9=0,0,AE9)+IF(AC9=0,0,AC9)+IF(AA9=0,0,AA9)))),"ERROR")))</f>
        <v>0.5</v>
      </c>
      <c r="AI9" s="53">
        <f>+IF(AH9&gt;1,1,AH9)</f>
        <v>0.5</v>
      </c>
      <c r="AJ9" s="54">
        <v>32000000</v>
      </c>
      <c r="AK9" s="55" t="s">
        <v>309</v>
      </c>
      <c r="AL9" s="56" t="s">
        <v>69</v>
      </c>
      <c r="AM9" s="54">
        <v>31555062</v>
      </c>
      <c r="AN9" s="57"/>
    </row>
    <row r="10" spans="1:51" s="58" customFormat="1" ht="38.25" x14ac:dyDescent="0.25">
      <c r="A10" s="47">
        <v>1</v>
      </c>
      <c r="B10" s="24" t="s">
        <v>59</v>
      </c>
      <c r="C10" s="47">
        <v>12</v>
      </c>
      <c r="D10" s="47" t="s">
        <v>60</v>
      </c>
      <c r="E10" s="24" t="s">
        <v>61</v>
      </c>
      <c r="F10" s="47">
        <v>1</v>
      </c>
      <c r="G10" s="47" t="s">
        <v>62</v>
      </c>
      <c r="H10" s="48" t="s">
        <v>63</v>
      </c>
      <c r="I10" s="47">
        <v>9</v>
      </c>
      <c r="J10" s="47"/>
      <c r="K10" s="24" t="s">
        <v>64</v>
      </c>
      <c r="L10" s="49">
        <v>2020051290054</v>
      </c>
      <c r="M10" s="47">
        <v>1</v>
      </c>
      <c r="N10" s="47">
        <v>11211</v>
      </c>
      <c r="O10" s="24" t="s">
        <v>65</v>
      </c>
      <c r="P10" s="47" t="s">
        <v>66</v>
      </c>
      <c r="Q10" s="47">
        <v>4</v>
      </c>
      <c r="R10" s="47" t="s">
        <v>67</v>
      </c>
      <c r="S10" s="23">
        <v>1</v>
      </c>
      <c r="T10" s="24" t="s">
        <v>68</v>
      </c>
      <c r="U10" s="29" t="s">
        <v>84</v>
      </c>
      <c r="V10" s="50" t="s">
        <v>133</v>
      </c>
      <c r="W10" s="37">
        <v>4</v>
      </c>
      <c r="X10" s="51" t="s">
        <v>134</v>
      </c>
      <c r="Y10" s="52">
        <v>0.1</v>
      </c>
      <c r="Z10" s="37">
        <v>1</v>
      </c>
      <c r="AA10" s="37">
        <v>1</v>
      </c>
      <c r="AB10" s="46">
        <v>1</v>
      </c>
      <c r="AC10" s="38">
        <v>1</v>
      </c>
      <c r="AD10" s="46">
        <v>1</v>
      </c>
      <c r="AE10" s="46"/>
      <c r="AF10" s="46">
        <v>1</v>
      </c>
      <c r="AG10" s="46"/>
      <c r="AH10" s="53">
        <f t="shared" ref="AH10:AH73" si="0">+IF(X10="Acumulado",(AA10+AC10+AE10+AG10)/(Z10+AB10+AD10+AF10),
IF(X10="No acumulado",IF(AG10&lt;&gt;"",(AG10/IF(AF10=0,1,AF10)),IF(AE10&lt;&gt;"",(AE10/IF(AD10=0,1,AD10)),IF(AC10&lt;&gt;"",(AC10/IF(AB10=0,1,AB10)),IF(AA10&lt;&gt;"",(AA10/IF(Z10=0,1,Z10)))))),
IF(X10="Mantenimiento",IF(AND(AG10=0,AE10=0,AC10=0,AA10=0),0,((AG10+AE10+AC10+AA10)/(IF(AG10=0,0,AG10)+IF(AE10=0,0,AE10)+IF(AC10=0,0,AC10)+IF(AA10=0,0,AA10)))),"ERROR")))</f>
        <v>0.5</v>
      </c>
      <c r="AI10" s="53">
        <f>+IF(AH10&gt;1,1,AH10)</f>
        <v>0.5</v>
      </c>
      <c r="AJ10" s="39">
        <v>15000000</v>
      </c>
      <c r="AK10" s="59" t="s">
        <v>308</v>
      </c>
      <c r="AL10" s="41" t="s">
        <v>69</v>
      </c>
      <c r="AM10" s="39">
        <v>9304670</v>
      </c>
      <c r="AN10" s="57"/>
    </row>
    <row r="11" spans="1:51" s="58" customFormat="1" ht="38.25" x14ac:dyDescent="0.25">
      <c r="A11" s="47">
        <v>1</v>
      </c>
      <c r="B11" s="24" t="s">
        <v>59</v>
      </c>
      <c r="C11" s="47">
        <v>12</v>
      </c>
      <c r="D11" s="47" t="s">
        <v>139</v>
      </c>
      <c r="E11" s="24" t="s">
        <v>61</v>
      </c>
      <c r="F11" s="47">
        <v>1</v>
      </c>
      <c r="G11" s="47" t="s">
        <v>222</v>
      </c>
      <c r="H11" s="48" t="s">
        <v>63</v>
      </c>
      <c r="I11" s="47">
        <v>9</v>
      </c>
      <c r="J11" s="47"/>
      <c r="K11" s="24" t="s">
        <v>64</v>
      </c>
      <c r="L11" s="49">
        <v>2020051290054</v>
      </c>
      <c r="M11" s="47">
        <v>1</v>
      </c>
      <c r="N11" s="47">
        <v>11211</v>
      </c>
      <c r="O11" s="24" t="s">
        <v>65</v>
      </c>
      <c r="P11" s="47" t="s">
        <v>66</v>
      </c>
      <c r="Q11" s="47">
        <v>4</v>
      </c>
      <c r="R11" s="47" t="s">
        <v>67</v>
      </c>
      <c r="S11" s="23">
        <v>1</v>
      </c>
      <c r="T11" s="24" t="s">
        <v>68</v>
      </c>
      <c r="U11" s="29" t="s">
        <v>84</v>
      </c>
      <c r="V11" s="50" t="s">
        <v>133</v>
      </c>
      <c r="W11" s="37">
        <v>4</v>
      </c>
      <c r="X11" s="51" t="s">
        <v>134</v>
      </c>
      <c r="Y11" s="52">
        <v>0.1</v>
      </c>
      <c r="Z11" s="37">
        <v>1</v>
      </c>
      <c r="AA11" s="37">
        <v>1</v>
      </c>
      <c r="AB11" s="46">
        <v>1</v>
      </c>
      <c r="AC11" s="38">
        <v>1</v>
      </c>
      <c r="AD11" s="46">
        <v>1</v>
      </c>
      <c r="AE11" s="46"/>
      <c r="AF11" s="46">
        <v>1</v>
      </c>
      <c r="AG11" s="46"/>
      <c r="AH11" s="53">
        <f t="shared" si="0"/>
        <v>0.5</v>
      </c>
      <c r="AI11" s="53">
        <f>+IF(AH11&gt;1,1,AH11)</f>
        <v>0.5</v>
      </c>
      <c r="AJ11" s="39">
        <v>2000000</v>
      </c>
      <c r="AK11" s="59" t="s">
        <v>314</v>
      </c>
      <c r="AL11" s="41" t="s">
        <v>70</v>
      </c>
      <c r="AM11" s="40">
        <v>1764069</v>
      </c>
      <c r="AN11" s="57"/>
    </row>
    <row r="12" spans="1:51" s="58" customFormat="1" ht="38.25" x14ac:dyDescent="0.25">
      <c r="A12" s="47">
        <v>1</v>
      </c>
      <c r="B12" s="24" t="s">
        <v>59</v>
      </c>
      <c r="C12" s="47">
        <v>12</v>
      </c>
      <c r="D12" s="47" t="s">
        <v>140</v>
      </c>
      <c r="E12" s="24" t="s">
        <v>61</v>
      </c>
      <c r="F12" s="47">
        <v>1</v>
      </c>
      <c r="G12" s="47" t="s">
        <v>223</v>
      </c>
      <c r="H12" s="48" t="s">
        <v>63</v>
      </c>
      <c r="I12" s="47">
        <v>9</v>
      </c>
      <c r="J12" s="47"/>
      <c r="K12" s="24" t="s">
        <v>64</v>
      </c>
      <c r="L12" s="49">
        <v>2020051290054</v>
      </c>
      <c r="M12" s="47">
        <v>1</v>
      </c>
      <c r="N12" s="47">
        <v>11211</v>
      </c>
      <c r="O12" s="24" t="s">
        <v>65</v>
      </c>
      <c r="P12" s="47" t="s">
        <v>66</v>
      </c>
      <c r="Q12" s="47">
        <v>4</v>
      </c>
      <c r="R12" s="47" t="s">
        <v>67</v>
      </c>
      <c r="S12" s="23">
        <v>1</v>
      </c>
      <c r="T12" s="24" t="s">
        <v>68</v>
      </c>
      <c r="U12" s="29" t="s">
        <v>85</v>
      </c>
      <c r="V12" s="50" t="s">
        <v>133</v>
      </c>
      <c r="W12" s="37">
        <v>1</v>
      </c>
      <c r="X12" s="51" t="s">
        <v>134</v>
      </c>
      <c r="Y12" s="52">
        <v>0.15</v>
      </c>
      <c r="Z12" s="37">
        <v>0</v>
      </c>
      <c r="AA12" s="37">
        <v>0</v>
      </c>
      <c r="AB12" s="46">
        <v>0</v>
      </c>
      <c r="AC12" s="38">
        <v>0</v>
      </c>
      <c r="AD12" s="46">
        <v>0</v>
      </c>
      <c r="AE12" s="46"/>
      <c r="AF12" s="46">
        <v>1</v>
      </c>
      <c r="AG12" s="46"/>
      <c r="AH12" s="53">
        <f t="shared" si="0"/>
        <v>0</v>
      </c>
      <c r="AI12" s="53">
        <f t="shared" ref="AI12:AI94" si="1">+IF(AH12&gt;1,1,AH12)</f>
        <v>0</v>
      </c>
      <c r="AJ12" s="39">
        <v>10500000</v>
      </c>
      <c r="AK12" s="59" t="s">
        <v>306</v>
      </c>
      <c r="AL12" s="41" t="s">
        <v>69</v>
      </c>
      <c r="AM12" s="39">
        <v>0</v>
      </c>
      <c r="AN12" s="60"/>
    </row>
    <row r="13" spans="1:51" s="58" customFormat="1" ht="38.25" x14ac:dyDescent="0.25">
      <c r="A13" s="47">
        <v>1</v>
      </c>
      <c r="B13" s="24" t="s">
        <v>59</v>
      </c>
      <c r="C13" s="47">
        <v>12</v>
      </c>
      <c r="D13" s="47" t="s">
        <v>141</v>
      </c>
      <c r="E13" s="24" t="s">
        <v>61</v>
      </c>
      <c r="F13" s="47">
        <v>1</v>
      </c>
      <c r="G13" s="47" t="s">
        <v>224</v>
      </c>
      <c r="H13" s="48" t="s">
        <v>63</v>
      </c>
      <c r="I13" s="47">
        <v>9</v>
      </c>
      <c r="J13" s="47"/>
      <c r="K13" s="24" t="s">
        <v>64</v>
      </c>
      <c r="L13" s="49">
        <v>2020051290054</v>
      </c>
      <c r="M13" s="47">
        <v>1</v>
      </c>
      <c r="N13" s="47">
        <v>11211</v>
      </c>
      <c r="O13" s="24" t="s">
        <v>65</v>
      </c>
      <c r="P13" s="47" t="s">
        <v>66</v>
      </c>
      <c r="Q13" s="47">
        <v>4</v>
      </c>
      <c r="R13" s="47" t="s">
        <v>67</v>
      </c>
      <c r="S13" s="23">
        <v>1</v>
      </c>
      <c r="T13" s="24" t="s">
        <v>68</v>
      </c>
      <c r="U13" s="29" t="s">
        <v>85</v>
      </c>
      <c r="V13" s="50" t="s">
        <v>133</v>
      </c>
      <c r="W13" s="37">
        <v>1</v>
      </c>
      <c r="X13" s="51" t="s">
        <v>134</v>
      </c>
      <c r="Y13" s="52">
        <v>0.15</v>
      </c>
      <c r="Z13" s="37">
        <v>0</v>
      </c>
      <c r="AA13" s="37">
        <v>0</v>
      </c>
      <c r="AB13" s="46">
        <v>0</v>
      </c>
      <c r="AC13" s="38">
        <v>0</v>
      </c>
      <c r="AD13" s="46">
        <v>0</v>
      </c>
      <c r="AE13" s="46"/>
      <c r="AF13" s="46">
        <v>1</v>
      </c>
      <c r="AG13" s="46"/>
      <c r="AH13" s="53">
        <f t="shared" si="0"/>
        <v>0</v>
      </c>
      <c r="AI13" s="53">
        <f t="shared" ref="AI13" si="2">+IF(AH13&gt;1,1,AH13)</f>
        <v>0</v>
      </c>
      <c r="AJ13" s="39">
        <v>14000000</v>
      </c>
      <c r="AK13" s="59" t="s">
        <v>310</v>
      </c>
      <c r="AL13" s="41" t="s">
        <v>70</v>
      </c>
      <c r="AM13" s="39">
        <v>0</v>
      </c>
      <c r="AN13" s="60"/>
    </row>
    <row r="14" spans="1:51" s="58" customFormat="1" ht="38.25" x14ac:dyDescent="0.25">
      <c r="A14" s="47">
        <v>1</v>
      </c>
      <c r="B14" s="24" t="s">
        <v>59</v>
      </c>
      <c r="C14" s="47">
        <v>12</v>
      </c>
      <c r="D14" s="47" t="s">
        <v>142</v>
      </c>
      <c r="E14" s="24" t="s">
        <v>61</v>
      </c>
      <c r="F14" s="47">
        <v>1</v>
      </c>
      <c r="G14" s="47" t="s">
        <v>225</v>
      </c>
      <c r="H14" s="48" t="s">
        <v>63</v>
      </c>
      <c r="I14" s="47">
        <v>9</v>
      </c>
      <c r="J14" s="47"/>
      <c r="K14" s="24" t="s">
        <v>64</v>
      </c>
      <c r="L14" s="49">
        <v>2020051290054</v>
      </c>
      <c r="M14" s="47">
        <v>1</v>
      </c>
      <c r="N14" s="47">
        <v>11211</v>
      </c>
      <c r="O14" s="24" t="s">
        <v>65</v>
      </c>
      <c r="P14" s="47" t="s">
        <v>66</v>
      </c>
      <c r="Q14" s="47">
        <v>4</v>
      </c>
      <c r="R14" s="47" t="s">
        <v>67</v>
      </c>
      <c r="S14" s="23">
        <v>1</v>
      </c>
      <c r="T14" s="24" t="s">
        <v>68</v>
      </c>
      <c r="U14" s="29" t="s">
        <v>86</v>
      </c>
      <c r="V14" s="50" t="s">
        <v>133</v>
      </c>
      <c r="W14" s="37">
        <v>1</v>
      </c>
      <c r="X14" s="51" t="s">
        <v>134</v>
      </c>
      <c r="Y14" s="52">
        <v>0.15</v>
      </c>
      <c r="Z14" s="37">
        <v>0</v>
      </c>
      <c r="AA14" s="37">
        <v>0</v>
      </c>
      <c r="AB14" s="46">
        <v>1</v>
      </c>
      <c r="AC14" s="38">
        <v>1</v>
      </c>
      <c r="AD14" s="46">
        <v>0</v>
      </c>
      <c r="AE14" s="46"/>
      <c r="AF14" s="46">
        <v>0</v>
      </c>
      <c r="AG14" s="46"/>
      <c r="AH14" s="53">
        <f t="shared" si="0"/>
        <v>1</v>
      </c>
      <c r="AI14" s="53">
        <f t="shared" si="1"/>
        <v>1</v>
      </c>
      <c r="AJ14" s="39">
        <v>40000000</v>
      </c>
      <c r="AK14" s="59" t="s">
        <v>306</v>
      </c>
      <c r="AL14" s="41" t="s">
        <v>69</v>
      </c>
      <c r="AM14" s="39">
        <v>38181819</v>
      </c>
      <c r="AN14" s="57"/>
    </row>
    <row r="15" spans="1:51" s="58" customFormat="1" ht="38.25" x14ac:dyDescent="0.25">
      <c r="A15" s="47">
        <v>1</v>
      </c>
      <c r="B15" s="24" t="s">
        <v>59</v>
      </c>
      <c r="C15" s="47">
        <v>12</v>
      </c>
      <c r="D15" s="47" t="s">
        <v>143</v>
      </c>
      <c r="E15" s="24" t="s">
        <v>61</v>
      </c>
      <c r="F15" s="47">
        <v>1</v>
      </c>
      <c r="G15" s="47" t="s">
        <v>226</v>
      </c>
      <c r="H15" s="48" t="s">
        <v>63</v>
      </c>
      <c r="I15" s="47">
        <v>9</v>
      </c>
      <c r="J15" s="47"/>
      <c r="K15" s="24" t="s">
        <v>64</v>
      </c>
      <c r="L15" s="49">
        <v>2020051290054</v>
      </c>
      <c r="M15" s="47">
        <v>1</v>
      </c>
      <c r="N15" s="47">
        <v>11211</v>
      </c>
      <c r="O15" s="24" t="s">
        <v>65</v>
      </c>
      <c r="P15" s="47" t="s">
        <v>66</v>
      </c>
      <c r="Q15" s="47">
        <v>4</v>
      </c>
      <c r="R15" s="47" t="s">
        <v>67</v>
      </c>
      <c r="S15" s="23">
        <v>1</v>
      </c>
      <c r="T15" s="24" t="s">
        <v>68</v>
      </c>
      <c r="U15" s="29" t="s">
        <v>86</v>
      </c>
      <c r="V15" s="50" t="s">
        <v>133</v>
      </c>
      <c r="W15" s="37">
        <v>1</v>
      </c>
      <c r="X15" s="51" t="s">
        <v>134</v>
      </c>
      <c r="Y15" s="52">
        <v>0.15</v>
      </c>
      <c r="Z15" s="37">
        <v>0</v>
      </c>
      <c r="AA15" s="37">
        <v>0</v>
      </c>
      <c r="AB15" s="46">
        <v>1</v>
      </c>
      <c r="AC15" s="38">
        <v>1</v>
      </c>
      <c r="AD15" s="46">
        <v>0</v>
      </c>
      <c r="AE15" s="46"/>
      <c r="AF15" s="46">
        <v>0</v>
      </c>
      <c r="AG15" s="46"/>
      <c r="AH15" s="53">
        <f t="shared" si="0"/>
        <v>1</v>
      </c>
      <c r="AI15" s="53">
        <f t="shared" ref="AI15" si="3">+IF(AH15&gt;1,1,AH15)</f>
        <v>1</v>
      </c>
      <c r="AJ15" s="39">
        <v>14000000</v>
      </c>
      <c r="AK15" s="59" t="s">
        <v>310</v>
      </c>
      <c r="AL15" s="41" t="s">
        <v>70</v>
      </c>
      <c r="AM15" s="39">
        <v>37125482</v>
      </c>
      <c r="AN15" s="57"/>
    </row>
    <row r="16" spans="1:51" s="58" customFormat="1" ht="38.25" x14ac:dyDescent="0.25">
      <c r="A16" s="47">
        <v>1</v>
      </c>
      <c r="B16" s="24" t="s">
        <v>59</v>
      </c>
      <c r="C16" s="47">
        <v>12</v>
      </c>
      <c r="D16" s="47" t="s">
        <v>144</v>
      </c>
      <c r="E16" s="24" t="s">
        <v>61</v>
      </c>
      <c r="F16" s="47">
        <v>1</v>
      </c>
      <c r="G16" s="47" t="s">
        <v>227</v>
      </c>
      <c r="H16" s="48" t="s">
        <v>63</v>
      </c>
      <c r="I16" s="47">
        <v>9</v>
      </c>
      <c r="J16" s="47"/>
      <c r="K16" s="24" t="s">
        <v>64</v>
      </c>
      <c r="L16" s="49">
        <v>2020051290054</v>
      </c>
      <c r="M16" s="47">
        <v>1</v>
      </c>
      <c r="N16" s="47">
        <v>11211</v>
      </c>
      <c r="O16" s="24" t="s">
        <v>65</v>
      </c>
      <c r="P16" s="47" t="s">
        <v>66</v>
      </c>
      <c r="Q16" s="47">
        <v>4</v>
      </c>
      <c r="R16" s="47" t="s">
        <v>67</v>
      </c>
      <c r="S16" s="23">
        <v>1</v>
      </c>
      <c r="T16" s="24" t="s">
        <v>68</v>
      </c>
      <c r="U16" s="29" t="s">
        <v>87</v>
      </c>
      <c r="V16" s="50" t="s">
        <v>133</v>
      </c>
      <c r="W16" s="37">
        <v>1</v>
      </c>
      <c r="X16" s="51" t="s">
        <v>134</v>
      </c>
      <c r="Y16" s="52">
        <v>0.15</v>
      </c>
      <c r="Z16" s="37">
        <v>1</v>
      </c>
      <c r="AA16" s="37">
        <v>1</v>
      </c>
      <c r="AB16" s="46">
        <v>0</v>
      </c>
      <c r="AC16" s="38">
        <v>0</v>
      </c>
      <c r="AD16" s="46">
        <v>0</v>
      </c>
      <c r="AE16" s="46"/>
      <c r="AF16" s="46">
        <v>0</v>
      </c>
      <c r="AG16" s="46"/>
      <c r="AH16" s="53">
        <f t="shared" si="0"/>
        <v>1</v>
      </c>
      <c r="AI16" s="53">
        <f t="shared" si="1"/>
        <v>1</v>
      </c>
      <c r="AJ16" s="39">
        <v>16000000</v>
      </c>
      <c r="AK16" s="59" t="s">
        <v>306</v>
      </c>
      <c r="AL16" s="41" t="s">
        <v>69</v>
      </c>
      <c r="AM16" s="39">
        <v>12727273</v>
      </c>
      <c r="AN16" s="57"/>
    </row>
    <row r="17" spans="1:40" s="58" customFormat="1" ht="38.25" x14ac:dyDescent="0.25">
      <c r="A17" s="47">
        <v>1</v>
      </c>
      <c r="B17" s="24" t="s">
        <v>59</v>
      </c>
      <c r="C17" s="47">
        <v>12</v>
      </c>
      <c r="D17" s="47" t="s">
        <v>145</v>
      </c>
      <c r="E17" s="24" t="s">
        <v>61</v>
      </c>
      <c r="F17" s="47">
        <v>1</v>
      </c>
      <c r="G17" s="47" t="s">
        <v>228</v>
      </c>
      <c r="H17" s="48" t="s">
        <v>63</v>
      </c>
      <c r="I17" s="47">
        <v>9</v>
      </c>
      <c r="J17" s="47"/>
      <c r="K17" s="24" t="s">
        <v>64</v>
      </c>
      <c r="L17" s="49">
        <v>2020051290054</v>
      </c>
      <c r="M17" s="47">
        <v>1</v>
      </c>
      <c r="N17" s="47">
        <v>11211</v>
      </c>
      <c r="O17" s="24" t="s">
        <v>65</v>
      </c>
      <c r="P17" s="47" t="s">
        <v>66</v>
      </c>
      <c r="Q17" s="47">
        <v>4</v>
      </c>
      <c r="R17" s="47" t="s">
        <v>67</v>
      </c>
      <c r="S17" s="23">
        <v>1</v>
      </c>
      <c r="T17" s="24" t="s">
        <v>68</v>
      </c>
      <c r="U17" s="29" t="s">
        <v>87</v>
      </c>
      <c r="V17" s="50" t="s">
        <v>133</v>
      </c>
      <c r="W17" s="37">
        <v>1</v>
      </c>
      <c r="X17" s="51" t="s">
        <v>134</v>
      </c>
      <c r="Y17" s="52">
        <v>0.15</v>
      </c>
      <c r="Z17" s="37">
        <v>1</v>
      </c>
      <c r="AA17" s="37">
        <v>1</v>
      </c>
      <c r="AB17" s="46">
        <v>0</v>
      </c>
      <c r="AC17" s="38">
        <v>0</v>
      </c>
      <c r="AD17" s="46">
        <v>0</v>
      </c>
      <c r="AE17" s="46"/>
      <c r="AF17" s="46">
        <v>0</v>
      </c>
      <c r="AG17" s="46"/>
      <c r="AH17" s="53">
        <f t="shared" si="0"/>
        <v>1</v>
      </c>
      <c r="AI17" s="53">
        <f t="shared" ref="AI17" si="4">+IF(AH17&gt;1,1,AH17)</f>
        <v>1</v>
      </c>
      <c r="AJ17" s="39">
        <v>14000000</v>
      </c>
      <c r="AK17" s="59" t="s">
        <v>310</v>
      </c>
      <c r="AL17" s="41" t="s">
        <v>70</v>
      </c>
      <c r="AM17" s="39">
        <v>13636364</v>
      </c>
      <c r="AN17" s="57"/>
    </row>
    <row r="18" spans="1:40" s="58" customFormat="1" ht="38.25" x14ac:dyDescent="0.25">
      <c r="A18" s="47">
        <v>1</v>
      </c>
      <c r="B18" s="24" t="s">
        <v>59</v>
      </c>
      <c r="C18" s="47">
        <v>12</v>
      </c>
      <c r="D18" s="47" t="s">
        <v>146</v>
      </c>
      <c r="E18" s="24" t="s">
        <v>61</v>
      </c>
      <c r="F18" s="47">
        <v>1</v>
      </c>
      <c r="G18" s="47" t="s">
        <v>229</v>
      </c>
      <c r="H18" s="48" t="s">
        <v>63</v>
      </c>
      <c r="I18" s="47">
        <v>9</v>
      </c>
      <c r="J18" s="47"/>
      <c r="K18" s="24" t="s">
        <v>64</v>
      </c>
      <c r="L18" s="49">
        <v>2020051290054</v>
      </c>
      <c r="M18" s="47">
        <v>1</v>
      </c>
      <c r="N18" s="47">
        <v>11211</v>
      </c>
      <c r="O18" s="24" t="s">
        <v>65</v>
      </c>
      <c r="P18" s="47" t="s">
        <v>66</v>
      </c>
      <c r="Q18" s="47">
        <v>4</v>
      </c>
      <c r="R18" s="47" t="s">
        <v>67</v>
      </c>
      <c r="S18" s="23">
        <v>1</v>
      </c>
      <c r="T18" s="24" t="s">
        <v>68</v>
      </c>
      <c r="U18" s="29" t="s">
        <v>88</v>
      </c>
      <c r="V18" s="50" t="s">
        <v>133</v>
      </c>
      <c r="W18" s="37">
        <v>1</v>
      </c>
      <c r="X18" s="51" t="s">
        <v>134</v>
      </c>
      <c r="Y18" s="52">
        <v>0.15</v>
      </c>
      <c r="Z18" s="37">
        <v>0</v>
      </c>
      <c r="AA18" s="37">
        <v>0</v>
      </c>
      <c r="AB18" s="46">
        <v>0</v>
      </c>
      <c r="AC18" s="38">
        <v>0</v>
      </c>
      <c r="AD18" s="46">
        <v>0</v>
      </c>
      <c r="AE18" s="46"/>
      <c r="AF18" s="46">
        <v>1</v>
      </c>
      <c r="AG18" s="46"/>
      <c r="AH18" s="53">
        <f t="shared" si="0"/>
        <v>0</v>
      </c>
      <c r="AI18" s="53">
        <f t="shared" ref="AI18:AI21" si="5">+IF(AH18&gt;1,1,AH18)</f>
        <v>0</v>
      </c>
      <c r="AJ18" s="39">
        <v>15000000</v>
      </c>
      <c r="AK18" s="59" t="s">
        <v>308</v>
      </c>
      <c r="AL18" s="41" t="s">
        <v>69</v>
      </c>
      <c r="AM18" s="39">
        <v>0</v>
      </c>
      <c r="AN18" s="60"/>
    </row>
    <row r="19" spans="1:40" s="58" customFormat="1" ht="38.25" x14ac:dyDescent="0.25">
      <c r="A19" s="47">
        <v>1</v>
      </c>
      <c r="B19" s="24" t="s">
        <v>59</v>
      </c>
      <c r="C19" s="47">
        <v>12</v>
      </c>
      <c r="D19" s="47" t="s">
        <v>147</v>
      </c>
      <c r="E19" s="24" t="s">
        <v>61</v>
      </c>
      <c r="F19" s="47">
        <v>1</v>
      </c>
      <c r="G19" s="47" t="s">
        <v>230</v>
      </c>
      <c r="H19" s="48" t="s">
        <v>63</v>
      </c>
      <c r="I19" s="47">
        <v>9</v>
      </c>
      <c r="J19" s="47"/>
      <c r="K19" s="24" t="s">
        <v>64</v>
      </c>
      <c r="L19" s="49">
        <v>2020051290054</v>
      </c>
      <c r="M19" s="47">
        <v>1</v>
      </c>
      <c r="N19" s="47">
        <v>11211</v>
      </c>
      <c r="O19" s="24" t="s">
        <v>65</v>
      </c>
      <c r="P19" s="47" t="s">
        <v>66</v>
      </c>
      <c r="Q19" s="47">
        <v>4</v>
      </c>
      <c r="R19" s="47" t="s">
        <v>67</v>
      </c>
      <c r="S19" s="23">
        <v>1</v>
      </c>
      <c r="T19" s="24" t="s">
        <v>68</v>
      </c>
      <c r="U19" s="29" t="s">
        <v>88</v>
      </c>
      <c r="V19" s="50" t="s">
        <v>133</v>
      </c>
      <c r="W19" s="37">
        <v>1</v>
      </c>
      <c r="X19" s="51" t="s">
        <v>134</v>
      </c>
      <c r="Y19" s="52">
        <v>0.15</v>
      </c>
      <c r="Z19" s="37">
        <v>0</v>
      </c>
      <c r="AA19" s="37">
        <v>0</v>
      </c>
      <c r="AB19" s="46">
        <v>0</v>
      </c>
      <c r="AC19" s="38">
        <v>0</v>
      </c>
      <c r="AD19" s="46">
        <v>0</v>
      </c>
      <c r="AE19" s="46"/>
      <c r="AF19" s="46">
        <v>1</v>
      </c>
      <c r="AG19" s="46"/>
      <c r="AH19" s="53">
        <f t="shared" si="0"/>
        <v>0</v>
      </c>
      <c r="AI19" s="53">
        <f t="shared" si="5"/>
        <v>0</v>
      </c>
      <c r="AJ19" s="39">
        <v>10500000</v>
      </c>
      <c r="AK19" s="59" t="s">
        <v>314</v>
      </c>
      <c r="AL19" s="41" t="s">
        <v>70</v>
      </c>
      <c r="AM19" s="40">
        <v>0</v>
      </c>
      <c r="AN19" s="60"/>
    </row>
    <row r="20" spans="1:40" s="58" customFormat="1" ht="38.25" x14ac:dyDescent="0.25">
      <c r="A20" s="47">
        <v>1</v>
      </c>
      <c r="B20" s="24" t="s">
        <v>59</v>
      </c>
      <c r="C20" s="47">
        <v>12</v>
      </c>
      <c r="D20" s="47" t="s">
        <v>148</v>
      </c>
      <c r="E20" s="24" t="s">
        <v>61</v>
      </c>
      <c r="F20" s="47">
        <v>1</v>
      </c>
      <c r="G20" s="47" t="s">
        <v>231</v>
      </c>
      <c r="H20" s="48" t="s">
        <v>63</v>
      </c>
      <c r="I20" s="47">
        <v>9</v>
      </c>
      <c r="J20" s="47"/>
      <c r="K20" s="24" t="s">
        <v>64</v>
      </c>
      <c r="L20" s="49">
        <v>2020051290054</v>
      </c>
      <c r="M20" s="47">
        <v>1</v>
      </c>
      <c r="N20" s="47">
        <v>11211</v>
      </c>
      <c r="O20" s="24" t="s">
        <v>65</v>
      </c>
      <c r="P20" s="47" t="s">
        <v>66</v>
      </c>
      <c r="Q20" s="47">
        <v>4</v>
      </c>
      <c r="R20" s="47" t="s">
        <v>67</v>
      </c>
      <c r="S20" s="23">
        <v>1</v>
      </c>
      <c r="T20" s="24" t="s">
        <v>68</v>
      </c>
      <c r="U20" s="29" t="s">
        <v>89</v>
      </c>
      <c r="V20" s="50" t="s">
        <v>133</v>
      </c>
      <c r="W20" s="37">
        <v>400</v>
      </c>
      <c r="X20" s="51" t="s">
        <v>134</v>
      </c>
      <c r="Y20" s="52">
        <v>0.3</v>
      </c>
      <c r="Z20" s="37">
        <v>100</v>
      </c>
      <c r="AA20" s="37">
        <v>154</v>
      </c>
      <c r="AB20" s="46">
        <v>100</v>
      </c>
      <c r="AC20" s="38">
        <v>174</v>
      </c>
      <c r="AD20" s="46">
        <v>100</v>
      </c>
      <c r="AE20" s="46"/>
      <c r="AF20" s="46">
        <v>100</v>
      </c>
      <c r="AG20" s="46"/>
      <c r="AH20" s="53">
        <f t="shared" si="0"/>
        <v>0.82</v>
      </c>
      <c r="AI20" s="53">
        <f t="shared" si="5"/>
        <v>0.82</v>
      </c>
      <c r="AJ20" s="39">
        <v>15000000</v>
      </c>
      <c r="AK20" s="59" t="s">
        <v>308</v>
      </c>
      <c r="AL20" s="41" t="s">
        <v>69</v>
      </c>
      <c r="AM20" s="39">
        <v>9304670</v>
      </c>
      <c r="AN20" s="60"/>
    </row>
    <row r="21" spans="1:40" s="58" customFormat="1" ht="38.25" x14ac:dyDescent="0.25">
      <c r="A21" s="47">
        <v>1</v>
      </c>
      <c r="B21" s="24" t="s">
        <v>59</v>
      </c>
      <c r="C21" s="47">
        <v>12</v>
      </c>
      <c r="D21" s="47" t="s">
        <v>149</v>
      </c>
      <c r="E21" s="24" t="s">
        <v>61</v>
      </c>
      <c r="F21" s="47">
        <v>1</v>
      </c>
      <c r="G21" s="47" t="s">
        <v>232</v>
      </c>
      <c r="H21" s="48" t="s">
        <v>63</v>
      </c>
      <c r="I21" s="47">
        <v>9</v>
      </c>
      <c r="J21" s="47"/>
      <c r="K21" s="24" t="s">
        <v>64</v>
      </c>
      <c r="L21" s="49">
        <v>2020051290054</v>
      </c>
      <c r="M21" s="47">
        <v>1</v>
      </c>
      <c r="N21" s="47">
        <v>11211</v>
      </c>
      <c r="O21" s="24" t="s">
        <v>65</v>
      </c>
      <c r="P21" s="47" t="s">
        <v>66</v>
      </c>
      <c r="Q21" s="47">
        <v>4</v>
      </c>
      <c r="R21" s="47" t="s">
        <v>67</v>
      </c>
      <c r="S21" s="23">
        <v>1</v>
      </c>
      <c r="T21" s="24" t="s">
        <v>68</v>
      </c>
      <c r="U21" s="29" t="s">
        <v>89</v>
      </c>
      <c r="V21" s="50" t="s">
        <v>133</v>
      </c>
      <c r="W21" s="37">
        <v>400</v>
      </c>
      <c r="X21" s="51" t="s">
        <v>134</v>
      </c>
      <c r="Y21" s="52">
        <v>0.3</v>
      </c>
      <c r="Z21" s="37">
        <v>100</v>
      </c>
      <c r="AA21" s="37">
        <v>154</v>
      </c>
      <c r="AB21" s="46">
        <v>100</v>
      </c>
      <c r="AC21" s="38">
        <v>174</v>
      </c>
      <c r="AD21" s="46">
        <v>100</v>
      </c>
      <c r="AE21" s="46"/>
      <c r="AF21" s="46">
        <v>100</v>
      </c>
      <c r="AG21" s="46"/>
      <c r="AH21" s="53">
        <f t="shared" si="0"/>
        <v>0.82</v>
      </c>
      <c r="AI21" s="53">
        <f t="shared" si="5"/>
        <v>0.82</v>
      </c>
      <c r="AJ21" s="39">
        <v>2000000</v>
      </c>
      <c r="AK21" s="59" t="s">
        <v>314</v>
      </c>
      <c r="AL21" s="41" t="s">
        <v>70</v>
      </c>
      <c r="AM21" s="40">
        <v>1764069</v>
      </c>
      <c r="AN21" s="60"/>
    </row>
    <row r="22" spans="1:40" s="58" customFormat="1" ht="38.25" x14ac:dyDescent="0.25">
      <c r="A22" s="47">
        <v>1</v>
      </c>
      <c r="B22" s="24" t="s">
        <v>59</v>
      </c>
      <c r="C22" s="47">
        <v>12</v>
      </c>
      <c r="D22" s="47" t="s">
        <v>150</v>
      </c>
      <c r="E22" s="24" t="s">
        <v>61</v>
      </c>
      <c r="F22" s="47">
        <v>1</v>
      </c>
      <c r="G22" s="47" t="s">
        <v>233</v>
      </c>
      <c r="H22" s="48" t="s">
        <v>63</v>
      </c>
      <c r="I22" s="47">
        <v>9</v>
      </c>
      <c r="J22" s="47"/>
      <c r="K22" s="24" t="s">
        <v>64</v>
      </c>
      <c r="L22" s="49">
        <v>2020051290054</v>
      </c>
      <c r="M22" s="47">
        <v>2</v>
      </c>
      <c r="N22" s="47">
        <v>11212</v>
      </c>
      <c r="O22" s="24" t="s">
        <v>72</v>
      </c>
      <c r="P22" s="47" t="s">
        <v>66</v>
      </c>
      <c r="Q22" s="47">
        <v>4</v>
      </c>
      <c r="R22" s="47" t="s">
        <v>67</v>
      </c>
      <c r="S22" s="23">
        <v>1</v>
      </c>
      <c r="T22" s="24" t="s">
        <v>68</v>
      </c>
      <c r="U22" s="29" t="s">
        <v>90</v>
      </c>
      <c r="V22" s="50" t="s">
        <v>133</v>
      </c>
      <c r="W22" s="37">
        <v>1</v>
      </c>
      <c r="X22" s="51" t="s">
        <v>134</v>
      </c>
      <c r="Y22" s="52">
        <v>1</v>
      </c>
      <c r="Z22" s="37">
        <v>0</v>
      </c>
      <c r="AA22" s="37">
        <v>0</v>
      </c>
      <c r="AB22" s="46">
        <v>0</v>
      </c>
      <c r="AC22" s="38">
        <v>0</v>
      </c>
      <c r="AD22" s="46">
        <v>0</v>
      </c>
      <c r="AE22" s="46"/>
      <c r="AF22" s="46">
        <v>1</v>
      </c>
      <c r="AG22" s="46"/>
      <c r="AH22" s="53">
        <f t="shared" si="0"/>
        <v>0</v>
      </c>
      <c r="AI22" s="53">
        <f t="shared" si="1"/>
        <v>0</v>
      </c>
      <c r="AJ22" s="39">
        <v>27000000</v>
      </c>
      <c r="AK22" s="59" t="s">
        <v>308</v>
      </c>
      <c r="AL22" s="41" t="s">
        <v>69</v>
      </c>
      <c r="AM22" s="39">
        <v>0</v>
      </c>
      <c r="AN22" s="60"/>
    </row>
    <row r="23" spans="1:40" s="58" customFormat="1" ht="38.25" x14ac:dyDescent="0.25">
      <c r="A23" s="47">
        <v>1</v>
      </c>
      <c r="B23" s="24" t="s">
        <v>59</v>
      </c>
      <c r="C23" s="47">
        <v>12</v>
      </c>
      <c r="D23" s="47" t="s">
        <v>151</v>
      </c>
      <c r="E23" s="24" t="s">
        <v>61</v>
      </c>
      <c r="F23" s="47">
        <v>1</v>
      </c>
      <c r="G23" s="47" t="s">
        <v>234</v>
      </c>
      <c r="H23" s="48" t="s">
        <v>63</v>
      </c>
      <c r="I23" s="47">
        <v>9</v>
      </c>
      <c r="J23" s="47"/>
      <c r="K23" s="24" t="s">
        <v>64</v>
      </c>
      <c r="L23" s="49">
        <v>2020051290054</v>
      </c>
      <c r="M23" s="47">
        <v>2</v>
      </c>
      <c r="N23" s="47">
        <v>11212</v>
      </c>
      <c r="O23" s="24" t="s">
        <v>72</v>
      </c>
      <c r="P23" s="47" t="s">
        <v>66</v>
      </c>
      <c r="Q23" s="47">
        <v>4</v>
      </c>
      <c r="R23" s="47" t="s">
        <v>67</v>
      </c>
      <c r="S23" s="23">
        <v>1</v>
      </c>
      <c r="T23" s="24" t="s">
        <v>68</v>
      </c>
      <c r="U23" s="29" t="s">
        <v>90</v>
      </c>
      <c r="V23" s="50" t="s">
        <v>133</v>
      </c>
      <c r="W23" s="37">
        <v>1</v>
      </c>
      <c r="X23" s="51" t="s">
        <v>134</v>
      </c>
      <c r="Y23" s="52">
        <v>1</v>
      </c>
      <c r="Z23" s="37">
        <v>0</v>
      </c>
      <c r="AA23" s="37">
        <v>0</v>
      </c>
      <c r="AB23" s="46">
        <v>0</v>
      </c>
      <c r="AC23" s="38">
        <v>0</v>
      </c>
      <c r="AD23" s="46">
        <v>0</v>
      </c>
      <c r="AE23" s="46"/>
      <c r="AF23" s="46">
        <v>1</v>
      </c>
      <c r="AG23" s="46"/>
      <c r="AH23" s="53">
        <f t="shared" si="0"/>
        <v>0</v>
      </c>
      <c r="AI23" s="53">
        <f t="shared" si="1"/>
        <v>0</v>
      </c>
      <c r="AJ23" s="39">
        <v>1500000</v>
      </c>
      <c r="AK23" s="59" t="s">
        <v>314</v>
      </c>
      <c r="AL23" s="41" t="s">
        <v>70</v>
      </c>
      <c r="AM23" s="40">
        <v>0</v>
      </c>
      <c r="AN23" s="60"/>
    </row>
    <row r="24" spans="1:40" s="58" customFormat="1" ht="51" x14ac:dyDescent="0.25">
      <c r="A24" s="47">
        <v>1</v>
      </c>
      <c r="B24" s="24" t="s">
        <v>59</v>
      </c>
      <c r="C24" s="47">
        <v>12</v>
      </c>
      <c r="D24" s="47" t="s">
        <v>152</v>
      </c>
      <c r="E24" s="24" t="s">
        <v>61</v>
      </c>
      <c r="F24" s="47">
        <v>1</v>
      </c>
      <c r="G24" s="47" t="s">
        <v>235</v>
      </c>
      <c r="H24" s="48" t="s">
        <v>63</v>
      </c>
      <c r="I24" s="47">
        <v>9</v>
      </c>
      <c r="J24" s="47"/>
      <c r="K24" s="24" t="s">
        <v>64</v>
      </c>
      <c r="L24" s="49">
        <v>2020051290054</v>
      </c>
      <c r="M24" s="47">
        <v>2</v>
      </c>
      <c r="N24" s="47">
        <v>11212</v>
      </c>
      <c r="O24" s="24" t="s">
        <v>72</v>
      </c>
      <c r="P24" s="47" t="s">
        <v>66</v>
      </c>
      <c r="Q24" s="47">
        <v>4</v>
      </c>
      <c r="R24" s="47" t="s">
        <v>67</v>
      </c>
      <c r="S24" s="23">
        <v>1</v>
      </c>
      <c r="T24" s="24" t="s">
        <v>68</v>
      </c>
      <c r="U24" s="29" t="s">
        <v>91</v>
      </c>
      <c r="V24" s="50" t="s">
        <v>135</v>
      </c>
      <c r="W24" s="37">
        <v>1</v>
      </c>
      <c r="X24" s="51" t="s">
        <v>136</v>
      </c>
      <c r="Y24" s="52">
        <v>0.05</v>
      </c>
      <c r="Z24" s="37">
        <v>1</v>
      </c>
      <c r="AA24" s="37">
        <v>1</v>
      </c>
      <c r="AB24" s="46">
        <v>1</v>
      </c>
      <c r="AC24" s="38">
        <v>1</v>
      </c>
      <c r="AD24" s="46">
        <v>1</v>
      </c>
      <c r="AE24" s="46"/>
      <c r="AF24" s="46">
        <v>1</v>
      </c>
      <c r="AG24" s="46"/>
      <c r="AH24" s="53" t="str">
        <f t="shared" si="0"/>
        <v>ERROR</v>
      </c>
      <c r="AI24" s="53">
        <f t="shared" si="1"/>
        <v>1</v>
      </c>
      <c r="AJ24" s="39">
        <v>15000000</v>
      </c>
      <c r="AK24" s="59" t="s">
        <v>308</v>
      </c>
      <c r="AL24" s="41" t="s">
        <v>69</v>
      </c>
      <c r="AM24" s="39">
        <v>9304670</v>
      </c>
      <c r="AN24" s="60"/>
    </row>
    <row r="25" spans="1:40" s="58" customFormat="1" ht="51" x14ac:dyDescent="0.25">
      <c r="A25" s="47">
        <v>1</v>
      </c>
      <c r="B25" s="24" t="s">
        <v>59</v>
      </c>
      <c r="C25" s="47">
        <v>12</v>
      </c>
      <c r="D25" s="47" t="s">
        <v>153</v>
      </c>
      <c r="E25" s="24" t="s">
        <v>61</v>
      </c>
      <c r="F25" s="47">
        <v>1</v>
      </c>
      <c r="G25" s="47" t="s">
        <v>236</v>
      </c>
      <c r="H25" s="48" t="s">
        <v>63</v>
      </c>
      <c r="I25" s="47">
        <v>9</v>
      </c>
      <c r="J25" s="47"/>
      <c r="K25" s="24" t="s">
        <v>64</v>
      </c>
      <c r="L25" s="49">
        <v>2020051290054</v>
      </c>
      <c r="M25" s="47">
        <v>2</v>
      </c>
      <c r="N25" s="47">
        <v>11212</v>
      </c>
      <c r="O25" s="24" t="s">
        <v>72</v>
      </c>
      <c r="P25" s="47" t="s">
        <v>66</v>
      </c>
      <c r="Q25" s="47">
        <v>4</v>
      </c>
      <c r="R25" s="47" t="s">
        <v>67</v>
      </c>
      <c r="S25" s="23">
        <v>1</v>
      </c>
      <c r="T25" s="24" t="s">
        <v>68</v>
      </c>
      <c r="U25" s="29" t="s">
        <v>91</v>
      </c>
      <c r="V25" s="50" t="s">
        <v>135</v>
      </c>
      <c r="W25" s="37">
        <v>1</v>
      </c>
      <c r="X25" s="51" t="s">
        <v>136</v>
      </c>
      <c r="Y25" s="52">
        <v>0.05</v>
      </c>
      <c r="Z25" s="37">
        <v>1</v>
      </c>
      <c r="AA25" s="37">
        <v>1</v>
      </c>
      <c r="AB25" s="46">
        <v>1</v>
      </c>
      <c r="AC25" s="38">
        <v>1</v>
      </c>
      <c r="AD25" s="46">
        <v>1</v>
      </c>
      <c r="AE25" s="46"/>
      <c r="AF25" s="46">
        <v>1</v>
      </c>
      <c r="AG25" s="46"/>
      <c r="AH25" s="53" t="str">
        <f t="shared" si="0"/>
        <v>ERROR</v>
      </c>
      <c r="AI25" s="53">
        <f t="shared" si="1"/>
        <v>1</v>
      </c>
      <c r="AJ25" s="39">
        <v>2000000</v>
      </c>
      <c r="AK25" s="59" t="s">
        <v>314</v>
      </c>
      <c r="AL25" s="41" t="s">
        <v>70</v>
      </c>
      <c r="AM25" s="40">
        <v>1764069</v>
      </c>
      <c r="AN25" s="60"/>
    </row>
    <row r="26" spans="1:40" s="58" customFormat="1" ht="38.25" x14ac:dyDescent="0.25">
      <c r="A26" s="47">
        <v>1</v>
      </c>
      <c r="B26" s="24" t="s">
        <v>59</v>
      </c>
      <c r="C26" s="47">
        <v>12</v>
      </c>
      <c r="D26" s="47" t="s">
        <v>154</v>
      </c>
      <c r="E26" s="24" t="s">
        <v>61</v>
      </c>
      <c r="F26" s="47">
        <v>1</v>
      </c>
      <c r="G26" s="47" t="s">
        <v>237</v>
      </c>
      <c r="H26" s="48" t="s">
        <v>63</v>
      </c>
      <c r="I26" s="47">
        <v>9</v>
      </c>
      <c r="J26" s="47"/>
      <c r="K26" s="24" t="s">
        <v>64</v>
      </c>
      <c r="L26" s="49">
        <v>2020051290054</v>
      </c>
      <c r="M26" s="47">
        <v>3</v>
      </c>
      <c r="N26" s="47">
        <v>11213</v>
      </c>
      <c r="O26" s="24" t="s">
        <v>73</v>
      </c>
      <c r="P26" s="47" t="s">
        <v>66</v>
      </c>
      <c r="Q26" s="47">
        <v>4</v>
      </c>
      <c r="R26" s="47" t="s">
        <v>67</v>
      </c>
      <c r="S26" s="23">
        <v>1</v>
      </c>
      <c r="T26" s="24" t="s">
        <v>68</v>
      </c>
      <c r="U26" s="29" t="s">
        <v>92</v>
      </c>
      <c r="V26" s="50" t="s">
        <v>133</v>
      </c>
      <c r="W26" s="37">
        <v>1</v>
      </c>
      <c r="X26" s="51" t="s">
        <v>134</v>
      </c>
      <c r="Y26" s="52">
        <v>0.1</v>
      </c>
      <c r="Z26" s="37">
        <v>0</v>
      </c>
      <c r="AA26" s="37">
        <v>0</v>
      </c>
      <c r="AB26" s="46">
        <v>0</v>
      </c>
      <c r="AC26" s="38">
        <v>0</v>
      </c>
      <c r="AD26" s="46">
        <v>0</v>
      </c>
      <c r="AE26" s="46"/>
      <c r="AF26" s="46">
        <v>1</v>
      </c>
      <c r="AG26" s="46"/>
      <c r="AH26" s="53">
        <f t="shared" si="0"/>
        <v>0</v>
      </c>
      <c r="AI26" s="53">
        <f t="shared" si="1"/>
        <v>0</v>
      </c>
      <c r="AJ26" s="39">
        <v>10500000</v>
      </c>
      <c r="AK26" s="59" t="s">
        <v>306</v>
      </c>
      <c r="AL26" s="41" t="s">
        <v>69</v>
      </c>
      <c r="AM26" s="39">
        <v>0</v>
      </c>
      <c r="AN26" s="60"/>
    </row>
    <row r="27" spans="1:40" s="58" customFormat="1" ht="38.25" x14ac:dyDescent="0.25">
      <c r="A27" s="47">
        <v>1</v>
      </c>
      <c r="B27" s="24" t="s">
        <v>59</v>
      </c>
      <c r="C27" s="47">
        <v>12</v>
      </c>
      <c r="D27" s="47" t="s">
        <v>155</v>
      </c>
      <c r="E27" s="24" t="s">
        <v>61</v>
      </c>
      <c r="F27" s="47">
        <v>1</v>
      </c>
      <c r="G27" s="47" t="s">
        <v>238</v>
      </c>
      <c r="H27" s="48" t="s">
        <v>63</v>
      </c>
      <c r="I27" s="47">
        <v>9</v>
      </c>
      <c r="J27" s="47"/>
      <c r="K27" s="24" t="s">
        <v>64</v>
      </c>
      <c r="L27" s="49">
        <v>2020051290054</v>
      </c>
      <c r="M27" s="47">
        <v>3</v>
      </c>
      <c r="N27" s="47">
        <v>11213</v>
      </c>
      <c r="O27" s="24" t="s">
        <v>73</v>
      </c>
      <c r="P27" s="47" t="s">
        <v>66</v>
      </c>
      <c r="Q27" s="47">
        <v>4</v>
      </c>
      <c r="R27" s="47" t="s">
        <v>67</v>
      </c>
      <c r="S27" s="23">
        <v>1</v>
      </c>
      <c r="T27" s="24" t="s">
        <v>68</v>
      </c>
      <c r="U27" s="29" t="s">
        <v>92</v>
      </c>
      <c r="V27" s="50" t="s">
        <v>133</v>
      </c>
      <c r="W27" s="37">
        <v>1</v>
      </c>
      <c r="X27" s="51" t="s">
        <v>134</v>
      </c>
      <c r="Y27" s="52">
        <v>0.1</v>
      </c>
      <c r="Z27" s="37">
        <v>0</v>
      </c>
      <c r="AA27" s="37">
        <v>0</v>
      </c>
      <c r="AB27" s="46">
        <v>0</v>
      </c>
      <c r="AC27" s="38">
        <v>0</v>
      </c>
      <c r="AD27" s="46">
        <v>0</v>
      </c>
      <c r="AE27" s="46"/>
      <c r="AF27" s="46">
        <v>1</v>
      </c>
      <c r="AG27" s="46"/>
      <c r="AH27" s="53">
        <f t="shared" si="0"/>
        <v>0</v>
      </c>
      <c r="AI27" s="53">
        <f t="shared" si="1"/>
        <v>0</v>
      </c>
      <c r="AJ27" s="39">
        <v>14000000</v>
      </c>
      <c r="AK27" s="59" t="s">
        <v>310</v>
      </c>
      <c r="AL27" s="41" t="s">
        <v>70</v>
      </c>
      <c r="AM27" s="39">
        <v>0</v>
      </c>
      <c r="AN27" s="60"/>
    </row>
    <row r="28" spans="1:40" s="58" customFormat="1" ht="38.25" x14ac:dyDescent="0.25">
      <c r="A28" s="47">
        <v>1</v>
      </c>
      <c r="B28" s="24" t="s">
        <v>59</v>
      </c>
      <c r="C28" s="47">
        <v>12</v>
      </c>
      <c r="D28" s="47" t="s">
        <v>156</v>
      </c>
      <c r="E28" s="24" t="s">
        <v>61</v>
      </c>
      <c r="F28" s="47">
        <v>1</v>
      </c>
      <c r="G28" s="47" t="s">
        <v>239</v>
      </c>
      <c r="H28" s="48" t="s">
        <v>63</v>
      </c>
      <c r="I28" s="47">
        <v>9</v>
      </c>
      <c r="J28" s="47"/>
      <c r="K28" s="24" t="s">
        <v>64</v>
      </c>
      <c r="L28" s="49">
        <v>2020051290054</v>
      </c>
      <c r="M28" s="47">
        <v>3</v>
      </c>
      <c r="N28" s="47">
        <v>11213</v>
      </c>
      <c r="O28" s="24" t="s">
        <v>73</v>
      </c>
      <c r="P28" s="47" t="s">
        <v>66</v>
      </c>
      <c r="Q28" s="47">
        <v>4</v>
      </c>
      <c r="R28" s="47" t="s">
        <v>67</v>
      </c>
      <c r="S28" s="23">
        <v>1</v>
      </c>
      <c r="T28" s="24" t="s">
        <v>68</v>
      </c>
      <c r="U28" s="29" t="s">
        <v>93</v>
      </c>
      <c r="V28" s="59" t="s">
        <v>133</v>
      </c>
      <c r="W28" s="37">
        <v>1</v>
      </c>
      <c r="X28" s="61" t="s">
        <v>134</v>
      </c>
      <c r="Y28" s="42">
        <v>0.1</v>
      </c>
      <c r="Z28" s="37">
        <v>0</v>
      </c>
      <c r="AA28" s="37">
        <v>0</v>
      </c>
      <c r="AB28" s="46">
        <v>0</v>
      </c>
      <c r="AC28" s="38">
        <v>0</v>
      </c>
      <c r="AD28" s="46">
        <v>0</v>
      </c>
      <c r="AE28" s="46"/>
      <c r="AF28" s="46">
        <v>1</v>
      </c>
      <c r="AG28" s="46"/>
      <c r="AH28" s="53">
        <f t="shared" si="0"/>
        <v>0</v>
      </c>
      <c r="AI28" s="53">
        <f t="shared" si="1"/>
        <v>0</v>
      </c>
      <c r="AJ28" s="39">
        <v>10500000</v>
      </c>
      <c r="AK28" s="59" t="s">
        <v>306</v>
      </c>
      <c r="AL28" s="41" t="s">
        <v>69</v>
      </c>
      <c r="AM28" s="39">
        <v>0</v>
      </c>
      <c r="AN28" s="60"/>
    </row>
    <row r="29" spans="1:40" s="58" customFormat="1" ht="38.25" x14ac:dyDescent="0.25">
      <c r="A29" s="47">
        <v>1</v>
      </c>
      <c r="B29" s="24" t="s">
        <v>59</v>
      </c>
      <c r="C29" s="47">
        <v>12</v>
      </c>
      <c r="D29" s="47" t="s">
        <v>157</v>
      </c>
      <c r="E29" s="24" t="s">
        <v>61</v>
      </c>
      <c r="F29" s="47">
        <v>1</v>
      </c>
      <c r="G29" s="47" t="s">
        <v>240</v>
      </c>
      <c r="H29" s="48" t="s">
        <v>63</v>
      </c>
      <c r="I29" s="47">
        <v>9</v>
      </c>
      <c r="J29" s="47"/>
      <c r="K29" s="24" t="s">
        <v>64</v>
      </c>
      <c r="L29" s="49">
        <v>2020051290054</v>
      </c>
      <c r="M29" s="47">
        <v>3</v>
      </c>
      <c r="N29" s="47">
        <v>11213</v>
      </c>
      <c r="O29" s="24" t="s">
        <v>73</v>
      </c>
      <c r="P29" s="47" t="s">
        <v>66</v>
      </c>
      <c r="Q29" s="47">
        <v>4</v>
      </c>
      <c r="R29" s="47" t="s">
        <v>67</v>
      </c>
      <c r="S29" s="23">
        <v>1</v>
      </c>
      <c r="T29" s="24" t="s">
        <v>68</v>
      </c>
      <c r="U29" s="29" t="s">
        <v>93</v>
      </c>
      <c r="V29" s="59" t="s">
        <v>133</v>
      </c>
      <c r="W29" s="37">
        <v>1</v>
      </c>
      <c r="X29" s="61" t="s">
        <v>134</v>
      </c>
      <c r="Y29" s="42">
        <v>0.1</v>
      </c>
      <c r="Z29" s="37">
        <v>0</v>
      </c>
      <c r="AA29" s="37">
        <v>0</v>
      </c>
      <c r="AB29" s="46">
        <v>0</v>
      </c>
      <c r="AC29" s="38">
        <v>0</v>
      </c>
      <c r="AD29" s="46">
        <v>0</v>
      </c>
      <c r="AE29" s="46"/>
      <c r="AF29" s="46">
        <v>1</v>
      </c>
      <c r="AG29" s="46"/>
      <c r="AH29" s="53">
        <f t="shared" si="0"/>
        <v>0</v>
      </c>
      <c r="AI29" s="53">
        <f t="shared" si="1"/>
        <v>0</v>
      </c>
      <c r="AJ29" s="39">
        <v>14000000</v>
      </c>
      <c r="AK29" s="59" t="s">
        <v>310</v>
      </c>
      <c r="AL29" s="41" t="s">
        <v>70</v>
      </c>
      <c r="AM29" s="39">
        <v>0</v>
      </c>
      <c r="AN29" s="60"/>
    </row>
    <row r="30" spans="1:40" s="58" customFormat="1" ht="38.25" x14ac:dyDescent="0.25">
      <c r="A30" s="47">
        <v>1</v>
      </c>
      <c r="B30" s="24" t="s">
        <v>59</v>
      </c>
      <c r="C30" s="47">
        <v>12</v>
      </c>
      <c r="D30" s="47" t="s">
        <v>158</v>
      </c>
      <c r="E30" s="24" t="s">
        <v>61</v>
      </c>
      <c r="F30" s="47">
        <v>1</v>
      </c>
      <c r="G30" s="47" t="s">
        <v>241</v>
      </c>
      <c r="H30" s="48" t="s">
        <v>63</v>
      </c>
      <c r="I30" s="47">
        <v>9</v>
      </c>
      <c r="J30" s="47"/>
      <c r="K30" s="24" t="s">
        <v>64</v>
      </c>
      <c r="L30" s="49">
        <v>2020051290054</v>
      </c>
      <c r="M30" s="47">
        <v>3</v>
      </c>
      <c r="N30" s="47">
        <v>11213</v>
      </c>
      <c r="O30" s="24" t="s">
        <v>73</v>
      </c>
      <c r="P30" s="47" t="s">
        <v>66</v>
      </c>
      <c r="Q30" s="47">
        <v>4</v>
      </c>
      <c r="R30" s="47" t="s">
        <v>67</v>
      </c>
      <c r="S30" s="23">
        <v>1</v>
      </c>
      <c r="T30" s="24" t="s">
        <v>68</v>
      </c>
      <c r="U30" s="29" t="s">
        <v>94</v>
      </c>
      <c r="V30" s="50" t="s">
        <v>133</v>
      </c>
      <c r="W30" s="37">
        <v>1</v>
      </c>
      <c r="X30" s="51" t="s">
        <v>134</v>
      </c>
      <c r="Y30" s="52">
        <v>0.1</v>
      </c>
      <c r="Z30" s="37">
        <v>0</v>
      </c>
      <c r="AA30" s="37">
        <v>0</v>
      </c>
      <c r="AB30" s="46">
        <v>0</v>
      </c>
      <c r="AC30" s="38">
        <v>0</v>
      </c>
      <c r="AD30" s="46">
        <v>0</v>
      </c>
      <c r="AE30" s="46"/>
      <c r="AF30" s="46">
        <v>1</v>
      </c>
      <c r="AG30" s="46"/>
      <c r="AH30" s="53">
        <f t="shared" si="0"/>
        <v>0</v>
      </c>
      <c r="AI30" s="53">
        <f t="shared" si="1"/>
        <v>0</v>
      </c>
      <c r="AJ30" s="39">
        <v>10500000</v>
      </c>
      <c r="AK30" s="59" t="s">
        <v>306</v>
      </c>
      <c r="AL30" s="41" t="s">
        <v>69</v>
      </c>
      <c r="AM30" s="39">
        <v>0</v>
      </c>
      <c r="AN30" s="60"/>
    </row>
    <row r="31" spans="1:40" s="58" customFormat="1" ht="38.25" x14ac:dyDescent="0.25">
      <c r="A31" s="47">
        <v>1</v>
      </c>
      <c r="B31" s="24" t="s">
        <v>59</v>
      </c>
      <c r="C31" s="47">
        <v>12</v>
      </c>
      <c r="D31" s="47" t="s">
        <v>159</v>
      </c>
      <c r="E31" s="24" t="s">
        <v>61</v>
      </c>
      <c r="F31" s="47">
        <v>1</v>
      </c>
      <c r="G31" s="47" t="s">
        <v>242</v>
      </c>
      <c r="H31" s="48" t="s">
        <v>63</v>
      </c>
      <c r="I31" s="47">
        <v>9</v>
      </c>
      <c r="J31" s="47"/>
      <c r="K31" s="24" t="s">
        <v>64</v>
      </c>
      <c r="L31" s="49">
        <v>2020051290054</v>
      </c>
      <c r="M31" s="47">
        <v>3</v>
      </c>
      <c r="N31" s="47">
        <v>11213</v>
      </c>
      <c r="O31" s="24" t="s">
        <v>73</v>
      </c>
      <c r="P31" s="47" t="s">
        <v>66</v>
      </c>
      <c r="Q31" s="47">
        <v>4</v>
      </c>
      <c r="R31" s="47" t="s">
        <v>67</v>
      </c>
      <c r="S31" s="23">
        <v>1</v>
      </c>
      <c r="T31" s="24" t="s">
        <v>68</v>
      </c>
      <c r="U31" s="29" t="s">
        <v>94</v>
      </c>
      <c r="V31" s="50" t="s">
        <v>133</v>
      </c>
      <c r="W31" s="37">
        <v>1</v>
      </c>
      <c r="X31" s="51" t="s">
        <v>134</v>
      </c>
      <c r="Y31" s="52">
        <v>0.1</v>
      </c>
      <c r="Z31" s="37">
        <v>0</v>
      </c>
      <c r="AA31" s="37">
        <v>0</v>
      </c>
      <c r="AB31" s="46">
        <v>0</v>
      </c>
      <c r="AC31" s="38">
        <v>0</v>
      </c>
      <c r="AD31" s="46">
        <v>0</v>
      </c>
      <c r="AE31" s="46"/>
      <c r="AF31" s="46">
        <v>1</v>
      </c>
      <c r="AG31" s="46"/>
      <c r="AH31" s="53">
        <f t="shared" si="0"/>
        <v>0</v>
      </c>
      <c r="AI31" s="53">
        <f t="shared" si="1"/>
        <v>0</v>
      </c>
      <c r="AJ31" s="39">
        <v>14000000</v>
      </c>
      <c r="AK31" s="59" t="s">
        <v>310</v>
      </c>
      <c r="AL31" s="41" t="s">
        <v>70</v>
      </c>
      <c r="AM31" s="39">
        <v>0</v>
      </c>
      <c r="AN31" s="60"/>
    </row>
    <row r="32" spans="1:40" s="58" customFormat="1" ht="38.25" x14ac:dyDescent="0.25">
      <c r="A32" s="47">
        <v>1</v>
      </c>
      <c r="B32" s="24" t="s">
        <v>59</v>
      </c>
      <c r="C32" s="47">
        <v>12</v>
      </c>
      <c r="D32" s="47" t="s">
        <v>160</v>
      </c>
      <c r="E32" s="24" t="s">
        <v>61</v>
      </c>
      <c r="F32" s="47">
        <v>1</v>
      </c>
      <c r="G32" s="47" t="s">
        <v>243</v>
      </c>
      <c r="H32" s="48" t="s">
        <v>63</v>
      </c>
      <c r="I32" s="47">
        <v>9</v>
      </c>
      <c r="J32" s="47"/>
      <c r="K32" s="24" t="s">
        <v>64</v>
      </c>
      <c r="L32" s="49">
        <v>2020051290054</v>
      </c>
      <c r="M32" s="47">
        <v>3</v>
      </c>
      <c r="N32" s="47">
        <v>11213</v>
      </c>
      <c r="O32" s="24" t="s">
        <v>73</v>
      </c>
      <c r="P32" s="47" t="s">
        <v>66</v>
      </c>
      <c r="Q32" s="47">
        <v>4</v>
      </c>
      <c r="R32" s="47" t="s">
        <v>67</v>
      </c>
      <c r="S32" s="23">
        <v>1</v>
      </c>
      <c r="T32" s="24" t="s">
        <v>68</v>
      </c>
      <c r="U32" s="29" t="s">
        <v>95</v>
      </c>
      <c r="V32" s="50" t="s">
        <v>133</v>
      </c>
      <c r="W32" s="37">
        <v>1</v>
      </c>
      <c r="X32" s="51" t="s">
        <v>134</v>
      </c>
      <c r="Y32" s="52">
        <v>0.1</v>
      </c>
      <c r="Z32" s="37">
        <v>0</v>
      </c>
      <c r="AA32" s="37">
        <v>0</v>
      </c>
      <c r="AB32" s="46">
        <v>0</v>
      </c>
      <c r="AC32" s="38">
        <v>0</v>
      </c>
      <c r="AD32" s="46">
        <v>0</v>
      </c>
      <c r="AE32" s="46"/>
      <c r="AF32" s="46">
        <v>1</v>
      </c>
      <c r="AG32" s="46"/>
      <c r="AH32" s="53">
        <f t="shared" si="0"/>
        <v>0</v>
      </c>
      <c r="AI32" s="53">
        <f t="shared" si="1"/>
        <v>0</v>
      </c>
      <c r="AJ32" s="39">
        <v>10500000</v>
      </c>
      <c r="AK32" s="59" t="s">
        <v>306</v>
      </c>
      <c r="AL32" s="41" t="s">
        <v>69</v>
      </c>
      <c r="AM32" s="39">
        <v>0</v>
      </c>
      <c r="AN32" s="60"/>
    </row>
    <row r="33" spans="1:40" s="58" customFormat="1" ht="38.25" x14ac:dyDescent="0.25">
      <c r="A33" s="47">
        <v>1</v>
      </c>
      <c r="B33" s="24" t="s">
        <v>59</v>
      </c>
      <c r="C33" s="47">
        <v>12</v>
      </c>
      <c r="D33" s="47" t="s">
        <v>161</v>
      </c>
      <c r="E33" s="24" t="s">
        <v>61</v>
      </c>
      <c r="F33" s="47">
        <v>1</v>
      </c>
      <c r="G33" s="47" t="s">
        <v>244</v>
      </c>
      <c r="H33" s="48" t="s">
        <v>63</v>
      </c>
      <c r="I33" s="47">
        <v>9</v>
      </c>
      <c r="J33" s="47"/>
      <c r="K33" s="24" t="s">
        <v>64</v>
      </c>
      <c r="L33" s="49">
        <v>2020051290054</v>
      </c>
      <c r="M33" s="47">
        <v>3</v>
      </c>
      <c r="N33" s="47">
        <v>11213</v>
      </c>
      <c r="O33" s="24" t="s">
        <v>73</v>
      </c>
      <c r="P33" s="47" t="s">
        <v>66</v>
      </c>
      <c r="Q33" s="47">
        <v>4</v>
      </c>
      <c r="R33" s="47" t="s">
        <v>67</v>
      </c>
      <c r="S33" s="23">
        <v>1</v>
      </c>
      <c r="T33" s="24" t="s">
        <v>68</v>
      </c>
      <c r="U33" s="29" t="s">
        <v>95</v>
      </c>
      <c r="V33" s="50" t="s">
        <v>133</v>
      </c>
      <c r="W33" s="37">
        <v>1</v>
      </c>
      <c r="X33" s="51" t="s">
        <v>134</v>
      </c>
      <c r="Y33" s="52">
        <v>0.1</v>
      </c>
      <c r="Z33" s="37">
        <v>0</v>
      </c>
      <c r="AA33" s="37">
        <v>0</v>
      </c>
      <c r="AB33" s="46">
        <v>0</v>
      </c>
      <c r="AC33" s="38">
        <v>0</v>
      </c>
      <c r="AD33" s="46">
        <v>0</v>
      </c>
      <c r="AE33" s="46"/>
      <c r="AF33" s="46">
        <v>1</v>
      </c>
      <c r="AG33" s="46"/>
      <c r="AH33" s="53">
        <f t="shared" si="0"/>
        <v>0</v>
      </c>
      <c r="AI33" s="53">
        <f t="shared" si="1"/>
        <v>0</v>
      </c>
      <c r="AJ33" s="39">
        <v>14000000</v>
      </c>
      <c r="AK33" s="59" t="s">
        <v>310</v>
      </c>
      <c r="AL33" s="41" t="s">
        <v>70</v>
      </c>
      <c r="AM33" s="39">
        <v>0</v>
      </c>
      <c r="AN33" s="60"/>
    </row>
    <row r="34" spans="1:40" s="58" customFormat="1" ht="38.25" x14ac:dyDescent="0.25">
      <c r="A34" s="47">
        <v>1</v>
      </c>
      <c r="B34" s="24" t="s">
        <v>59</v>
      </c>
      <c r="C34" s="47">
        <v>12</v>
      </c>
      <c r="D34" s="47" t="s">
        <v>162</v>
      </c>
      <c r="E34" s="24" t="s">
        <v>61</v>
      </c>
      <c r="F34" s="47">
        <v>1</v>
      </c>
      <c r="G34" s="47" t="s">
        <v>245</v>
      </c>
      <c r="H34" s="48" t="s">
        <v>63</v>
      </c>
      <c r="I34" s="47">
        <v>9</v>
      </c>
      <c r="J34" s="47"/>
      <c r="K34" s="24" t="s">
        <v>64</v>
      </c>
      <c r="L34" s="49">
        <v>2020051290054</v>
      </c>
      <c r="M34" s="47">
        <v>3</v>
      </c>
      <c r="N34" s="47">
        <v>11213</v>
      </c>
      <c r="O34" s="24" t="s">
        <v>73</v>
      </c>
      <c r="P34" s="47" t="s">
        <v>66</v>
      </c>
      <c r="Q34" s="47">
        <v>4</v>
      </c>
      <c r="R34" s="47" t="s">
        <v>67</v>
      </c>
      <c r="S34" s="23">
        <v>1</v>
      </c>
      <c r="T34" s="24" t="s">
        <v>68</v>
      </c>
      <c r="U34" s="29" t="s">
        <v>96</v>
      </c>
      <c r="V34" s="50" t="s">
        <v>133</v>
      </c>
      <c r="W34" s="37">
        <v>1</v>
      </c>
      <c r="X34" s="51" t="s">
        <v>134</v>
      </c>
      <c r="Y34" s="52">
        <v>0.1</v>
      </c>
      <c r="Z34" s="37">
        <v>0</v>
      </c>
      <c r="AA34" s="37">
        <v>0</v>
      </c>
      <c r="AB34" s="46">
        <v>0</v>
      </c>
      <c r="AC34" s="38">
        <v>0</v>
      </c>
      <c r="AD34" s="46">
        <v>0</v>
      </c>
      <c r="AE34" s="46"/>
      <c r="AF34" s="46">
        <v>1</v>
      </c>
      <c r="AG34" s="46"/>
      <c r="AH34" s="53">
        <f t="shared" si="0"/>
        <v>0</v>
      </c>
      <c r="AI34" s="53">
        <f t="shared" si="1"/>
        <v>0</v>
      </c>
      <c r="AJ34" s="39">
        <v>10500000</v>
      </c>
      <c r="AK34" s="59" t="s">
        <v>306</v>
      </c>
      <c r="AL34" s="41" t="s">
        <v>69</v>
      </c>
      <c r="AM34" s="39">
        <v>0</v>
      </c>
      <c r="AN34" s="60"/>
    </row>
    <row r="35" spans="1:40" s="58" customFormat="1" ht="38.25" x14ac:dyDescent="0.25">
      <c r="A35" s="47">
        <v>1</v>
      </c>
      <c r="B35" s="24" t="s">
        <v>59</v>
      </c>
      <c r="C35" s="47">
        <v>12</v>
      </c>
      <c r="D35" s="47" t="s">
        <v>163</v>
      </c>
      <c r="E35" s="24" t="s">
        <v>61</v>
      </c>
      <c r="F35" s="47">
        <v>1</v>
      </c>
      <c r="G35" s="47" t="s">
        <v>246</v>
      </c>
      <c r="H35" s="48" t="s">
        <v>63</v>
      </c>
      <c r="I35" s="47">
        <v>9</v>
      </c>
      <c r="J35" s="47"/>
      <c r="K35" s="24" t="s">
        <v>64</v>
      </c>
      <c r="L35" s="49">
        <v>2020051290054</v>
      </c>
      <c r="M35" s="47">
        <v>3</v>
      </c>
      <c r="N35" s="47">
        <v>11213</v>
      </c>
      <c r="O35" s="24" t="s">
        <v>73</v>
      </c>
      <c r="P35" s="47" t="s">
        <v>66</v>
      </c>
      <c r="Q35" s="47">
        <v>4</v>
      </c>
      <c r="R35" s="47" t="s">
        <v>67</v>
      </c>
      <c r="S35" s="23">
        <v>1</v>
      </c>
      <c r="T35" s="24" t="s">
        <v>68</v>
      </c>
      <c r="U35" s="29" t="s">
        <v>96</v>
      </c>
      <c r="V35" s="50" t="s">
        <v>133</v>
      </c>
      <c r="W35" s="37">
        <v>1</v>
      </c>
      <c r="X35" s="51" t="s">
        <v>134</v>
      </c>
      <c r="Y35" s="52">
        <v>0.1</v>
      </c>
      <c r="Z35" s="37">
        <v>0</v>
      </c>
      <c r="AA35" s="37">
        <v>0</v>
      </c>
      <c r="AB35" s="46">
        <v>0</v>
      </c>
      <c r="AC35" s="38">
        <v>0</v>
      </c>
      <c r="AD35" s="46">
        <v>0</v>
      </c>
      <c r="AE35" s="46"/>
      <c r="AF35" s="46">
        <v>1</v>
      </c>
      <c r="AG35" s="46"/>
      <c r="AH35" s="53">
        <f t="shared" si="0"/>
        <v>0</v>
      </c>
      <c r="AI35" s="53">
        <f t="shared" si="1"/>
        <v>0</v>
      </c>
      <c r="AJ35" s="39">
        <v>14000000</v>
      </c>
      <c r="AK35" s="59" t="s">
        <v>310</v>
      </c>
      <c r="AL35" s="41" t="s">
        <v>70</v>
      </c>
      <c r="AM35" s="39">
        <v>0</v>
      </c>
      <c r="AN35" s="60"/>
    </row>
    <row r="36" spans="1:40" s="58" customFormat="1" ht="38.25" x14ac:dyDescent="0.25">
      <c r="A36" s="47">
        <v>1</v>
      </c>
      <c r="B36" s="24" t="s">
        <v>59</v>
      </c>
      <c r="C36" s="47">
        <v>12</v>
      </c>
      <c r="D36" s="47" t="s">
        <v>164</v>
      </c>
      <c r="E36" s="24" t="s">
        <v>61</v>
      </c>
      <c r="F36" s="47">
        <v>1</v>
      </c>
      <c r="G36" s="47" t="s">
        <v>247</v>
      </c>
      <c r="H36" s="48" t="s">
        <v>63</v>
      </c>
      <c r="I36" s="47">
        <v>9</v>
      </c>
      <c r="J36" s="47"/>
      <c r="K36" s="24" t="s">
        <v>64</v>
      </c>
      <c r="L36" s="49">
        <v>2020051290054</v>
      </c>
      <c r="M36" s="47">
        <v>3</v>
      </c>
      <c r="N36" s="47">
        <v>11213</v>
      </c>
      <c r="O36" s="24" t="s">
        <v>73</v>
      </c>
      <c r="P36" s="47" t="s">
        <v>66</v>
      </c>
      <c r="Q36" s="47">
        <v>4</v>
      </c>
      <c r="R36" s="47" t="s">
        <v>67</v>
      </c>
      <c r="S36" s="23">
        <v>1</v>
      </c>
      <c r="T36" s="24" t="s">
        <v>68</v>
      </c>
      <c r="U36" s="29" t="s">
        <v>97</v>
      </c>
      <c r="V36" s="50" t="s">
        <v>133</v>
      </c>
      <c r="W36" s="37">
        <v>1</v>
      </c>
      <c r="X36" s="51" t="s">
        <v>134</v>
      </c>
      <c r="Y36" s="52">
        <v>0.1</v>
      </c>
      <c r="Z36" s="37">
        <v>0</v>
      </c>
      <c r="AA36" s="37">
        <v>0</v>
      </c>
      <c r="AB36" s="46">
        <v>0</v>
      </c>
      <c r="AC36" s="38">
        <v>0</v>
      </c>
      <c r="AD36" s="46">
        <v>0</v>
      </c>
      <c r="AE36" s="46"/>
      <c r="AF36" s="46">
        <v>1</v>
      </c>
      <c r="AG36" s="46"/>
      <c r="AH36" s="53">
        <f t="shared" si="0"/>
        <v>0</v>
      </c>
      <c r="AI36" s="53">
        <f t="shared" si="1"/>
        <v>0</v>
      </c>
      <c r="AJ36" s="39">
        <v>10500000</v>
      </c>
      <c r="AK36" s="59" t="s">
        <v>306</v>
      </c>
      <c r="AL36" s="41" t="s">
        <v>69</v>
      </c>
      <c r="AM36" s="39">
        <v>0</v>
      </c>
      <c r="AN36" s="60"/>
    </row>
    <row r="37" spans="1:40" s="58" customFormat="1" ht="38.25" x14ac:dyDescent="0.25">
      <c r="A37" s="47">
        <v>1</v>
      </c>
      <c r="B37" s="24" t="s">
        <v>59</v>
      </c>
      <c r="C37" s="47">
        <v>12</v>
      </c>
      <c r="D37" s="47" t="s">
        <v>165</v>
      </c>
      <c r="E37" s="24" t="s">
        <v>61</v>
      </c>
      <c r="F37" s="47">
        <v>1</v>
      </c>
      <c r="G37" s="47" t="s">
        <v>248</v>
      </c>
      <c r="H37" s="48" t="s">
        <v>63</v>
      </c>
      <c r="I37" s="47">
        <v>9</v>
      </c>
      <c r="J37" s="47"/>
      <c r="K37" s="24" t="s">
        <v>64</v>
      </c>
      <c r="L37" s="49">
        <v>2020051290054</v>
      </c>
      <c r="M37" s="47">
        <v>3</v>
      </c>
      <c r="N37" s="47">
        <v>11213</v>
      </c>
      <c r="O37" s="24" t="s">
        <v>73</v>
      </c>
      <c r="P37" s="47" t="s">
        <v>66</v>
      </c>
      <c r="Q37" s="47">
        <v>4</v>
      </c>
      <c r="R37" s="47" t="s">
        <v>67</v>
      </c>
      <c r="S37" s="23">
        <v>1</v>
      </c>
      <c r="T37" s="24" t="s">
        <v>68</v>
      </c>
      <c r="U37" s="29" t="s">
        <v>97</v>
      </c>
      <c r="V37" s="50" t="s">
        <v>133</v>
      </c>
      <c r="W37" s="37">
        <v>1</v>
      </c>
      <c r="X37" s="51" t="s">
        <v>134</v>
      </c>
      <c r="Y37" s="52">
        <v>0.1</v>
      </c>
      <c r="Z37" s="37">
        <v>0</v>
      </c>
      <c r="AA37" s="37">
        <v>0</v>
      </c>
      <c r="AB37" s="46">
        <v>0</v>
      </c>
      <c r="AC37" s="38">
        <v>0</v>
      </c>
      <c r="AD37" s="46">
        <v>0</v>
      </c>
      <c r="AE37" s="46"/>
      <c r="AF37" s="46">
        <v>1</v>
      </c>
      <c r="AG37" s="46"/>
      <c r="AH37" s="53">
        <f t="shared" si="0"/>
        <v>0</v>
      </c>
      <c r="AI37" s="53">
        <f t="shared" si="1"/>
        <v>0</v>
      </c>
      <c r="AJ37" s="39">
        <v>14000000</v>
      </c>
      <c r="AK37" s="59" t="s">
        <v>310</v>
      </c>
      <c r="AL37" s="41" t="s">
        <v>70</v>
      </c>
      <c r="AM37" s="39">
        <v>0</v>
      </c>
      <c r="AN37" s="60"/>
    </row>
    <row r="38" spans="1:40" s="58" customFormat="1" ht="38.25" x14ac:dyDescent="0.25">
      <c r="A38" s="47">
        <v>1</v>
      </c>
      <c r="B38" s="24" t="s">
        <v>59</v>
      </c>
      <c r="C38" s="47">
        <v>12</v>
      </c>
      <c r="D38" s="47" t="s">
        <v>166</v>
      </c>
      <c r="E38" s="24" t="s">
        <v>61</v>
      </c>
      <c r="F38" s="47">
        <v>1</v>
      </c>
      <c r="G38" s="47" t="s">
        <v>249</v>
      </c>
      <c r="H38" s="48" t="s">
        <v>63</v>
      </c>
      <c r="I38" s="47">
        <v>9</v>
      </c>
      <c r="J38" s="47"/>
      <c r="K38" s="24" t="s">
        <v>64</v>
      </c>
      <c r="L38" s="49">
        <v>2020051290054</v>
      </c>
      <c r="M38" s="47">
        <v>3</v>
      </c>
      <c r="N38" s="47">
        <v>11213</v>
      </c>
      <c r="O38" s="24" t="s">
        <v>73</v>
      </c>
      <c r="P38" s="47" t="s">
        <v>66</v>
      </c>
      <c r="Q38" s="47">
        <v>4</v>
      </c>
      <c r="R38" s="47" t="s">
        <v>67</v>
      </c>
      <c r="S38" s="23">
        <v>1</v>
      </c>
      <c r="T38" s="24" t="s">
        <v>68</v>
      </c>
      <c r="U38" s="29" t="s">
        <v>98</v>
      </c>
      <c r="V38" s="50" t="s">
        <v>133</v>
      </c>
      <c r="W38" s="37">
        <v>1</v>
      </c>
      <c r="X38" s="51" t="s">
        <v>134</v>
      </c>
      <c r="Y38" s="52">
        <v>0.05</v>
      </c>
      <c r="Z38" s="37">
        <v>1</v>
      </c>
      <c r="AA38" s="37">
        <v>1</v>
      </c>
      <c r="AB38" s="46">
        <v>0</v>
      </c>
      <c r="AC38" s="38">
        <v>0</v>
      </c>
      <c r="AD38" s="46">
        <v>0</v>
      </c>
      <c r="AE38" s="46"/>
      <c r="AF38" s="46">
        <v>0</v>
      </c>
      <c r="AG38" s="46"/>
      <c r="AH38" s="53">
        <f t="shared" si="0"/>
        <v>1</v>
      </c>
      <c r="AI38" s="53">
        <f t="shared" si="1"/>
        <v>1</v>
      </c>
      <c r="AJ38" s="39">
        <v>8000000</v>
      </c>
      <c r="AK38" s="59" t="s">
        <v>308</v>
      </c>
      <c r="AL38" s="41" t="s">
        <v>69</v>
      </c>
      <c r="AM38" s="39">
        <v>4670400</v>
      </c>
      <c r="AN38" s="60"/>
    </row>
    <row r="39" spans="1:40" s="58" customFormat="1" ht="38.25" x14ac:dyDescent="0.25">
      <c r="A39" s="47">
        <v>1</v>
      </c>
      <c r="B39" s="24" t="s">
        <v>59</v>
      </c>
      <c r="C39" s="47">
        <v>12</v>
      </c>
      <c r="D39" s="47" t="s">
        <v>167</v>
      </c>
      <c r="E39" s="24" t="s">
        <v>61</v>
      </c>
      <c r="F39" s="47">
        <v>1</v>
      </c>
      <c r="G39" s="47" t="s">
        <v>250</v>
      </c>
      <c r="H39" s="48" t="s">
        <v>63</v>
      </c>
      <c r="I39" s="47">
        <v>9</v>
      </c>
      <c r="J39" s="47"/>
      <c r="K39" s="24" t="s">
        <v>64</v>
      </c>
      <c r="L39" s="49">
        <v>2020051290054</v>
      </c>
      <c r="M39" s="47">
        <v>3</v>
      </c>
      <c r="N39" s="47">
        <v>11213</v>
      </c>
      <c r="O39" s="24" t="s">
        <v>73</v>
      </c>
      <c r="P39" s="47" t="s">
        <v>66</v>
      </c>
      <c r="Q39" s="47">
        <v>4</v>
      </c>
      <c r="R39" s="47" t="s">
        <v>67</v>
      </c>
      <c r="S39" s="23">
        <v>1</v>
      </c>
      <c r="T39" s="24" t="s">
        <v>68</v>
      </c>
      <c r="U39" s="29" t="s">
        <v>127</v>
      </c>
      <c r="V39" s="50" t="s">
        <v>133</v>
      </c>
      <c r="W39" s="37">
        <v>1</v>
      </c>
      <c r="X39" s="51" t="s">
        <v>134</v>
      </c>
      <c r="Y39" s="52">
        <v>0.05</v>
      </c>
      <c r="Z39" s="37">
        <v>1</v>
      </c>
      <c r="AA39" s="37">
        <v>1</v>
      </c>
      <c r="AB39" s="46">
        <v>0</v>
      </c>
      <c r="AC39" s="38">
        <v>0</v>
      </c>
      <c r="AD39" s="46">
        <v>0</v>
      </c>
      <c r="AE39" s="46"/>
      <c r="AF39" s="46">
        <v>0</v>
      </c>
      <c r="AG39" s="46"/>
      <c r="AH39" s="53">
        <f t="shared" si="0"/>
        <v>1</v>
      </c>
      <c r="AI39" s="53">
        <f t="shared" si="1"/>
        <v>1</v>
      </c>
      <c r="AJ39" s="39">
        <v>2000000</v>
      </c>
      <c r="AK39" s="59" t="s">
        <v>314</v>
      </c>
      <c r="AL39" s="41" t="s">
        <v>70</v>
      </c>
      <c r="AM39" s="40">
        <v>1764069</v>
      </c>
      <c r="AN39" s="60"/>
    </row>
    <row r="40" spans="1:40" s="58" customFormat="1" ht="38.25" x14ac:dyDescent="0.25">
      <c r="A40" s="47">
        <v>1</v>
      </c>
      <c r="B40" s="24" t="s">
        <v>59</v>
      </c>
      <c r="C40" s="47">
        <v>12</v>
      </c>
      <c r="D40" s="47" t="s">
        <v>168</v>
      </c>
      <c r="E40" s="24" t="s">
        <v>61</v>
      </c>
      <c r="F40" s="47">
        <v>1</v>
      </c>
      <c r="G40" s="47" t="s">
        <v>251</v>
      </c>
      <c r="H40" s="48" t="s">
        <v>63</v>
      </c>
      <c r="I40" s="47">
        <v>9</v>
      </c>
      <c r="J40" s="47"/>
      <c r="K40" s="24" t="s">
        <v>64</v>
      </c>
      <c r="L40" s="49">
        <v>2020051290054</v>
      </c>
      <c r="M40" s="47">
        <v>3</v>
      </c>
      <c r="N40" s="47">
        <v>11213</v>
      </c>
      <c r="O40" s="24" t="s">
        <v>73</v>
      </c>
      <c r="P40" s="47" t="s">
        <v>66</v>
      </c>
      <c r="Q40" s="47">
        <v>4</v>
      </c>
      <c r="R40" s="47" t="s">
        <v>67</v>
      </c>
      <c r="S40" s="23">
        <v>1</v>
      </c>
      <c r="T40" s="24" t="s">
        <v>68</v>
      </c>
      <c r="U40" s="29" t="s">
        <v>99</v>
      </c>
      <c r="V40" s="50" t="s">
        <v>133</v>
      </c>
      <c r="W40" s="37">
        <v>80</v>
      </c>
      <c r="X40" s="51" t="s">
        <v>134</v>
      </c>
      <c r="Y40" s="52">
        <v>0.1</v>
      </c>
      <c r="Z40" s="37">
        <v>10</v>
      </c>
      <c r="AA40" s="37">
        <v>8</v>
      </c>
      <c r="AB40" s="46">
        <v>30</v>
      </c>
      <c r="AC40" s="38">
        <v>32</v>
      </c>
      <c r="AD40" s="46">
        <v>30</v>
      </c>
      <c r="AE40" s="46"/>
      <c r="AF40" s="46">
        <v>10</v>
      </c>
      <c r="AG40" s="46"/>
      <c r="AH40" s="53">
        <f t="shared" si="0"/>
        <v>0.5</v>
      </c>
      <c r="AI40" s="53">
        <f t="shared" si="1"/>
        <v>0.5</v>
      </c>
      <c r="AJ40" s="39">
        <v>15000000</v>
      </c>
      <c r="AK40" s="59" t="s">
        <v>308</v>
      </c>
      <c r="AL40" s="41" t="s">
        <v>69</v>
      </c>
      <c r="AM40" s="39">
        <v>9304670</v>
      </c>
      <c r="AN40" s="60"/>
    </row>
    <row r="41" spans="1:40" s="58" customFormat="1" ht="38.25" x14ac:dyDescent="0.25">
      <c r="A41" s="47">
        <v>1</v>
      </c>
      <c r="B41" s="24" t="s">
        <v>59</v>
      </c>
      <c r="C41" s="47">
        <v>12</v>
      </c>
      <c r="D41" s="47" t="s">
        <v>169</v>
      </c>
      <c r="E41" s="24" t="s">
        <v>61</v>
      </c>
      <c r="F41" s="47">
        <v>1</v>
      </c>
      <c r="G41" s="47" t="s">
        <v>252</v>
      </c>
      <c r="H41" s="48" t="s">
        <v>63</v>
      </c>
      <c r="I41" s="47">
        <v>9</v>
      </c>
      <c r="J41" s="47"/>
      <c r="K41" s="24" t="s">
        <v>64</v>
      </c>
      <c r="L41" s="49">
        <v>2020051290054</v>
      </c>
      <c r="M41" s="47">
        <v>3</v>
      </c>
      <c r="N41" s="47">
        <v>11213</v>
      </c>
      <c r="O41" s="24" t="s">
        <v>73</v>
      </c>
      <c r="P41" s="47" t="s">
        <v>66</v>
      </c>
      <c r="Q41" s="47">
        <v>4</v>
      </c>
      <c r="R41" s="47" t="s">
        <v>67</v>
      </c>
      <c r="S41" s="23">
        <v>1</v>
      </c>
      <c r="T41" s="24" t="s">
        <v>68</v>
      </c>
      <c r="U41" s="29" t="s">
        <v>99</v>
      </c>
      <c r="V41" s="50" t="s">
        <v>133</v>
      </c>
      <c r="W41" s="37">
        <v>80</v>
      </c>
      <c r="X41" s="51" t="s">
        <v>134</v>
      </c>
      <c r="Y41" s="52">
        <v>0.1</v>
      </c>
      <c r="Z41" s="37">
        <v>10</v>
      </c>
      <c r="AA41" s="37">
        <v>8</v>
      </c>
      <c r="AB41" s="46">
        <v>30</v>
      </c>
      <c r="AC41" s="38">
        <v>32</v>
      </c>
      <c r="AD41" s="46">
        <v>30</v>
      </c>
      <c r="AE41" s="46"/>
      <c r="AF41" s="46">
        <v>10</v>
      </c>
      <c r="AG41" s="46"/>
      <c r="AH41" s="53">
        <f t="shared" si="0"/>
        <v>0.5</v>
      </c>
      <c r="AI41" s="53">
        <f t="shared" si="1"/>
        <v>0.5</v>
      </c>
      <c r="AJ41" s="39">
        <v>2000000</v>
      </c>
      <c r="AK41" s="59" t="s">
        <v>314</v>
      </c>
      <c r="AL41" s="41" t="s">
        <v>70</v>
      </c>
      <c r="AM41" s="40">
        <v>1764069</v>
      </c>
      <c r="AN41" s="60"/>
    </row>
    <row r="42" spans="1:40" s="58" customFormat="1" ht="38.25" x14ac:dyDescent="0.25">
      <c r="A42" s="47">
        <v>1</v>
      </c>
      <c r="B42" s="24" t="s">
        <v>59</v>
      </c>
      <c r="C42" s="47">
        <v>12</v>
      </c>
      <c r="D42" s="47" t="s">
        <v>170</v>
      </c>
      <c r="E42" s="24" t="s">
        <v>61</v>
      </c>
      <c r="F42" s="47">
        <v>1</v>
      </c>
      <c r="G42" s="47" t="s">
        <v>253</v>
      </c>
      <c r="H42" s="48" t="s">
        <v>63</v>
      </c>
      <c r="I42" s="47">
        <v>9</v>
      </c>
      <c r="J42" s="47"/>
      <c r="K42" s="24" t="s">
        <v>64</v>
      </c>
      <c r="L42" s="49">
        <v>2020051290054</v>
      </c>
      <c r="M42" s="47">
        <v>3</v>
      </c>
      <c r="N42" s="47">
        <v>11213</v>
      </c>
      <c r="O42" s="24" t="s">
        <v>73</v>
      </c>
      <c r="P42" s="47" t="s">
        <v>66</v>
      </c>
      <c r="Q42" s="47">
        <v>4</v>
      </c>
      <c r="R42" s="47" t="s">
        <v>67</v>
      </c>
      <c r="S42" s="23">
        <v>1</v>
      </c>
      <c r="T42" s="24" t="s">
        <v>68</v>
      </c>
      <c r="U42" s="29" t="s">
        <v>100</v>
      </c>
      <c r="V42" s="50" t="s">
        <v>133</v>
      </c>
      <c r="W42" s="37">
        <v>1</v>
      </c>
      <c r="X42" s="51" t="s">
        <v>134</v>
      </c>
      <c r="Y42" s="52">
        <v>0.1</v>
      </c>
      <c r="Z42" s="37">
        <v>0</v>
      </c>
      <c r="AA42" s="37">
        <v>0</v>
      </c>
      <c r="AB42" s="46">
        <v>0</v>
      </c>
      <c r="AC42" s="38">
        <v>0</v>
      </c>
      <c r="AD42" s="46">
        <v>1</v>
      </c>
      <c r="AE42" s="46"/>
      <c r="AF42" s="46">
        <v>0</v>
      </c>
      <c r="AG42" s="46"/>
      <c r="AH42" s="53">
        <f t="shared" si="0"/>
        <v>0</v>
      </c>
      <c r="AI42" s="53">
        <f t="shared" si="1"/>
        <v>0</v>
      </c>
      <c r="AJ42" s="39">
        <v>15000000</v>
      </c>
      <c r="AK42" s="59" t="s">
        <v>308</v>
      </c>
      <c r="AL42" s="41" t="s">
        <v>69</v>
      </c>
      <c r="AM42" s="39">
        <v>0</v>
      </c>
      <c r="AN42" s="60"/>
    </row>
    <row r="43" spans="1:40" s="58" customFormat="1" ht="38.25" x14ac:dyDescent="0.25">
      <c r="A43" s="47">
        <v>1</v>
      </c>
      <c r="B43" s="24" t="s">
        <v>59</v>
      </c>
      <c r="C43" s="47">
        <v>12</v>
      </c>
      <c r="D43" s="47" t="s">
        <v>171</v>
      </c>
      <c r="E43" s="24" t="s">
        <v>61</v>
      </c>
      <c r="F43" s="47">
        <v>1</v>
      </c>
      <c r="G43" s="47" t="s">
        <v>254</v>
      </c>
      <c r="H43" s="48" t="s">
        <v>63</v>
      </c>
      <c r="I43" s="47">
        <v>9</v>
      </c>
      <c r="J43" s="47"/>
      <c r="K43" s="24" t="s">
        <v>64</v>
      </c>
      <c r="L43" s="49">
        <v>2020051290054</v>
      </c>
      <c r="M43" s="47">
        <v>3</v>
      </c>
      <c r="N43" s="47">
        <v>11213</v>
      </c>
      <c r="O43" s="24" t="s">
        <v>73</v>
      </c>
      <c r="P43" s="47" t="s">
        <v>66</v>
      </c>
      <c r="Q43" s="47">
        <v>4</v>
      </c>
      <c r="R43" s="47" t="s">
        <v>67</v>
      </c>
      <c r="S43" s="23">
        <v>1</v>
      </c>
      <c r="T43" s="24" t="s">
        <v>68</v>
      </c>
      <c r="U43" s="29" t="s">
        <v>100</v>
      </c>
      <c r="V43" s="50" t="s">
        <v>133</v>
      </c>
      <c r="W43" s="37">
        <v>1</v>
      </c>
      <c r="X43" s="51" t="s">
        <v>134</v>
      </c>
      <c r="Y43" s="52">
        <v>0.1</v>
      </c>
      <c r="Z43" s="37">
        <v>0</v>
      </c>
      <c r="AA43" s="37">
        <v>0</v>
      </c>
      <c r="AB43" s="46">
        <v>0</v>
      </c>
      <c r="AC43" s="38">
        <v>0</v>
      </c>
      <c r="AD43" s="46">
        <v>1</v>
      </c>
      <c r="AE43" s="46"/>
      <c r="AF43" s="46">
        <v>0</v>
      </c>
      <c r="AG43" s="46"/>
      <c r="AH43" s="53">
        <f t="shared" si="0"/>
        <v>0</v>
      </c>
      <c r="AI43" s="53">
        <f t="shared" si="1"/>
        <v>0</v>
      </c>
      <c r="AJ43" s="39">
        <v>1500000</v>
      </c>
      <c r="AK43" s="59" t="s">
        <v>314</v>
      </c>
      <c r="AL43" s="41" t="s">
        <v>70</v>
      </c>
      <c r="AM43" s="40">
        <v>0</v>
      </c>
      <c r="AN43" s="60"/>
    </row>
    <row r="44" spans="1:40" s="58" customFormat="1" ht="38.25" x14ac:dyDescent="0.25">
      <c r="A44" s="47">
        <v>1</v>
      </c>
      <c r="B44" s="24" t="s">
        <v>59</v>
      </c>
      <c r="C44" s="47">
        <v>12</v>
      </c>
      <c r="D44" s="47" t="s">
        <v>172</v>
      </c>
      <c r="E44" s="24" t="s">
        <v>61</v>
      </c>
      <c r="F44" s="47">
        <v>1</v>
      </c>
      <c r="G44" s="47" t="s">
        <v>255</v>
      </c>
      <c r="H44" s="48" t="s">
        <v>63</v>
      </c>
      <c r="I44" s="47">
        <v>9</v>
      </c>
      <c r="J44" s="47"/>
      <c r="K44" s="24" t="s">
        <v>64</v>
      </c>
      <c r="L44" s="49">
        <v>2020051290054</v>
      </c>
      <c r="M44" s="47">
        <v>3</v>
      </c>
      <c r="N44" s="47">
        <v>11213</v>
      </c>
      <c r="O44" s="24" t="s">
        <v>73</v>
      </c>
      <c r="P44" s="47" t="s">
        <v>66</v>
      </c>
      <c r="Q44" s="47">
        <v>4</v>
      </c>
      <c r="R44" s="47" t="s">
        <v>67</v>
      </c>
      <c r="S44" s="23">
        <v>1</v>
      </c>
      <c r="T44" s="24" t="s">
        <v>68</v>
      </c>
      <c r="U44" s="29" t="s">
        <v>101</v>
      </c>
      <c r="V44" s="50" t="s">
        <v>133</v>
      </c>
      <c r="W44" s="37">
        <v>1</v>
      </c>
      <c r="X44" s="51" t="s">
        <v>134</v>
      </c>
      <c r="Y44" s="52">
        <v>0.1</v>
      </c>
      <c r="Z44" s="37">
        <v>0</v>
      </c>
      <c r="AA44" s="37">
        <v>0</v>
      </c>
      <c r="AB44" s="46">
        <v>0</v>
      </c>
      <c r="AC44" s="38">
        <v>0</v>
      </c>
      <c r="AD44" s="46">
        <v>0</v>
      </c>
      <c r="AE44" s="46"/>
      <c r="AF44" s="46">
        <v>1</v>
      </c>
      <c r="AG44" s="46"/>
      <c r="AH44" s="53">
        <f t="shared" si="0"/>
        <v>0</v>
      </c>
      <c r="AI44" s="53">
        <f t="shared" si="1"/>
        <v>0</v>
      </c>
      <c r="AJ44" s="39">
        <v>10500000</v>
      </c>
      <c r="AK44" s="59" t="s">
        <v>306</v>
      </c>
      <c r="AL44" s="41" t="s">
        <v>69</v>
      </c>
      <c r="AM44" s="39">
        <v>0</v>
      </c>
      <c r="AN44" s="60"/>
    </row>
    <row r="45" spans="1:40" s="58" customFormat="1" ht="38.25" x14ac:dyDescent="0.25">
      <c r="A45" s="47">
        <v>1</v>
      </c>
      <c r="B45" s="24" t="s">
        <v>59</v>
      </c>
      <c r="C45" s="47">
        <v>12</v>
      </c>
      <c r="D45" s="47" t="s">
        <v>173</v>
      </c>
      <c r="E45" s="24" t="s">
        <v>61</v>
      </c>
      <c r="F45" s="47">
        <v>1</v>
      </c>
      <c r="G45" s="47" t="s">
        <v>256</v>
      </c>
      <c r="H45" s="48" t="s">
        <v>63</v>
      </c>
      <c r="I45" s="47">
        <v>9</v>
      </c>
      <c r="J45" s="47"/>
      <c r="K45" s="24" t="s">
        <v>64</v>
      </c>
      <c r="L45" s="49">
        <v>2020051290054</v>
      </c>
      <c r="M45" s="47">
        <v>3</v>
      </c>
      <c r="N45" s="47">
        <v>11213</v>
      </c>
      <c r="O45" s="24" t="s">
        <v>73</v>
      </c>
      <c r="P45" s="47" t="s">
        <v>66</v>
      </c>
      <c r="Q45" s="47">
        <v>4</v>
      </c>
      <c r="R45" s="47" t="s">
        <v>67</v>
      </c>
      <c r="S45" s="23">
        <v>1</v>
      </c>
      <c r="T45" s="24" t="s">
        <v>68</v>
      </c>
      <c r="U45" s="29" t="s">
        <v>101</v>
      </c>
      <c r="V45" s="50" t="s">
        <v>133</v>
      </c>
      <c r="W45" s="37">
        <v>1</v>
      </c>
      <c r="X45" s="51" t="s">
        <v>134</v>
      </c>
      <c r="Y45" s="52">
        <v>0.1</v>
      </c>
      <c r="Z45" s="37">
        <v>0</v>
      </c>
      <c r="AA45" s="37">
        <v>0</v>
      </c>
      <c r="AB45" s="46">
        <v>0</v>
      </c>
      <c r="AC45" s="38">
        <v>0</v>
      </c>
      <c r="AD45" s="46">
        <v>0</v>
      </c>
      <c r="AE45" s="46"/>
      <c r="AF45" s="46">
        <v>1</v>
      </c>
      <c r="AG45" s="46"/>
      <c r="AH45" s="53">
        <f t="shared" si="0"/>
        <v>0</v>
      </c>
      <c r="AI45" s="53">
        <f t="shared" si="1"/>
        <v>0</v>
      </c>
      <c r="AJ45" s="39">
        <v>13973762</v>
      </c>
      <c r="AK45" s="59" t="s">
        <v>310</v>
      </c>
      <c r="AL45" s="41" t="s">
        <v>70</v>
      </c>
      <c r="AM45" s="39">
        <v>0</v>
      </c>
      <c r="AN45" s="60"/>
    </row>
    <row r="46" spans="1:40" s="58" customFormat="1" ht="38.25" x14ac:dyDescent="0.25">
      <c r="A46" s="47">
        <v>1</v>
      </c>
      <c r="B46" s="24" t="s">
        <v>59</v>
      </c>
      <c r="C46" s="47">
        <v>12</v>
      </c>
      <c r="D46" s="47" t="s">
        <v>174</v>
      </c>
      <c r="E46" s="24" t="s">
        <v>61</v>
      </c>
      <c r="F46" s="47">
        <v>1</v>
      </c>
      <c r="G46" s="47" t="s">
        <v>257</v>
      </c>
      <c r="H46" s="48" t="s">
        <v>63</v>
      </c>
      <c r="I46" s="47">
        <v>8</v>
      </c>
      <c r="J46" s="47">
        <v>9</v>
      </c>
      <c r="K46" s="24" t="s">
        <v>64</v>
      </c>
      <c r="L46" s="49">
        <v>2020051290054</v>
      </c>
      <c r="M46" s="47">
        <v>4</v>
      </c>
      <c r="N46" s="47">
        <v>11214</v>
      </c>
      <c r="O46" s="24" t="s">
        <v>74</v>
      </c>
      <c r="P46" s="47" t="s">
        <v>66</v>
      </c>
      <c r="Q46" s="47">
        <v>4</v>
      </c>
      <c r="R46" s="47" t="s">
        <v>67</v>
      </c>
      <c r="S46" s="23">
        <v>1</v>
      </c>
      <c r="T46" s="24" t="s">
        <v>68</v>
      </c>
      <c r="U46" s="29" t="s">
        <v>102</v>
      </c>
      <c r="V46" s="50" t="s">
        <v>135</v>
      </c>
      <c r="W46" s="37">
        <v>1</v>
      </c>
      <c r="X46" s="51" t="s">
        <v>136</v>
      </c>
      <c r="Y46" s="52">
        <v>1</v>
      </c>
      <c r="Z46" s="37">
        <v>1</v>
      </c>
      <c r="AA46" s="37">
        <v>1</v>
      </c>
      <c r="AB46" s="46">
        <v>1</v>
      </c>
      <c r="AC46" s="38">
        <v>0</v>
      </c>
      <c r="AD46" s="46">
        <v>1</v>
      </c>
      <c r="AE46" s="46"/>
      <c r="AF46" s="46">
        <v>1</v>
      </c>
      <c r="AG46" s="46"/>
      <c r="AH46" s="53" t="str">
        <f t="shared" si="0"/>
        <v>ERROR</v>
      </c>
      <c r="AI46" s="53">
        <f t="shared" si="1"/>
        <v>1</v>
      </c>
      <c r="AJ46" s="39">
        <v>15000000</v>
      </c>
      <c r="AK46" s="59" t="s">
        <v>308</v>
      </c>
      <c r="AL46" s="41" t="s">
        <v>69</v>
      </c>
      <c r="AM46" s="39">
        <v>2189250</v>
      </c>
      <c r="AN46" s="60"/>
    </row>
    <row r="47" spans="1:40" s="58" customFormat="1" ht="38.25" x14ac:dyDescent="0.25">
      <c r="A47" s="47">
        <v>1</v>
      </c>
      <c r="B47" s="24" t="s">
        <v>59</v>
      </c>
      <c r="C47" s="47">
        <v>12</v>
      </c>
      <c r="D47" s="47" t="s">
        <v>175</v>
      </c>
      <c r="E47" s="24" t="s">
        <v>61</v>
      </c>
      <c r="F47" s="47">
        <v>1</v>
      </c>
      <c r="G47" s="47" t="s">
        <v>258</v>
      </c>
      <c r="H47" s="48" t="s">
        <v>63</v>
      </c>
      <c r="I47" s="47">
        <v>8</v>
      </c>
      <c r="J47" s="47">
        <v>9</v>
      </c>
      <c r="K47" s="24" t="s">
        <v>64</v>
      </c>
      <c r="L47" s="49">
        <v>2020051290054</v>
      </c>
      <c r="M47" s="47">
        <v>4</v>
      </c>
      <c r="N47" s="47">
        <v>11214</v>
      </c>
      <c r="O47" s="24" t="s">
        <v>74</v>
      </c>
      <c r="P47" s="47" t="s">
        <v>66</v>
      </c>
      <c r="Q47" s="47">
        <v>4</v>
      </c>
      <c r="R47" s="47" t="s">
        <v>67</v>
      </c>
      <c r="S47" s="23">
        <v>1</v>
      </c>
      <c r="T47" s="24" t="s">
        <v>68</v>
      </c>
      <c r="U47" s="29" t="s">
        <v>102</v>
      </c>
      <c r="V47" s="50" t="s">
        <v>135</v>
      </c>
      <c r="W47" s="37">
        <v>1</v>
      </c>
      <c r="X47" s="51" t="s">
        <v>136</v>
      </c>
      <c r="Y47" s="52">
        <v>1</v>
      </c>
      <c r="Z47" s="37">
        <v>1</v>
      </c>
      <c r="AA47" s="37">
        <v>1</v>
      </c>
      <c r="AB47" s="46">
        <v>1</v>
      </c>
      <c r="AC47" s="38">
        <v>0</v>
      </c>
      <c r="AD47" s="46">
        <v>1</v>
      </c>
      <c r="AE47" s="46"/>
      <c r="AF47" s="46">
        <v>1</v>
      </c>
      <c r="AG47" s="46"/>
      <c r="AH47" s="53" t="str">
        <f t="shared" si="0"/>
        <v>ERROR</v>
      </c>
      <c r="AI47" s="53">
        <f t="shared" si="1"/>
        <v>1</v>
      </c>
      <c r="AJ47" s="39">
        <v>1500000</v>
      </c>
      <c r="AK47" s="59" t="s">
        <v>314</v>
      </c>
      <c r="AL47" s="41" t="s">
        <v>70</v>
      </c>
      <c r="AM47" s="40">
        <v>270563</v>
      </c>
      <c r="AN47" s="60"/>
    </row>
    <row r="48" spans="1:40" s="58" customFormat="1" ht="38.25" x14ac:dyDescent="0.25">
      <c r="A48" s="47">
        <v>1</v>
      </c>
      <c r="B48" s="24" t="s">
        <v>59</v>
      </c>
      <c r="C48" s="47">
        <v>12</v>
      </c>
      <c r="D48" s="47" t="s">
        <v>176</v>
      </c>
      <c r="E48" s="24" t="s">
        <v>61</v>
      </c>
      <c r="F48" s="47">
        <v>1</v>
      </c>
      <c r="G48" s="47" t="s">
        <v>259</v>
      </c>
      <c r="H48" s="48" t="s">
        <v>63</v>
      </c>
      <c r="I48" s="47">
        <v>4</v>
      </c>
      <c r="J48" s="47"/>
      <c r="K48" s="24" t="s">
        <v>124</v>
      </c>
      <c r="L48" s="62">
        <v>2020051290062</v>
      </c>
      <c r="M48" s="47">
        <v>1</v>
      </c>
      <c r="N48" s="47">
        <v>11221</v>
      </c>
      <c r="O48" s="24" t="s">
        <v>75</v>
      </c>
      <c r="P48" s="47" t="s">
        <v>66</v>
      </c>
      <c r="Q48" s="47">
        <v>4</v>
      </c>
      <c r="R48" s="47" t="s">
        <v>67</v>
      </c>
      <c r="S48" s="23">
        <v>1</v>
      </c>
      <c r="T48" s="24" t="s">
        <v>68</v>
      </c>
      <c r="U48" s="29" t="s">
        <v>103</v>
      </c>
      <c r="V48" s="50" t="s">
        <v>133</v>
      </c>
      <c r="W48" s="37">
        <v>4</v>
      </c>
      <c r="X48" s="51" t="s">
        <v>134</v>
      </c>
      <c r="Y48" s="52">
        <v>1</v>
      </c>
      <c r="Z48" s="37">
        <v>1</v>
      </c>
      <c r="AA48" s="37">
        <v>0</v>
      </c>
      <c r="AB48" s="46">
        <v>1</v>
      </c>
      <c r="AC48" s="38">
        <v>1</v>
      </c>
      <c r="AD48" s="46">
        <v>1</v>
      </c>
      <c r="AE48" s="46"/>
      <c r="AF48" s="46">
        <v>1</v>
      </c>
      <c r="AG48" s="46"/>
      <c r="AH48" s="53">
        <f t="shared" si="0"/>
        <v>0.25</v>
      </c>
      <c r="AI48" s="53">
        <f t="shared" si="1"/>
        <v>0.25</v>
      </c>
      <c r="AJ48" s="39">
        <v>16000000</v>
      </c>
      <c r="AK48" s="59" t="s">
        <v>305</v>
      </c>
      <c r="AL48" s="41" t="s">
        <v>69</v>
      </c>
      <c r="AM48" s="39">
        <v>6060607</v>
      </c>
      <c r="AN48" s="60"/>
    </row>
    <row r="49" spans="1:40" s="58" customFormat="1" ht="38.25" x14ac:dyDescent="0.25">
      <c r="A49" s="47">
        <v>1</v>
      </c>
      <c r="B49" s="24" t="s">
        <v>59</v>
      </c>
      <c r="C49" s="47">
        <v>12</v>
      </c>
      <c r="D49" s="47" t="s">
        <v>177</v>
      </c>
      <c r="E49" s="24" t="s">
        <v>61</v>
      </c>
      <c r="F49" s="47">
        <v>1</v>
      </c>
      <c r="G49" s="47" t="s">
        <v>260</v>
      </c>
      <c r="H49" s="48" t="s">
        <v>63</v>
      </c>
      <c r="I49" s="47">
        <v>4</v>
      </c>
      <c r="J49" s="47"/>
      <c r="K49" s="24" t="s">
        <v>124</v>
      </c>
      <c r="L49" s="62">
        <v>2020051290062</v>
      </c>
      <c r="M49" s="47">
        <v>1</v>
      </c>
      <c r="N49" s="47">
        <v>11221</v>
      </c>
      <c r="O49" s="24" t="s">
        <v>75</v>
      </c>
      <c r="P49" s="47" t="s">
        <v>66</v>
      </c>
      <c r="Q49" s="47">
        <v>4</v>
      </c>
      <c r="R49" s="47" t="s">
        <v>67</v>
      </c>
      <c r="S49" s="23">
        <v>1</v>
      </c>
      <c r="T49" s="24" t="s">
        <v>68</v>
      </c>
      <c r="U49" s="29" t="s">
        <v>103</v>
      </c>
      <c r="V49" s="50" t="s">
        <v>133</v>
      </c>
      <c r="W49" s="37">
        <v>4</v>
      </c>
      <c r="X49" s="51" t="s">
        <v>134</v>
      </c>
      <c r="Y49" s="52">
        <v>1</v>
      </c>
      <c r="Z49" s="37">
        <v>1</v>
      </c>
      <c r="AA49" s="37">
        <v>0</v>
      </c>
      <c r="AB49" s="46">
        <v>1</v>
      </c>
      <c r="AC49" s="38">
        <v>1</v>
      </c>
      <c r="AD49" s="46">
        <v>1</v>
      </c>
      <c r="AE49" s="46"/>
      <c r="AF49" s="46">
        <v>1</v>
      </c>
      <c r="AG49" s="46"/>
      <c r="AH49" s="53">
        <f t="shared" si="0"/>
        <v>0.25</v>
      </c>
      <c r="AI49" s="53">
        <f t="shared" si="1"/>
        <v>0.25</v>
      </c>
      <c r="AJ49" s="39">
        <v>15000000</v>
      </c>
      <c r="AK49" s="59" t="s">
        <v>308</v>
      </c>
      <c r="AL49" s="41" t="s">
        <v>69</v>
      </c>
      <c r="AM49" s="39">
        <v>9304670</v>
      </c>
      <c r="AN49" s="60"/>
    </row>
    <row r="50" spans="1:40" s="58" customFormat="1" ht="38.25" x14ac:dyDescent="0.25">
      <c r="A50" s="47">
        <v>1</v>
      </c>
      <c r="B50" s="24" t="s">
        <v>59</v>
      </c>
      <c r="C50" s="47">
        <v>12</v>
      </c>
      <c r="D50" s="47" t="s">
        <v>178</v>
      </c>
      <c r="E50" s="24" t="s">
        <v>61</v>
      </c>
      <c r="F50" s="47">
        <v>1</v>
      </c>
      <c r="G50" s="47" t="s">
        <v>261</v>
      </c>
      <c r="H50" s="48" t="s">
        <v>63</v>
      </c>
      <c r="I50" s="47">
        <v>4</v>
      </c>
      <c r="J50" s="47"/>
      <c r="K50" s="24" t="s">
        <v>124</v>
      </c>
      <c r="L50" s="62">
        <v>2020051290062</v>
      </c>
      <c r="M50" s="47">
        <v>2</v>
      </c>
      <c r="N50" s="47">
        <v>11222</v>
      </c>
      <c r="O50" s="24" t="s">
        <v>76</v>
      </c>
      <c r="P50" s="47" t="s">
        <v>66</v>
      </c>
      <c r="Q50" s="47">
        <v>4</v>
      </c>
      <c r="R50" s="47" t="s">
        <v>67</v>
      </c>
      <c r="S50" s="23">
        <v>1</v>
      </c>
      <c r="T50" s="24" t="s">
        <v>68</v>
      </c>
      <c r="U50" s="29" t="s">
        <v>104</v>
      </c>
      <c r="V50" s="50" t="s">
        <v>135</v>
      </c>
      <c r="W50" s="37">
        <v>1</v>
      </c>
      <c r="X50" s="51" t="s">
        <v>136</v>
      </c>
      <c r="Y50" s="52">
        <v>0.2</v>
      </c>
      <c r="Z50" s="37">
        <v>1</v>
      </c>
      <c r="AA50" s="37">
        <v>1</v>
      </c>
      <c r="AB50" s="46">
        <v>1</v>
      </c>
      <c r="AC50" s="38">
        <v>1</v>
      </c>
      <c r="AD50" s="46">
        <v>1</v>
      </c>
      <c r="AE50" s="46"/>
      <c r="AF50" s="46">
        <v>1</v>
      </c>
      <c r="AG50" s="46"/>
      <c r="AH50" s="53" t="str">
        <f t="shared" si="0"/>
        <v>ERROR</v>
      </c>
      <c r="AI50" s="53">
        <f t="shared" si="1"/>
        <v>1</v>
      </c>
      <c r="AJ50" s="39">
        <v>26000000</v>
      </c>
      <c r="AK50" s="59" t="s">
        <v>305</v>
      </c>
      <c r="AL50" s="41" t="s">
        <v>69</v>
      </c>
      <c r="AM50" s="39">
        <f>6060607+3256569</f>
        <v>9317176</v>
      </c>
      <c r="AN50" s="60"/>
    </row>
    <row r="51" spans="1:40" s="58" customFormat="1" ht="38.25" x14ac:dyDescent="0.25">
      <c r="A51" s="47">
        <v>1</v>
      </c>
      <c r="B51" s="24" t="s">
        <v>59</v>
      </c>
      <c r="C51" s="47">
        <v>12</v>
      </c>
      <c r="D51" s="47" t="s">
        <v>179</v>
      </c>
      <c r="E51" s="24" t="s">
        <v>61</v>
      </c>
      <c r="F51" s="47">
        <v>1</v>
      </c>
      <c r="G51" s="47" t="s">
        <v>262</v>
      </c>
      <c r="H51" s="48" t="s">
        <v>63</v>
      </c>
      <c r="I51" s="47">
        <v>4</v>
      </c>
      <c r="J51" s="47"/>
      <c r="K51" s="24" t="s">
        <v>124</v>
      </c>
      <c r="L51" s="62">
        <v>2020051290062</v>
      </c>
      <c r="M51" s="47">
        <v>2</v>
      </c>
      <c r="N51" s="47">
        <v>11222</v>
      </c>
      <c r="O51" s="24" t="s">
        <v>76</v>
      </c>
      <c r="P51" s="47" t="s">
        <v>66</v>
      </c>
      <c r="Q51" s="47">
        <v>4</v>
      </c>
      <c r="R51" s="47" t="s">
        <v>67</v>
      </c>
      <c r="S51" s="63">
        <v>1</v>
      </c>
      <c r="T51" s="24" t="s">
        <v>68</v>
      </c>
      <c r="U51" s="29" t="s">
        <v>104</v>
      </c>
      <c r="V51" s="50" t="s">
        <v>135</v>
      </c>
      <c r="W51" s="37">
        <v>1</v>
      </c>
      <c r="X51" s="51" t="s">
        <v>136</v>
      </c>
      <c r="Y51" s="52">
        <v>0.2</v>
      </c>
      <c r="Z51" s="37">
        <v>1</v>
      </c>
      <c r="AA51" s="37">
        <v>1</v>
      </c>
      <c r="AB51" s="46">
        <v>1</v>
      </c>
      <c r="AC51" s="38">
        <v>1</v>
      </c>
      <c r="AD51" s="46">
        <v>1</v>
      </c>
      <c r="AE51" s="46"/>
      <c r="AF51" s="46">
        <v>1</v>
      </c>
      <c r="AG51" s="46"/>
      <c r="AH51" s="53" t="str">
        <f t="shared" si="0"/>
        <v>ERROR</v>
      </c>
      <c r="AI51" s="53">
        <f t="shared" si="1"/>
        <v>1</v>
      </c>
      <c r="AJ51" s="39">
        <v>15000000</v>
      </c>
      <c r="AK51" s="59" t="s">
        <v>308</v>
      </c>
      <c r="AL51" s="41" t="s">
        <v>69</v>
      </c>
      <c r="AM51" s="39">
        <v>9304670</v>
      </c>
      <c r="AN51" s="60"/>
    </row>
    <row r="52" spans="1:40" s="58" customFormat="1" ht="38.25" x14ac:dyDescent="0.25">
      <c r="A52" s="47">
        <v>1</v>
      </c>
      <c r="B52" s="24" t="s">
        <v>59</v>
      </c>
      <c r="C52" s="47">
        <v>12</v>
      </c>
      <c r="D52" s="47" t="s">
        <v>180</v>
      </c>
      <c r="E52" s="24" t="s">
        <v>61</v>
      </c>
      <c r="F52" s="47">
        <v>1</v>
      </c>
      <c r="G52" s="47" t="s">
        <v>263</v>
      </c>
      <c r="H52" s="48" t="s">
        <v>63</v>
      </c>
      <c r="I52" s="47">
        <v>4</v>
      </c>
      <c r="J52" s="47"/>
      <c r="K52" s="24" t="s">
        <v>124</v>
      </c>
      <c r="L52" s="62">
        <v>2020051290062</v>
      </c>
      <c r="M52" s="47">
        <v>2</v>
      </c>
      <c r="N52" s="47">
        <v>11222</v>
      </c>
      <c r="O52" s="24" t="s">
        <v>76</v>
      </c>
      <c r="P52" s="47" t="s">
        <v>66</v>
      </c>
      <c r="Q52" s="47">
        <v>4</v>
      </c>
      <c r="R52" s="47" t="s">
        <v>67</v>
      </c>
      <c r="S52" s="63">
        <v>1</v>
      </c>
      <c r="T52" s="24" t="s">
        <v>68</v>
      </c>
      <c r="U52" s="29" t="s">
        <v>105</v>
      </c>
      <c r="V52" s="50" t="s">
        <v>133</v>
      </c>
      <c r="W52" s="37">
        <v>1</v>
      </c>
      <c r="X52" s="51" t="s">
        <v>134</v>
      </c>
      <c r="Y52" s="52">
        <v>0.2</v>
      </c>
      <c r="Z52" s="37">
        <v>1</v>
      </c>
      <c r="AA52" s="37">
        <v>0</v>
      </c>
      <c r="AB52" s="46">
        <v>0</v>
      </c>
      <c r="AC52" s="38">
        <v>0</v>
      </c>
      <c r="AD52" s="46">
        <v>0</v>
      </c>
      <c r="AE52" s="46"/>
      <c r="AF52" s="46">
        <v>0</v>
      </c>
      <c r="AG52" s="46"/>
      <c r="AH52" s="53">
        <f t="shared" si="0"/>
        <v>0</v>
      </c>
      <c r="AI52" s="53">
        <f t="shared" si="1"/>
        <v>0</v>
      </c>
      <c r="AJ52" s="39">
        <v>16000000</v>
      </c>
      <c r="AK52" s="59" t="s">
        <v>305</v>
      </c>
      <c r="AL52" s="41" t="s">
        <v>69</v>
      </c>
      <c r="AM52" s="39">
        <v>0</v>
      </c>
      <c r="AN52" s="60"/>
    </row>
    <row r="53" spans="1:40" s="58" customFormat="1" ht="38.25" x14ac:dyDescent="0.25">
      <c r="A53" s="47">
        <v>1</v>
      </c>
      <c r="B53" s="24" t="s">
        <v>59</v>
      </c>
      <c r="C53" s="47">
        <v>12</v>
      </c>
      <c r="D53" s="47" t="s">
        <v>181</v>
      </c>
      <c r="E53" s="24" t="s">
        <v>61</v>
      </c>
      <c r="F53" s="47">
        <v>1</v>
      </c>
      <c r="G53" s="47" t="s">
        <v>264</v>
      </c>
      <c r="H53" s="48" t="s">
        <v>63</v>
      </c>
      <c r="I53" s="47">
        <v>4</v>
      </c>
      <c r="J53" s="47"/>
      <c r="K53" s="24" t="s">
        <v>124</v>
      </c>
      <c r="L53" s="62">
        <v>2020051290062</v>
      </c>
      <c r="M53" s="47">
        <v>2</v>
      </c>
      <c r="N53" s="47">
        <v>11222</v>
      </c>
      <c r="O53" s="24" t="s">
        <v>76</v>
      </c>
      <c r="P53" s="47" t="s">
        <v>66</v>
      </c>
      <c r="Q53" s="47">
        <v>4</v>
      </c>
      <c r="R53" s="47" t="s">
        <v>67</v>
      </c>
      <c r="S53" s="63">
        <v>1</v>
      </c>
      <c r="T53" s="24" t="s">
        <v>68</v>
      </c>
      <c r="U53" s="29" t="s">
        <v>105</v>
      </c>
      <c r="V53" s="50" t="s">
        <v>133</v>
      </c>
      <c r="W53" s="37">
        <v>1</v>
      </c>
      <c r="X53" s="51" t="s">
        <v>134</v>
      </c>
      <c r="Y53" s="52">
        <v>0.2</v>
      </c>
      <c r="Z53" s="37">
        <v>1</v>
      </c>
      <c r="AA53" s="37">
        <v>0</v>
      </c>
      <c r="AB53" s="46">
        <v>0</v>
      </c>
      <c r="AC53" s="38">
        <v>0</v>
      </c>
      <c r="AD53" s="46">
        <v>0</v>
      </c>
      <c r="AE53" s="46"/>
      <c r="AF53" s="46">
        <v>0</v>
      </c>
      <c r="AG53" s="46"/>
      <c r="AH53" s="53">
        <f t="shared" si="0"/>
        <v>0</v>
      </c>
      <c r="AI53" s="53">
        <f t="shared" si="1"/>
        <v>0</v>
      </c>
      <c r="AJ53" s="39">
        <v>15000000</v>
      </c>
      <c r="AK53" s="59" t="s">
        <v>308</v>
      </c>
      <c r="AL53" s="41" t="s">
        <v>69</v>
      </c>
      <c r="AM53" s="39">
        <v>0</v>
      </c>
      <c r="AN53" s="60"/>
    </row>
    <row r="54" spans="1:40" s="64" customFormat="1" ht="38.25" x14ac:dyDescent="0.25">
      <c r="A54" s="47">
        <v>1</v>
      </c>
      <c r="B54" s="24" t="s">
        <v>59</v>
      </c>
      <c r="C54" s="47">
        <v>12</v>
      </c>
      <c r="D54" s="47" t="s">
        <v>182</v>
      </c>
      <c r="E54" s="24" t="s">
        <v>61</v>
      </c>
      <c r="F54" s="47">
        <v>1</v>
      </c>
      <c r="G54" s="47" t="s">
        <v>265</v>
      </c>
      <c r="H54" s="48" t="s">
        <v>63</v>
      </c>
      <c r="I54" s="47">
        <v>4</v>
      </c>
      <c r="J54" s="47"/>
      <c r="K54" s="24" t="s">
        <v>124</v>
      </c>
      <c r="L54" s="62">
        <v>2020051290062</v>
      </c>
      <c r="M54" s="47">
        <v>2</v>
      </c>
      <c r="N54" s="47">
        <v>11222</v>
      </c>
      <c r="O54" s="24" t="s">
        <v>76</v>
      </c>
      <c r="P54" s="47" t="s">
        <v>66</v>
      </c>
      <c r="Q54" s="47">
        <v>4</v>
      </c>
      <c r="R54" s="47" t="s">
        <v>67</v>
      </c>
      <c r="S54" s="63">
        <v>1</v>
      </c>
      <c r="T54" s="24" t="s">
        <v>68</v>
      </c>
      <c r="U54" s="29" t="s">
        <v>106</v>
      </c>
      <c r="V54" s="50" t="s">
        <v>133</v>
      </c>
      <c r="W54" s="37">
        <v>1</v>
      </c>
      <c r="X54" s="51" t="s">
        <v>134</v>
      </c>
      <c r="Y54" s="52">
        <v>0.2</v>
      </c>
      <c r="Z54" s="37">
        <v>0</v>
      </c>
      <c r="AA54" s="37">
        <v>0</v>
      </c>
      <c r="AB54" s="46">
        <v>1</v>
      </c>
      <c r="AC54" s="38">
        <v>0</v>
      </c>
      <c r="AD54" s="46">
        <v>0</v>
      </c>
      <c r="AE54" s="46"/>
      <c r="AF54" s="46">
        <v>0</v>
      </c>
      <c r="AG54" s="46"/>
      <c r="AH54" s="53">
        <f t="shared" si="0"/>
        <v>0</v>
      </c>
      <c r="AI54" s="53">
        <f t="shared" si="1"/>
        <v>0</v>
      </c>
      <c r="AJ54" s="39">
        <v>16000000</v>
      </c>
      <c r="AK54" s="59" t="s">
        <v>305</v>
      </c>
      <c r="AL54" s="41" t="s">
        <v>69</v>
      </c>
      <c r="AM54" s="39">
        <v>0</v>
      </c>
      <c r="AN54" s="60"/>
    </row>
    <row r="55" spans="1:40" s="64" customFormat="1" ht="38.25" x14ac:dyDescent="0.25">
      <c r="A55" s="47">
        <v>1</v>
      </c>
      <c r="B55" s="24" t="s">
        <v>59</v>
      </c>
      <c r="C55" s="47">
        <v>12</v>
      </c>
      <c r="D55" s="47" t="s">
        <v>183</v>
      </c>
      <c r="E55" s="24" t="s">
        <v>61</v>
      </c>
      <c r="F55" s="47">
        <v>1</v>
      </c>
      <c r="G55" s="47" t="s">
        <v>266</v>
      </c>
      <c r="H55" s="48" t="s">
        <v>63</v>
      </c>
      <c r="I55" s="47">
        <v>4</v>
      </c>
      <c r="J55" s="47"/>
      <c r="K55" s="24" t="s">
        <v>124</v>
      </c>
      <c r="L55" s="62">
        <v>2020051290062</v>
      </c>
      <c r="M55" s="47">
        <v>2</v>
      </c>
      <c r="N55" s="47">
        <v>11222</v>
      </c>
      <c r="O55" s="24" t="s">
        <v>76</v>
      </c>
      <c r="P55" s="47" t="s">
        <v>66</v>
      </c>
      <c r="Q55" s="47">
        <v>4</v>
      </c>
      <c r="R55" s="47" t="s">
        <v>67</v>
      </c>
      <c r="S55" s="63">
        <v>1</v>
      </c>
      <c r="T55" s="24" t="s">
        <v>68</v>
      </c>
      <c r="U55" s="29" t="s">
        <v>106</v>
      </c>
      <c r="V55" s="50" t="s">
        <v>133</v>
      </c>
      <c r="W55" s="37">
        <v>1</v>
      </c>
      <c r="X55" s="51" t="s">
        <v>134</v>
      </c>
      <c r="Y55" s="52">
        <v>0.2</v>
      </c>
      <c r="Z55" s="37">
        <v>0</v>
      </c>
      <c r="AA55" s="37">
        <v>0</v>
      </c>
      <c r="AB55" s="46">
        <v>1</v>
      </c>
      <c r="AC55" s="38">
        <v>0</v>
      </c>
      <c r="AD55" s="46">
        <v>0</v>
      </c>
      <c r="AE55" s="46"/>
      <c r="AF55" s="46">
        <v>0</v>
      </c>
      <c r="AG55" s="46"/>
      <c r="AH55" s="53">
        <f t="shared" si="0"/>
        <v>0</v>
      </c>
      <c r="AI55" s="53">
        <f t="shared" si="1"/>
        <v>0</v>
      </c>
      <c r="AJ55" s="39">
        <v>15000000</v>
      </c>
      <c r="AK55" s="59" t="s">
        <v>308</v>
      </c>
      <c r="AL55" s="41" t="s">
        <v>69</v>
      </c>
      <c r="AM55" s="39">
        <v>0</v>
      </c>
      <c r="AN55" s="60"/>
    </row>
    <row r="56" spans="1:40" s="64" customFormat="1" ht="38.25" x14ac:dyDescent="0.25">
      <c r="A56" s="47">
        <v>1</v>
      </c>
      <c r="B56" s="24" t="s">
        <v>59</v>
      </c>
      <c r="C56" s="47">
        <v>12</v>
      </c>
      <c r="D56" s="47" t="s">
        <v>184</v>
      </c>
      <c r="E56" s="24" t="s">
        <v>61</v>
      </c>
      <c r="F56" s="47">
        <v>1</v>
      </c>
      <c r="G56" s="47" t="s">
        <v>267</v>
      </c>
      <c r="H56" s="48" t="s">
        <v>63</v>
      </c>
      <c r="I56" s="47">
        <v>4</v>
      </c>
      <c r="J56" s="47"/>
      <c r="K56" s="24" t="s">
        <v>124</v>
      </c>
      <c r="L56" s="62">
        <v>2020051290062</v>
      </c>
      <c r="M56" s="47">
        <v>2</v>
      </c>
      <c r="N56" s="47">
        <v>11222</v>
      </c>
      <c r="O56" s="24" t="s">
        <v>76</v>
      </c>
      <c r="P56" s="47" t="s">
        <v>66</v>
      </c>
      <c r="Q56" s="47">
        <v>4</v>
      </c>
      <c r="R56" s="47" t="s">
        <v>67</v>
      </c>
      <c r="S56" s="63">
        <v>1</v>
      </c>
      <c r="T56" s="24" t="s">
        <v>68</v>
      </c>
      <c r="U56" s="29" t="s">
        <v>107</v>
      </c>
      <c r="V56" s="50" t="s">
        <v>133</v>
      </c>
      <c r="W56" s="37">
        <v>50</v>
      </c>
      <c r="X56" s="51" t="s">
        <v>134</v>
      </c>
      <c r="Y56" s="52">
        <v>0.3</v>
      </c>
      <c r="Z56" s="37">
        <v>0</v>
      </c>
      <c r="AA56" s="37">
        <v>6</v>
      </c>
      <c r="AB56" s="46">
        <v>20</v>
      </c>
      <c r="AC56" s="38">
        <v>20</v>
      </c>
      <c r="AD56" s="46">
        <v>20</v>
      </c>
      <c r="AE56" s="46"/>
      <c r="AF56" s="46">
        <v>10</v>
      </c>
      <c r="AG56" s="46"/>
      <c r="AH56" s="53">
        <f t="shared" si="0"/>
        <v>0.52</v>
      </c>
      <c r="AI56" s="53">
        <f t="shared" si="1"/>
        <v>0.52</v>
      </c>
      <c r="AJ56" s="39">
        <v>16000000</v>
      </c>
      <c r="AK56" s="59" t="s">
        <v>305</v>
      </c>
      <c r="AL56" s="41" t="s">
        <v>69</v>
      </c>
      <c r="AM56" s="39">
        <v>12121201</v>
      </c>
      <c r="AN56" s="60"/>
    </row>
    <row r="57" spans="1:40" s="64" customFormat="1" ht="38.25" x14ac:dyDescent="0.25">
      <c r="A57" s="47">
        <v>1</v>
      </c>
      <c r="B57" s="24" t="s">
        <v>59</v>
      </c>
      <c r="C57" s="47">
        <v>12</v>
      </c>
      <c r="D57" s="47" t="s">
        <v>185</v>
      </c>
      <c r="E57" s="24" t="s">
        <v>61</v>
      </c>
      <c r="F57" s="47">
        <v>1</v>
      </c>
      <c r="G57" s="47" t="s">
        <v>268</v>
      </c>
      <c r="H57" s="48" t="s">
        <v>63</v>
      </c>
      <c r="I57" s="47">
        <v>4</v>
      </c>
      <c r="J57" s="47"/>
      <c r="K57" s="24" t="s">
        <v>124</v>
      </c>
      <c r="L57" s="62">
        <v>2020051290062</v>
      </c>
      <c r="M57" s="47">
        <v>2</v>
      </c>
      <c r="N57" s="47">
        <v>11222</v>
      </c>
      <c r="O57" s="24" t="s">
        <v>76</v>
      </c>
      <c r="P57" s="47" t="s">
        <v>66</v>
      </c>
      <c r="Q57" s="47">
        <v>4</v>
      </c>
      <c r="R57" s="47" t="s">
        <v>67</v>
      </c>
      <c r="S57" s="63">
        <v>1</v>
      </c>
      <c r="T57" s="24" t="s">
        <v>68</v>
      </c>
      <c r="U57" s="29" t="s">
        <v>107</v>
      </c>
      <c r="V57" s="50" t="s">
        <v>133</v>
      </c>
      <c r="W57" s="37">
        <v>50</v>
      </c>
      <c r="X57" s="51" t="s">
        <v>134</v>
      </c>
      <c r="Y57" s="52">
        <v>0.3</v>
      </c>
      <c r="Z57" s="37">
        <v>0</v>
      </c>
      <c r="AA57" s="37">
        <v>0</v>
      </c>
      <c r="AB57" s="46">
        <v>20</v>
      </c>
      <c r="AC57" s="38">
        <v>20</v>
      </c>
      <c r="AD57" s="46">
        <v>20</v>
      </c>
      <c r="AE57" s="46"/>
      <c r="AF57" s="46">
        <v>10</v>
      </c>
      <c r="AG57" s="46"/>
      <c r="AH57" s="53">
        <f t="shared" si="0"/>
        <v>0.4</v>
      </c>
      <c r="AI57" s="53">
        <f t="shared" si="1"/>
        <v>0.4</v>
      </c>
      <c r="AJ57" s="39">
        <v>15000000</v>
      </c>
      <c r="AK57" s="59" t="s">
        <v>308</v>
      </c>
      <c r="AL57" s="41" t="s">
        <v>69</v>
      </c>
      <c r="AM57" s="39">
        <v>9304678</v>
      </c>
      <c r="AN57" s="60"/>
    </row>
    <row r="58" spans="1:40" s="64" customFormat="1" ht="38.25" x14ac:dyDescent="0.25">
      <c r="A58" s="47">
        <v>1</v>
      </c>
      <c r="B58" s="24" t="s">
        <v>59</v>
      </c>
      <c r="C58" s="47">
        <v>12</v>
      </c>
      <c r="D58" s="47" t="s">
        <v>186</v>
      </c>
      <c r="E58" s="24" t="s">
        <v>61</v>
      </c>
      <c r="F58" s="47">
        <v>1</v>
      </c>
      <c r="G58" s="47" t="s">
        <v>269</v>
      </c>
      <c r="H58" s="48" t="s">
        <v>63</v>
      </c>
      <c r="I58" s="47">
        <v>4</v>
      </c>
      <c r="J58" s="47"/>
      <c r="K58" s="24" t="s">
        <v>124</v>
      </c>
      <c r="L58" s="62">
        <v>2020051290062</v>
      </c>
      <c r="M58" s="47">
        <v>2</v>
      </c>
      <c r="N58" s="47">
        <v>11222</v>
      </c>
      <c r="O58" s="24" t="s">
        <v>76</v>
      </c>
      <c r="P58" s="47" t="s">
        <v>66</v>
      </c>
      <c r="Q58" s="47">
        <v>4</v>
      </c>
      <c r="R58" s="47" t="s">
        <v>67</v>
      </c>
      <c r="S58" s="63">
        <v>1</v>
      </c>
      <c r="T58" s="24" t="s">
        <v>68</v>
      </c>
      <c r="U58" s="29" t="s">
        <v>108</v>
      </c>
      <c r="V58" s="50" t="s">
        <v>135</v>
      </c>
      <c r="W58" s="37">
        <v>1</v>
      </c>
      <c r="X58" s="51" t="s">
        <v>136</v>
      </c>
      <c r="Y58" s="52">
        <v>0.1</v>
      </c>
      <c r="Z58" s="37">
        <v>1</v>
      </c>
      <c r="AA58" s="37">
        <v>1</v>
      </c>
      <c r="AB58" s="46">
        <v>1</v>
      </c>
      <c r="AC58" s="38">
        <v>1</v>
      </c>
      <c r="AD58" s="46">
        <v>1</v>
      </c>
      <c r="AE58" s="46"/>
      <c r="AF58" s="46">
        <v>1</v>
      </c>
      <c r="AG58" s="46"/>
      <c r="AH58" s="53" t="str">
        <f t="shared" si="0"/>
        <v>ERROR</v>
      </c>
      <c r="AI58" s="53">
        <f t="shared" si="1"/>
        <v>1</v>
      </c>
      <c r="AJ58" s="39">
        <v>16000000</v>
      </c>
      <c r="AK58" s="59" t="s">
        <v>305</v>
      </c>
      <c r="AL58" s="41" t="s">
        <v>69</v>
      </c>
      <c r="AM58" s="39">
        <v>12121201</v>
      </c>
      <c r="AN58" s="60"/>
    </row>
    <row r="59" spans="1:40" s="64" customFormat="1" ht="38.25" x14ac:dyDescent="0.25">
      <c r="A59" s="47">
        <v>1</v>
      </c>
      <c r="B59" s="24" t="s">
        <v>59</v>
      </c>
      <c r="C59" s="47">
        <v>12</v>
      </c>
      <c r="D59" s="47" t="s">
        <v>187</v>
      </c>
      <c r="E59" s="24" t="s">
        <v>61</v>
      </c>
      <c r="F59" s="47">
        <v>1</v>
      </c>
      <c r="G59" s="47" t="s">
        <v>270</v>
      </c>
      <c r="H59" s="48" t="s">
        <v>63</v>
      </c>
      <c r="I59" s="47">
        <v>4</v>
      </c>
      <c r="J59" s="47"/>
      <c r="K59" s="24" t="s">
        <v>124</v>
      </c>
      <c r="L59" s="62">
        <v>2020051290062</v>
      </c>
      <c r="M59" s="47">
        <v>2</v>
      </c>
      <c r="N59" s="47">
        <v>11222</v>
      </c>
      <c r="O59" s="24" t="s">
        <v>76</v>
      </c>
      <c r="P59" s="47" t="s">
        <v>66</v>
      </c>
      <c r="Q59" s="47">
        <v>4</v>
      </c>
      <c r="R59" s="47" t="s">
        <v>67</v>
      </c>
      <c r="S59" s="63">
        <v>1</v>
      </c>
      <c r="T59" s="24" t="s">
        <v>68</v>
      </c>
      <c r="U59" s="29" t="s">
        <v>108</v>
      </c>
      <c r="V59" s="50" t="s">
        <v>135</v>
      </c>
      <c r="W59" s="37">
        <v>1</v>
      </c>
      <c r="X59" s="51" t="s">
        <v>136</v>
      </c>
      <c r="Y59" s="52">
        <v>0.1</v>
      </c>
      <c r="Z59" s="37">
        <v>1</v>
      </c>
      <c r="AA59" s="37">
        <v>1</v>
      </c>
      <c r="AB59" s="46">
        <v>1</v>
      </c>
      <c r="AC59" s="38">
        <v>1</v>
      </c>
      <c r="AD59" s="46">
        <v>1</v>
      </c>
      <c r="AE59" s="46"/>
      <c r="AF59" s="46">
        <v>1</v>
      </c>
      <c r="AG59" s="46"/>
      <c r="AH59" s="53" t="str">
        <f t="shared" si="0"/>
        <v>ERROR</v>
      </c>
      <c r="AI59" s="53">
        <f t="shared" si="1"/>
        <v>1</v>
      </c>
      <c r="AJ59" s="39">
        <v>15000000</v>
      </c>
      <c r="AK59" s="59" t="s">
        <v>308</v>
      </c>
      <c r="AL59" s="41" t="s">
        <v>69</v>
      </c>
      <c r="AM59" s="39">
        <v>9304678</v>
      </c>
      <c r="AN59" s="60"/>
    </row>
    <row r="60" spans="1:40" s="64" customFormat="1" ht="38.25" x14ac:dyDescent="0.25">
      <c r="A60" s="47">
        <v>1</v>
      </c>
      <c r="B60" s="24" t="s">
        <v>59</v>
      </c>
      <c r="C60" s="47">
        <v>12</v>
      </c>
      <c r="D60" s="47" t="s">
        <v>188</v>
      </c>
      <c r="E60" s="24" t="s">
        <v>61</v>
      </c>
      <c r="F60" s="47">
        <v>1</v>
      </c>
      <c r="G60" s="47" t="s">
        <v>271</v>
      </c>
      <c r="H60" s="48" t="s">
        <v>63</v>
      </c>
      <c r="I60" s="47">
        <v>9</v>
      </c>
      <c r="J60" s="47"/>
      <c r="K60" s="24" t="s">
        <v>124</v>
      </c>
      <c r="L60" s="62">
        <v>2020051290062</v>
      </c>
      <c r="M60" s="47">
        <v>3</v>
      </c>
      <c r="N60" s="47">
        <v>11223</v>
      </c>
      <c r="O60" s="24" t="s">
        <v>77</v>
      </c>
      <c r="P60" s="47" t="s">
        <v>66</v>
      </c>
      <c r="Q60" s="47">
        <v>4</v>
      </c>
      <c r="R60" s="47" t="s">
        <v>67</v>
      </c>
      <c r="S60" s="63">
        <v>1</v>
      </c>
      <c r="T60" s="24" t="s">
        <v>68</v>
      </c>
      <c r="U60" s="29" t="s">
        <v>109</v>
      </c>
      <c r="V60" s="50" t="s">
        <v>133</v>
      </c>
      <c r="W60" s="43">
        <v>1</v>
      </c>
      <c r="X60" s="50" t="s">
        <v>134</v>
      </c>
      <c r="Y60" s="52">
        <v>0.5</v>
      </c>
      <c r="Z60" s="43">
        <v>0</v>
      </c>
      <c r="AA60" s="42">
        <v>0</v>
      </c>
      <c r="AB60" s="43">
        <v>1</v>
      </c>
      <c r="AC60" s="43">
        <v>0</v>
      </c>
      <c r="AD60" s="43">
        <v>0</v>
      </c>
      <c r="AE60" s="65"/>
      <c r="AF60" s="43">
        <v>0</v>
      </c>
      <c r="AG60" s="46"/>
      <c r="AH60" s="53">
        <f t="shared" si="0"/>
        <v>0</v>
      </c>
      <c r="AI60" s="53">
        <f t="shared" si="1"/>
        <v>0</v>
      </c>
      <c r="AJ60" s="39">
        <v>16000000</v>
      </c>
      <c r="AK60" s="59" t="s">
        <v>305</v>
      </c>
      <c r="AL60" s="41" t="s">
        <v>69</v>
      </c>
      <c r="AM60" s="39">
        <v>0</v>
      </c>
      <c r="AN60" s="60"/>
    </row>
    <row r="61" spans="1:40" s="64" customFormat="1" ht="38.25" x14ac:dyDescent="0.25">
      <c r="A61" s="47">
        <v>1</v>
      </c>
      <c r="B61" s="24" t="s">
        <v>59</v>
      </c>
      <c r="C61" s="47">
        <v>12</v>
      </c>
      <c r="D61" s="47" t="s">
        <v>189</v>
      </c>
      <c r="E61" s="24" t="s">
        <v>61</v>
      </c>
      <c r="F61" s="47">
        <v>1</v>
      </c>
      <c r="G61" s="47" t="s">
        <v>272</v>
      </c>
      <c r="H61" s="48" t="s">
        <v>63</v>
      </c>
      <c r="I61" s="47">
        <v>9</v>
      </c>
      <c r="J61" s="47"/>
      <c r="K61" s="24" t="s">
        <v>124</v>
      </c>
      <c r="L61" s="62">
        <v>2020051290062</v>
      </c>
      <c r="M61" s="47">
        <v>3</v>
      </c>
      <c r="N61" s="47">
        <v>11223</v>
      </c>
      <c r="O61" s="24" t="s">
        <v>77</v>
      </c>
      <c r="P61" s="47" t="s">
        <v>66</v>
      </c>
      <c r="Q61" s="47">
        <v>4</v>
      </c>
      <c r="R61" s="47" t="s">
        <v>67</v>
      </c>
      <c r="S61" s="63">
        <v>1</v>
      </c>
      <c r="T61" s="24" t="s">
        <v>68</v>
      </c>
      <c r="U61" s="29" t="s">
        <v>109</v>
      </c>
      <c r="V61" s="50" t="s">
        <v>133</v>
      </c>
      <c r="W61" s="43">
        <v>1</v>
      </c>
      <c r="X61" s="50" t="s">
        <v>134</v>
      </c>
      <c r="Y61" s="52">
        <v>0.5</v>
      </c>
      <c r="Z61" s="43">
        <v>0</v>
      </c>
      <c r="AA61" s="42">
        <v>0</v>
      </c>
      <c r="AB61" s="43">
        <v>1</v>
      </c>
      <c r="AC61" s="43">
        <v>0</v>
      </c>
      <c r="AD61" s="43">
        <v>0</v>
      </c>
      <c r="AE61" s="65"/>
      <c r="AF61" s="43">
        <v>0</v>
      </c>
      <c r="AG61" s="46"/>
      <c r="AH61" s="53">
        <f t="shared" si="0"/>
        <v>0</v>
      </c>
      <c r="AI61" s="53">
        <f t="shared" si="1"/>
        <v>0</v>
      </c>
      <c r="AJ61" s="39">
        <v>15000000</v>
      </c>
      <c r="AK61" s="59" t="s">
        <v>308</v>
      </c>
      <c r="AL61" s="41" t="s">
        <v>69</v>
      </c>
      <c r="AM61" s="39">
        <v>0</v>
      </c>
      <c r="AN61" s="60"/>
    </row>
    <row r="62" spans="1:40" s="64" customFormat="1" ht="38.25" x14ac:dyDescent="0.25">
      <c r="A62" s="47">
        <v>1</v>
      </c>
      <c r="B62" s="24" t="s">
        <v>59</v>
      </c>
      <c r="C62" s="47">
        <v>12</v>
      </c>
      <c r="D62" s="47" t="s">
        <v>190</v>
      </c>
      <c r="E62" s="24" t="s">
        <v>61</v>
      </c>
      <c r="F62" s="47">
        <v>1</v>
      </c>
      <c r="G62" s="47" t="s">
        <v>273</v>
      </c>
      <c r="H62" s="48" t="s">
        <v>63</v>
      </c>
      <c r="I62" s="47">
        <v>9</v>
      </c>
      <c r="J62" s="47"/>
      <c r="K62" s="24" t="s">
        <v>124</v>
      </c>
      <c r="L62" s="62">
        <v>2020051290062</v>
      </c>
      <c r="M62" s="47">
        <v>3</v>
      </c>
      <c r="N62" s="47">
        <v>11223</v>
      </c>
      <c r="O62" s="24" t="s">
        <v>77</v>
      </c>
      <c r="P62" s="47" t="s">
        <v>66</v>
      </c>
      <c r="Q62" s="47">
        <v>4</v>
      </c>
      <c r="R62" s="47" t="s">
        <v>67</v>
      </c>
      <c r="S62" s="63">
        <v>1</v>
      </c>
      <c r="T62" s="24" t="s">
        <v>68</v>
      </c>
      <c r="U62" s="29" t="s">
        <v>110</v>
      </c>
      <c r="V62" s="50" t="s">
        <v>133</v>
      </c>
      <c r="W62" s="45">
        <v>12</v>
      </c>
      <c r="X62" s="50" t="s">
        <v>134</v>
      </c>
      <c r="Y62" s="52">
        <v>0.5</v>
      </c>
      <c r="Z62" s="45">
        <v>0</v>
      </c>
      <c r="AA62" s="44">
        <v>0</v>
      </c>
      <c r="AB62" s="45">
        <v>4</v>
      </c>
      <c r="AC62" s="45">
        <v>0</v>
      </c>
      <c r="AD62" s="45">
        <v>4</v>
      </c>
      <c r="AE62" s="66"/>
      <c r="AF62" s="45">
        <v>4</v>
      </c>
      <c r="AG62" s="45"/>
      <c r="AH62" s="53">
        <f t="shared" si="0"/>
        <v>0</v>
      </c>
      <c r="AI62" s="53">
        <f t="shared" si="1"/>
        <v>0</v>
      </c>
      <c r="AJ62" s="39">
        <v>16000000</v>
      </c>
      <c r="AK62" s="59" t="s">
        <v>305</v>
      </c>
      <c r="AL62" s="41" t="s">
        <v>69</v>
      </c>
      <c r="AM62" s="39">
        <v>0</v>
      </c>
      <c r="AN62" s="60"/>
    </row>
    <row r="63" spans="1:40" s="64" customFormat="1" ht="38.25" x14ac:dyDescent="0.25">
      <c r="A63" s="47">
        <v>1</v>
      </c>
      <c r="B63" s="24" t="s">
        <v>59</v>
      </c>
      <c r="C63" s="47">
        <v>12</v>
      </c>
      <c r="D63" s="47" t="s">
        <v>191</v>
      </c>
      <c r="E63" s="24" t="s">
        <v>61</v>
      </c>
      <c r="F63" s="47">
        <v>1</v>
      </c>
      <c r="G63" s="47" t="s">
        <v>274</v>
      </c>
      <c r="H63" s="48" t="s">
        <v>63</v>
      </c>
      <c r="I63" s="47">
        <v>9</v>
      </c>
      <c r="J63" s="47"/>
      <c r="K63" s="24" t="s">
        <v>124</v>
      </c>
      <c r="L63" s="62">
        <v>2020051290062</v>
      </c>
      <c r="M63" s="47">
        <v>3</v>
      </c>
      <c r="N63" s="47">
        <v>11223</v>
      </c>
      <c r="O63" s="24" t="s">
        <v>77</v>
      </c>
      <c r="P63" s="47" t="s">
        <v>66</v>
      </c>
      <c r="Q63" s="47">
        <v>4</v>
      </c>
      <c r="R63" s="47" t="s">
        <v>67</v>
      </c>
      <c r="S63" s="63">
        <v>1</v>
      </c>
      <c r="T63" s="24" t="s">
        <v>68</v>
      </c>
      <c r="U63" s="29" t="s">
        <v>110</v>
      </c>
      <c r="V63" s="50" t="s">
        <v>133</v>
      </c>
      <c r="W63" s="45">
        <v>12</v>
      </c>
      <c r="X63" s="50" t="s">
        <v>134</v>
      </c>
      <c r="Y63" s="52">
        <v>0.5</v>
      </c>
      <c r="Z63" s="45">
        <v>0</v>
      </c>
      <c r="AA63" s="44">
        <v>0</v>
      </c>
      <c r="AB63" s="45">
        <v>4</v>
      </c>
      <c r="AC63" s="45">
        <v>0</v>
      </c>
      <c r="AD63" s="45">
        <v>4</v>
      </c>
      <c r="AE63" s="66"/>
      <c r="AF63" s="45">
        <v>4</v>
      </c>
      <c r="AG63" s="45"/>
      <c r="AH63" s="53">
        <f t="shared" si="0"/>
        <v>0</v>
      </c>
      <c r="AI63" s="53">
        <f t="shared" si="1"/>
        <v>0</v>
      </c>
      <c r="AJ63" s="39">
        <v>15000000</v>
      </c>
      <c r="AK63" s="59" t="s">
        <v>308</v>
      </c>
      <c r="AL63" s="41" t="s">
        <v>69</v>
      </c>
      <c r="AM63" s="39">
        <v>0</v>
      </c>
      <c r="AN63" s="60"/>
    </row>
    <row r="64" spans="1:40" s="64" customFormat="1" ht="38.25" x14ac:dyDescent="0.25">
      <c r="A64" s="47">
        <v>1</v>
      </c>
      <c r="B64" s="24" t="s">
        <v>59</v>
      </c>
      <c r="C64" s="47">
        <v>12</v>
      </c>
      <c r="D64" s="47" t="s">
        <v>192</v>
      </c>
      <c r="E64" s="24" t="s">
        <v>61</v>
      </c>
      <c r="F64" s="47">
        <v>1</v>
      </c>
      <c r="G64" s="47" t="s">
        <v>275</v>
      </c>
      <c r="H64" s="48" t="s">
        <v>63</v>
      </c>
      <c r="I64" s="47">
        <v>9</v>
      </c>
      <c r="J64" s="47"/>
      <c r="K64" s="24" t="s">
        <v>124</v>
      </c>
      <c r="L64" s="62">
        <v>2020051290062</v>
      </c>
      <c r="M64" s="47">
        <v>4</v>
      </c>
      <c r="N64" s="47">
        <v>11224</v>
      </c>
      <c r="O64" s="24" t="s">
        <v>78</v>
      </c>
      <c r="P64" s="47" t="s">
        <v>66</v>
      </c>
      <c r="Q64" s="47">
        <v>4</v>
      </c>
      <c r="R64" s="47" t="s">
        <v>67</v>
      </c>
      <c r="S64" s="63">
        <v>1</v>
      </c>
      <c r="T64" s="24" t="s">
        <v>68</v>
      </c>
      <c r="U64" s="29" t="s">
        <v>111</v>
      </c>
      <c r="V64" s="50" t="s">
        <v>135</v>
      </c>
      <c r="W64" s="37">
        <v>1</v>
      </c>
      <c r="X64" s="51" t="s">
        <v>136</v>
      </c>
      <c r="Y64" s="52">
        <v>0.3</v>
      </c>
      <c r="Z64" s="37">
        <v>1</v>
      </c>
      <c r="AA64" s="37">
        <v>0</v>
      </c>
      <c r="AB64" s="46">
        <v>1</v>
      </c>
      <c r="AC64" s="38">
        <v>1</v>
      </c>
      <c r="AD64" s="46">
        <v>1</v>
      </c>
      <c r="AE64" s="46"/>
      <c r="AF64" s="46">
        <v>1</v>
      </c>
      <c r="AG64" s="46"/>
      <c r="AH64" s="53" t="str">
        <f t="shared" si="0"/>
        <v>ERROR</v>
      </c>
      <c r="AI64" s="53">
        <f t="shared" si="1"/>
        <v>1</v>
      </c>
      <c r="AJ64" s="39">
        <v>16000000</v>
      </c>
      <c r="AK64" s="59" t="s">
        <v>305</v>
      </c>
      <c r="AL64" s="41" t="s">
        <v>69</v>
      </c>
      <c r="AM64" s="39">
        <v>6060607</v>
      </c>
      <c r="AN64" s="60"/>
    </row>
    <row r="65" spans="1:40" s="64" customFormat="1" ht="38.25" x14ac:dyDescent="0.25">
      <c r="A65" s="47">
        <v>1</v>
      </c>
      <c r="B65" s="24" t="s">
        <v>59</v>
      </c>
      <c r="C65" s="47">
        <v>12</v>
      </c>
      <c r="D65" s="47" t="s">
        <v>193</v>
      </c>
      <c r="E65" s="24" t="s">
        <v>61</v>
      </c>
      <c r="F65" s="47">
        <v>1</v>
      </c>
      <c r="G65" s="47" t="s">
        <v>276</v>
      </c>
      <c r="H65" s="48" t="s">
        <v>63</v>
      </c>
      <c r="I65" s="47">
        <v>9</v>
      </c>
      <c r="J65" s="47"/>
      <c r="K65" s="24" t="s">
        <v>124</v>
      </c>
      <c r="L65" s="62">
        <v>2020051290062</v>
      </c>
      <c r="M65" s="47">
        <v>4</v>
      </c>
      <c r="N65" s="47">
        <v>11224</v>
      </c>
      <c r="O65" s="24" t="s">
        <v>78</v>
      </c>
      <c r="P65" s="47" t="s">
        <v>66</v>
      </c>
      <c r="Q65" s="47">
        <v>4</v>
      </c>
      <c r="R65" s="47" t="s">
        <v>67</v>
      </c>
      <c r="S65" s="63">
        <v>1</v>
      </c>
      <c r="T65" s="24" t="s">
        <v>68</v>
      </c>
      <c r="U65" s="29" t="s">
        <v>111</v>
      </c>
      <c r="V65" s="50" t="s">
        <v>135</v>
      </c>
      <c r="W65" s="37">
        <v>1</v>
      </c>
      <c r="X65" s="51" t="s">
        <v>136</v>
      </c>
      <c r="Y65" s="52">
        <v>0.3</v>
      </c>
      <c r="Z65" s="37">
        <v>1</v>
      </c>
      <c r="AA65" s="37">
        <v>0</v>
      </c>
      <c r="AB65" s="46">
        <v>1</v>
      </c>
      <c r="AC65" s="38">
        <v>1</v>
      </c>
      <c r="AD65" s="46">
        <v>1</v>
      </c>
      <c r="AE65" s="46"/>
      <c r="AF65" s="46">
        <v>1</v>
      </c>
      <c r="AG65" s="46"/>
      <c r="AH65" s="53" t="str">
        <f t="shared" si="0"/>
        <v>ERROR</v>
      </c>
      <c r="AI65" s="53">
        <f t="shared" si="1"/>
        <v>1</v>
      </c>
      <c r="AJ65" s="39">
        <v>15000000</v>
      </c>
      <c r="AK65" s="59" t="s">
        <v>308</v>
      </c>
      <c r="AL65" s="41" t="s">
        <v>69</v>
      </c>
      <c r="AM65" s="39">
        <v>9304678</v>
      </c>
      <c r="AN65" s="60"/>
    </row>
    <row r="66" spans="1:40" s="64" customFormat="1" ht="38.25" x14ac:dyDescent="0.25">
      <c r="A66" s="47">
        <v>1</v>
      </c>
      <c r="B66" s="24" t="s">
        <v>59</v>
      </c>
      <c r="C66" s="47">
        <v>12</v>
      </c>
      <c r="D66" s="47" t="s">
        <v>194</v>
      </c>
      <c r="E66" s="24" t="s">
        <v>61</v>
      </c>
      <c r="F66" s="47">
        <v>1</v>
      </c>
      <c r="G66" s="47" t="s">
        <v>277</v>
      </c>
      <c r="H66" s="48" t="s">
        <v>63</v>
      </c>
      <c r="I66" s="47">
        <v>9</v>
      </c>
      <c r="J66" s="47"/>
      <c r="K66" s="24" t="s">
        <v>124</v>
      </c>
      <c r="L66" s="62">
        <v>2020051290062</v>
      </c>
      <c r="M66" s="47">
        <v>4</v>
      </c>
      <c r="N66" s="47">
        <v>11224</v>
      </c>
      <c r="O66" s="24" t="s">
        <v>78</v>
      </c>
      <c r="P66" s="47" t="s">
        <v>66</v>
      </c>
      <c r="Q66" s="47">
        <v>4</v>
      </c>
      <c r="R66" s="47" t="s">
        <v>67</v>
      </c>
      <c r="S66" s="63">
        <v>1</v>
      </c>
      <c r="T66" s="24" t="s">
        <v>68</v>
      </c>
      <c r="U66" s="29" t="s">
        <v>112</v>
      </c>
      <c r="V66" s="50" t="s">
        <v>133</v>
      </c>
      <c r="W66" s="37">
        <v>1</v>
      </c>
      <c r="X66" s="51" t="s">
        <v>134</v>
      </c>
      <c r="Y66" s="52">
        <v>0.7</v>
      </c>
      <c r="Z66" s="37">
        <v>1</v>
      </c>
      <c r="AA66" s="37">
        <v>1</v>
      </c>
      <c r="AB66" s="46">
        <v>0</v>
      </c>
      <c r="AC66" s="38">
        <v>0</v>
      </c>
      <c r="AD66" s="46">
        <v>0</v>
      </c>
      <c r="AE66" s="46"/>
      <c r="AF66" s="46">
        <v>0</v>
      </c>
      <c r="AG66" s="46"/>
      <c r="AH66" s="53">
        <f t="shared" si="0"/>
        <v>1</v>
      </c>
      <c r="AI66" s="53">
        <f t="shared" si="1"/>
        <v>1</v>
      </c>
      <c r="AJ66" s="39">
        <v>16000000</v>
      </c>
      <c r="AK66" s="59" t="s">
        <v>305</v>
      </c>
      <c r="AL66" s="41" t="s">
        <v>69</v>
      </c>
      <c r="AM66" s="39">
        <v>2804000</v>
      </c>
      <c r="AN66" s="60"/>
    </row>
    <row r="67" spans="1:40" s="64" customFormat="1" ht="38.25" x14ac:dyDescent="0.25">
      <c r="A67" s="47">
        <v>1</v>
      </c>
      <c r="B67" s="24" t="s">
        <v>59</v>
      </c>
      <c r="C67" s="47">
        <v>12</v>
      </c>
      <c r="D67" s="47" t="s">
        <v>195</v>
      </c>
      <c r="E67" s="24" t="s">
        <v>61</v>
      </c>
      <c r="F67" s="47">
        <v>1</v>
      </c>
      <c r="G67" s="47" t="s">
        <v>278</v>
      </c>
      <c r="H67" s="48" t="s">
        <v>63</v>
      </c>
      <c r="I67" s="47">
        <v>9</v>
      </c>
      <c r="J67" s="47"/>
      <c r="K67" s="24" t="s">
        <v>124</v>
      </c>
      <c r="L67" s="62">
        <v>2020051290062</v>
      </c>
      <c r="M67" s="47">
        <v>4</v>
      </c>
      <c r="N67" s="47">
        <v>11224</v>
      </c>
      <c r="O67" s="24" t="s">
        <v>78</v>
      </c>
      <c r="P67" s="47" t="s">
        <v>66</v>
      </c>
      <c r="Q67" s="47">
        <v>4</v>
      </c>
      <c r="R67" s="47" t="s">
        <v>67</v>
      </c>
      <c r="S67" s="63">
        <v>1</v>
      </c>
      <c r="T67" s="24" t="s">
        <v>68</v>
      </c>
      <c r="U67" s="29" t="s">
        <v>112</v>
      </c>
      <c r="V67" s="50" t="s">
        <v>133</v>
      </c>
      <c r="W67" s="37">
        <v>1</v>
      </c>
      <c r="X67" s="51" t="s">
        <v>134</v>
      </c>
      <c r="Y67" s="52">
        <v>0.7</v>
      </c>
      <c r="Z67" s="37">
        <v>1</v>
      </c>
      <c r="AA67" s="37">
        <v>1</v>
      </c>
      <c r="AB67" s="46">
        <v>0</v>
      </c>
      <c r="AC67" s="38">
        <v>0</v>
      </c>
      <c r="AD67" s="46">
        <v>0</v>
      </c>
      <c r="AE67" s="46"/>
      <c r="AF67" s="46">
        <v>0</v>
      </c>
      <c r="AG67" s="46"/>
      <c r="AH67" s="53">
        <f t="shared" si="0"/>
        <v>1</v>
      </c>
      <c r="AI67" s="53">
        <f t="shared" si="1"/>
        <v>1</v>
      </c>
      <c r="AJ67" s="39">
        <v>15000000</v>
      </c>
      <c r="AK67" s="59" t="s">
        <v>308</v>
      </c>
      <c r="AL67" s="41" t="s">
        <v>69</v>
      </c>
      <c r="AM67" s="39">
        <v>8757000</v>
      </c>
      <c r="AN67" s="60"/>
    </row>
    <row r="68" spans="1:40" s="64" customFormat="1" ht="38.25" x14ac:dyDescent="0.25">
      <c r="A68" s="47">
        <v>1</v>
      </c>
      <c r="B68" s="24" t="s">
        <v>59</v>
      </c>
      <c r="C68" s="47">
        <v>12</v>
      </c>
      <c r="D68" s="47" t="s">
        <v>196</v>
      </c>
      <c r="E68" s="24" t="s">
        <v>61</v>
      </c>
      <c r="F68" s="47">
        <v>1</v>
      </c>
      <c r="G68" s="47" t="s">
        <v>279</v>
      </c>
      <c r="H68" s="48" t="s">
        <v>63</v>
      </c>
      <c r="I68" s="47">
        <v>9</v>
      </c>
      <c r="J68" s="47"/>
      <c r="K68" s="24" t="s">
        <v>125</v>
      </c>
      <c r="L68" s="62">
        <v>2020051290059</v>
      </c>
      <c r="M68" s="47">
        <v>2</v>
      </c>
      <c r="N68" s="47">
        <v>11232</v>
      </c>
      <c r="O68" s="24" t="s">
        <v>79</v>
      </c>
      <c r="P68" s="47" t="s">
        <v>66</v>
      </c>
      <c r="Q68" s="47">
        <v>4</v>
      </c>
      <c r="R68" s="47" t="s">
        <v>67</v>
      </c>
      <c r="S68" s="63">
        <v>1</v>
      </c>
      <c r="T68" s="24" t="s">
        <v>68</v>
      </c>
      <c r="U68" s="29" t="s">
        <v>113</v>
      </c>
      <c r="V68" s="50" t="s">
        <v>133</v>
      </c>
      <c r="W68" s="37">
        <v>1</v>
      </c>
      <c r="X68" s="51" t="s">
        <v>134</v>
      </c>
      <c r="Y68" s="52">
        <v>0.4</v>
      </c>
      <c r="Z68" s="37">
        <v>0</v>
      </c>
      <c r="AA68" s="37">
        <v>0</v>
      </c>
      <c r="AB68" s="46">
        <v>1</v>
      </c>
      <c r="AC68" s="38">
        <v>0</v>
      </c>
      <c r="AD68" s="46">
        <v>0</v>
      </c>
      <c r="AE68" s="46"/>
      <c r="AF68" s="46">
        <v>0</v>
      </c>
      <c r="AG68" s="46"/>
      <c r="AH68" s="53">
        <f t="shared" si="0"/>
        <v>0</v>
      </c>
      <c r="AI68" s="53">
        <f t="shared" si="1"/>
        <v>0</v>
      </c>
      <c r="AJ68" s="39">
        <v>70000000</v>
      </c>
      <c r="AK68" s="59" t="s">
        <v>307</v>
      </c>
      <c r="AL68" s="41" t="s">
        <v>69</v>
      </c>
      <c r="AM68" s="39">
        <v>0</v>
      </c>
      <c r="AN68" s="60"/>
    </row>
    <row r="69" spans="1:40" s="64" customFormat="1" ht="38.25" x14ac:dyDescent="0.25">
      <c r="A69" s="47">
        <v>1</v>
      </c>
      <c r="B69" s="24" t="s">
        <v>59</v>
      </c>
      <c r="C69" s="47">
        <v>12</v>
      </c>
      <c r="D69" s="47" t="s">
        <v>197</v>
      </c>
      <c r="E69" s="24" t="s">
        <v>61</v>
      </c>
      <c r="F69" s="47">
        <v>1</v>
      </c>
      <c r="G69" s="47" t="s">
        <v>280</v>
      </c>
      <c r="H69" s="48" t="s">
        <v>63</v>
      </c>
      <c r="I69" s="47">
        <v>9</v>
      </c>
      <c r="J69" s="47"/>
      <c r="K69" s="24" t="s">
        <v>125</v>
      </c>
      <c r="L69" s="62">
        <v>2020051290059</v>
      </c>
      <c r="M69" s="47">
        <v>2</v>
      </c>
      <c r="N69" s="47">
        <v>11232</v>
      </c>
      <c r="O69" s="24" t="s">
        <v>79</v>
      </c>
      <c r="P69" s="47" t="s">
        <v>66</v>
      </c>
      <c r="Q69" s="47">
        <v>4</v>
      </c>
      <c r="R69" s="47" t="s">
        <v>67</v>
      </c>
      <c r="S69" s="63">
        <v>1</v>
      </c>
      <c r="T69" s="24" t="s">
        <v>68</v>
      </c>
      <c r="U69" s="29" t="s">
        <v>113</v>
      </c>
      <c r="V69" s="50" t="s">
        <v>133</v>
      </c>
      <c r="W69" s="37">
        <v>1</v>
      </c>
      <c r="X69" s="51" t="s">
        <v>134</v>
      </c>
      <c r="Y69" s="52">
        <v>0.4</v>
      </c>
      <c r="Z69" s="37">
        <v>0</v>
      </c>
      <c r="AA69" s="37">
        <v>0</v>
      </c>
      <c r="AB69" s="46">
        <v>1</v>
      </c>
      <c r="AC69" s="38">
        <v>0</v>
      </c>
      <c r="AD69" s="46">
        <v>0</v>
      </c>
      <c r="AE69" s="46"/>
      <c r="AF69" s="46">
        <v>0</v>
      </c>
      <c r="AG69" s="46"/>
      <c r="AH69" s="53">
        <f t="shared" si="0"/>
        <v>0</v>
      </c>
      <c r="AI69" s="53">
        <f t="shared" si="1"/>
        <v>0</v>
      </c>
      <c r="AJ69" s="39">
        <v>20000000</v>
      </c>
      <c r="AK69" s="59" t="s">
        <v>311</v>
      </c>
      <c r="AL69" s="41" t="s">
        <v>70</v>
      </c>
      <c r="AM69" s="39">
        <v>0</v>
      </c>
      <c r="AN69" s="60"/>
    </row>
    <row r="70" spans="1:40" s="64" customFormat="1" ht="38.25" x14ac:dyDescent="0.25">
      <c r="A70" s="47">
        <v>1</v>
      </c>
      <c r="B70" s="24" t="s">
        <v>59</v>
      </c>
      <c r="C70" s="47">
        <v>12</v>
      </c>
      <c r="D70" s="47" t="s">
        <v>198</v>
      </c>
      <c r="E70" s="24" t="s">
        <v>61</v>
      </c>
      <c r="F70" s="47">
        <v>1</v>
      </c>
      <c r="G70" s="47" t="s">
        <v>281</v>
      </c>
      <c r="H70" s="48" t="s">
        <v>63</v>
      </c>
      <c r="I70" s="47">
        <v>9</v>
      </c>
      <c r="J70" s="47"/>
      <c r="K70" s="24" t="s">
        <v>125</v>
      </c>
      <c r="L70" s="62">
        <v>2020051290059</v>
      </c>
      <c r="M70" s="47">
        <v>2</v>
      </c>
      <c r="N70" s="47">
        <v>11232</v>
      </c>
      <c r="O70" s="24" t="s">
        <v>79</v>
      </c>
      <c r="P70" s="47" t="s">
        <v>66</v>
      </c>
      <c r="Q70" s="47">
        <v>4</v>
      </c>
      <c r="R70" s="47" t="s">
        <v>67</v>
      </c>
      <c r="S70" s="63">
        <v>1</v>
      </c>
      <c r="T70" s="24" t="s">
        <v>68</v>
      </c>
      <c r="U70" s="29" t="s">
        <v>114</v>
      </c>
      <c r="V70" s="50" t="s">
        <v>133</v>
      </c>
      <c r="W70" s="37">
        <v>1</v>
      </c>
      <c r="X70" s="51" t="s">
        <v>134</v>
      </c>
      <c r="Y70" s="52">
        <v>0.3</v>
      </c>
      <c r="Z70" s="37">
        <v>0</v>
      </c>
      <c r="AA70" s="37">
        <v>0</v>
      </c>
      <c r="AB70" s="46">
        <v>1</v>
      </c>
      <c r="AC70" s="38">
        <v>1</v>
      </c>
      <c r="AD70" s="46">
        <v>0</v>
      </c>
      <c r="AE70" s="46"/>
      <c r="AF70" s="46">
        <v>0</v>
      </c>
      <c r="AG70" s="46"/>
      <c r="AH70" s="53">
        <f t="shared" si="0"/>
        <v>1</v>
      </c>
      <c r="AI70" s="53">
        <f t="shared" si="1"/>
        <v>1</v>
      </c>
      <c r="AJ70" s="39">
        <v>50000000</v>
      </c>
      <c r="AK70" s="59" t="s">
        <v>307</v>
      </c>
      <c r="AL70" s="41" t="s">
        <v>69</v>
      </c>
      <c r="AM70" s="39">
        <v>34545456</v>
      </c>
      <c r="AN70" s="57"/>
    </row>
    <row r="71" spans="1:40" s="64" customFormat="1" ht="38.25" x14ac:dyDescent="0.25">
      <c r="A71" s="47">
        <v>1</v>
      </c>
      <c r="B71" s="24" t="s">
        <v>59</v>
      </c>
      <c r="C71" s="47">
        <v>12</v>
      </c>
      <c r="D71" s="47" t="s">
        <v>199</v>
      </c>
      <c r="E71" s="24" t="s">
        <v>61</v>
      </c>
      <c r="F71" s="47">
        <v>1</v>
      </c>
      <c r="G71" s="47" t="s">
        <v>282</v>
      </c>
      <c r="H71" s="48" t="s">
        <v>63</v>
      </c>
      <c r="I71" s="47">
        <v>9</v>
      </c>
      <c r="J71" s="47"/>
      <c r="K71" s="24" t="s">
        <v>125</v>
      </c>
      <c r="L71" s="62">
        <v>2020051290059</v>
      </c>
      <c r="M71" s="47">
        <v>2</v>
      </c>
      <c r="N71" s="47">
        <v>11232</v>
      </c>
      <c r="O71" s="24" t="s">
        <v>79</v>
      </c>
      <c r="P71" s="47" t="s">
        <v>66</v>
      </c>
      <c r="Q71" s="47">
        <v>4</v>
      </c>
      <c r="R71" s="47" t="s">
        <v>67</v>
      </c>
      <c r="S71" s="63">
        <v>1</v>
      </c>
      <c r="T71" s="24" t="s">
        <v>68</v>
      </c>
      <c r="U71" s="29" t="s">
        <v>114</v>
      </c>
      <c r="V71" s="50" t="s">
        <v>133</v>
      </c>
      <c r="W71" s="37">
        <v>1</v>
      </c>
      <c r="X71" s="51" t="s">
        <v>134</v>
      </c>
      <c r="Y71" s="52">
        <v>0.3</v>
      </c>
      <c r="Z71" s="37">
        <v>0</v>
      </c>
      <c r="AA71" s="37">
        <v>0</v>
      </c>
      <c r="AB71" s="46">
        <v>1</v>
      </c>
      <c r="AC71" s="38">
        <v>1</v>
      </c>
      <c r="AD71" s="46">
        <v>0</v>
      </c>
      <c r="AE71" s="46"/>
      <c r="AF71" s="46">
        <v>0</v>
      </c>
      <c r="AG71" s="46"/>
      <c r="AH71" s="53">
        <f t="shared" si="0"/>
        <v>1</v>
      </c>
      <c r="AI71" s="53">
        <f t="shared" si="1"/>
        <v>1</v>
      </c>
      <c r="AJ71" s="39">
        <v>7840000</v>
      </c>
      <c r="AK71" s="59" t="s">
        <v>311</v>
      </c>
      <c r="AL71" s="41" t="s">
        <v>70</v>
      </c>
      <c r="AM71" s="39">
        <v>12974545</v>
      </c>
      <c r="AN71" s="57"/>
    </row>
    <row r="72" spans="1:40" s="64" customFormat="1" ht="38.25" x14ac:dyDescent="0.25">
      <c r="A72" s="47">
        <v>1</v>
      </c>
      <c r="B72" s="24" t="s">
        <v>59</v>
      </c>
      <c r="C72" s="47">
        <v>12</v>
      </c>
      <c r="D72" s="47" t="s">
        <v>200</v>
      </c>
      <c r="E72" s="24" t="s">
        <v>61</v>
      </c>
      <c r="F72" s="47">
        <v>1</v>
      </c>
      <c r="G72" s="47" t="s">
        <v>283</v>
      </c>
      <c r="H72" s="48" t="s">
        <v>63</v>
      </c>
      <c r="I72" s="47">
        <v>9</v>
      </c>
      <c r="J72" s="47"/>
      <c r="K72" s="24" t="s">
        <v>125</v>
      </c>
      <c r="L72" s="62">
        <v>2020051290059</v>
      </c>
      <c r="M72" s="47">
        <v>2</v>
      </c>
      <c r="N72" s="47">
        <v>11232</v>
      </c>
      <c r="O72" s="24" t="s">
        <v>79</v>
      </c>
      <c r="P72" s="47" t="s">
        <v>66</v>
      </c>
      <c r="Q72" s="47">
        <v>4</v>
      </c>
      <c r="R72" s="47" t="s">
        <v>67</v>
      </c>
      <c r="S72" s="63">
        <v>1</v>
      </c>
      <c r="T72" s="24" t="s">
        <v>68</v>
      </c>
      <c r="U72" s="29" t="s">
        <v>115</v>
      </c>
      <c r="V72" s="50" t="s">
        <v>133</v>
      </c>
      <c r="W72" s="37">
        <v>1</v>
      </c>
      <c r="X72" s="51" t="s">
        <v>134</v>
      </c>
      <c r="Y72" s="52">
        <v>0.3</v>
      </c>
      <c r="Z72" s="37">
        <v>0</v>
      </c>
      <c r="AA72" s="37">
        <v>0</v>
      </c>
      <c r="AB72" s="46">
        <v>0</v>
      </c>
      <c r="AC72" s="38">
        <v>0</v>
      </c>
      <c r="AD72" s="46">
        <v>1</v>
      </c>
      <c r="AE72" s="46"/>
      <c r="AF72" s="46">
        <v>0</v>
      </c>
      <c r="AG72" s="46"/>
      <c r="AH72" s="53">
        <f t="shared" si="0"/>
        <v>0</v>
      </c>
      <c r="AI72" s="53">
        <f t="shared" si="1"/>
        <v>0</v>
      </c>
      <c r="AJ72" s="39">
        <v>30000000</v>
      </c>
      <c r="AK72" s="59" t="s">
        <v>307</v>
      </c>
      <c r="AL72" s="41" t="s">
        <v>69</v>
      </c>
      <c r="AM72" s="39">
        <v>0</v>
      </c>
      <c r="AN72" s="60"/>
    </row>
    <row r="73" spans="1:40" s="64" customFormat="1" ht="38.25" x14ac:dyDescent="0.25">
      <c r="A73" s="47">
        <v>1</v>
      </c>
      <c r="B73" s="24" t="s">
        <v>59</v>
      </c>
      <c r="C73" s="47">
        <v>12</v>
      </c>
      <c r="D73" s="47" t="s">
        <v>201</v>
      </c>
      <c r="E73" s="24" t="s">
        <v>61</v>
      </c>
      <c r="F73" s="47">
        <v>1</v>
      </c>
      <c r="G73" s="47" t="s">
        <v>284</v>
      </c>
      <c r="H73" s="48" t="s">
        <v>63</v>
      </c>
      <c r="I73" s="47">
        <v>9</v>
      </c>
      <c r="J73" s="47"/>
      <c r="K73" s="24" t="s">
        <v>125</v>
      </c>
      <c r="L73" s="62">
        <v>2020051290059</v>
      </c>
      <c r="M73" s="47">
        <v>2</v>
      </c>
      <c r="N73" s="47">
        <v>11232</v>
      </c>
      <c r="O73" s="24" t="s">
        <v>79</v>
      </c>
      <c r="P73" s="47" t="s">
        <v>66</v>
      </c>
      <c r="Q73" s="47">
        <v>4</v>
      </c>
      <c r="R73" s="47" t="s">
        <v>67</v>
      </c>
      <c r="S73" s="63">
        <v>1</v>
      </c>
      <c r="T73" s="24" t="s">
        <v>68</v>
      </c>
      <c r="U73" s="29" t="s">
        <v>115</v>
      </c>
      <c r="V73" s="50" t="s">
        <v>133</v>
      </c>
      <c r="W73" s="37">
        <v>1</v>
      </c>
      <c r="X73" s="51" t="s">
        <v>134</v>
      </c>
      <c r="Y73" s="52">
        <v>0.3</v>
      </c>
      <c r="Z73" s="37">
        <v>0</v>
      </c>
      <c r="AA73" s="37">
        <v>0</v>
      </c>
      <c r="AB73" s="46">
        <v>0</v>
      </c>
      <c r="AC73" s="38">
        <v>0</v>
      </c>
      <c r="AD73" s="46">
        <v>1</v>
      </c>
      <c r="AE73" s="46"/>
      <c r="AF73" s="46">
        <v>0</v>
      </c>
      <c r="AG73" s="46"/>
      <c r="AH73" s="53">
        <f t="shared" si="0"/>
        <v>0</v>
      </c>
      <c r="AI73" s="53">
        <f t="shared" si="1"/>
        <v>0</v>
      </c>
      <c r="AJ73" s="39">
        <v>7840000</v>
      </c>
      <c r="AK73" s="59" t="s">
        <v>311</v>
      </c>
      <c r="AL73" s="41" t="s">
        <v>70</v>
      </c>
      <c r="AM73" s="39">
        <v>0</v>
      </c>
      <c r="AN73" s="60"/>
    </row>
    <row r="74" spans="1:40" s="64" customFormat="1" ht="38.25" x14ac:dyDescent="0.25">
      <c r="A74" s="47">
        <v>1</v>
      </c>
      <c r="B74" s="24" t="s">
        <v>59</v>
      </c>
      <c r="C74" s="47">
        <v>12</v>
      </c>
      <c r="D74" s="47" t="s">
        <v>202</v>
      </c>
      <c r="E74" s="24" t="s">
        <v>61</v>
      </c>
      <c r="F74" s="47">
        <v>1</v>
      </c>
      <c r="G74" s="47" t="s">
        <v>285</v>
      </c>
      <c r="H74" s="48" t="s">
        <v>63</v>
      </c>
      <c r="I74" s="47">
        <v>9</v>
      </c>
      <c r="J74" s="47"/>
      <c r="K74" s="24" t="s">
        <v>125</v>
      </c>
      <c r="L74" s="62">
        <v>2020051290059</v>
      </c>
      <c r="M74" s="47">
        <v>3</v>
      </c>
      <c r="N74" s="47">
        <v>11233</v>
      </c>
      <c r="O74" s="24" t="s">
        <v>80</v>
      </c>
      <c r="P74" s="47" t="s">
        <v>66</v>
      </c>
      <c r="Q74" s="47">
        <v>3</v>
      </c>
      <c r="R74" s="47" t="s">
        <v>67</v>
      </c>
      <c r="S74" s="63">
        <v>1</v>
      </c>
      <c r="T74" s="24" t="s">
        <v>68</v>
      </c>
      <c r="U74" s="29" t="s">
        <v>116</v>
      </c>
      <c r="V74" s="50" t="s">
        <v>135</v>
      </c>
      <c r="W74" s="37">
        <v>1</v>
      </c>
      <c r="X74" s="51" t="s">
        <v>136</v>
      </c>
      <c r="Y74" s="52">
        <v>1</v>
      </c>
      <c r="Z74" s="37">
        <v>1</v>
      </c>
      <c r="AA74" s="37">
        <v>1</v>
      </c>
      <c r="AB74" s="46">
        <v>1</v>
      </c>
      <c r="AC74" s="38">
        <v>1</v>
      </c>
      <c r="AD74" s="46">
        <v>1</v>
      </c>
      <c r="AE74" s="46"/>
      <c r="AF74" s="46">
        <v>1</v>
      </c>
      <c r="AG74" s="46"/>
      <c r="AH74" s="53" t="str">
        <f t="shared" ref="AH74:AH94" si="6">+IF(X74="Acumulado",(AA74+AC74+AE74+AG74)/(Z74+AB74+AD74+AF74),
IF(X74="No acumulado",IF(AG74&lt;&gt;"",(AG74/IF(AF74=0,1,AF74)),IF(AE74&lt;&gt;"",(AE74/IF(AD74=0,1,AD74)),IF(AC74&lt;&gt;"",(AC74/IF(AB74=0,1,AB74)),IF(AA74&lt;&gt;"",(AA74/IF(Z74=0,1,Z74)))))),
IF(X74="Mantenimiento",IF(AND(AG74=0,AE74=0,AC74=0,AA74=0),0,((AG74+AE74+AC74+AA74)/(IF(AG74=0,0,AG74)+IF(AE74=0,0,AE74)+IF(AC74=0,0,AC74)+IF(AA74=0,0,AA74)))),"ERROR")))</f>
        <v>ERROR</v>
      </c>
      <c r="AI74" s="53">
        <f t="shared" si="1"/>
        <v>1</v>
      </c>
      <c r="AJ74" s="39">
        <v>16000000</v>
      </c>
      <c r="AK74" s="59" t="s">
        <v>305</v>
      </c>
      <c r="AL74" s="41" t="s">
        <v>69</v>
      </c>
      <c r="AM74" s="39">
        <v>12121201</v>
      </c>
      <c r="AN74" s="60"/>
    </row>
    <row r="75" spans="1:40" s="64" customFormat="1" ht="38.25" x14ac:dyDescent="0.25">
      <c r="A75" s="47">
        <v>1</v>
      </c>
      <c r="B75" s="24" t="s">
        <v>59</v>
      </c>
      <c r="C75" s="47">
        <v>12</v>
      </c>
      <c r="D75" s="47" t="s">
        <v>203</v>
      </c>
      <c r="E75" s="24" t="s">
        <v>61</v>
      </c>
      <c r="F75" s="47">
        <v>1</v>
      </c>
      <c r="G75" s="47" t="s">
        <v>286</v>
      </c>
      <c r="H75" s="48" t="s">
        <v>63</v>
      </c>
      <c r="I75" s="47">
        <v>9</v>
      </c>
      <c r="J75" s="47"/>
      <c r="K75" s="24" t="s">
        <v>125</v>
      </c>
      <c r="L75" s="62">
        <v>2020051290059</v>
      </c>
      <c r="M75" s="47">
        <v>3</v>
      </c>
      <c r="N75" s="47">
        <v>11233</v>
      </c>
      <c r="O75" s="24" t="s">
        <v>80</v>
      </c>
      <c r="P75" s="47" t="s">
        <v>66</v>
      </c>
      <c r="Q75" s="47">
        <v>3</v>
      </c>
      <c r="R75" s="47" t="s">
        <v>67</v>
      </c>
      <c r="S75" s="63">
        <v>1</v>
      </c>
      <c r="T75" s="24" t="s">
        <v>68</v>
      </c>
      <c r="U75" s="29" t="s">
        <v>116</v>
      </c>
      <c r="V75" s="50" t="s">
        <v>135</v>
      </c>
      <c r="W75" s="37">
        <v>1</v>
      </c>
      <c r="X75" s="51" t="s">
        <v>136</v>
      </c>
      <c r="Y75" s="52">
        <v>1</v>
      </c>
      <c r="Z75" s="37">
        <v>1</v>
      </c>
      <c r="AA75" s="37">
        <v>1</v>
      </c>
      <c r="AB75" s="46">
        <v>1</v>
      </c>
      <c r="AC75" s="38">
        <v>1</v>
      </c>
      <c r="AD75" s="46">
        <v>1</v>
      </c>
      <c r="AE75" s="46"/>
      <c r="AF75" s="46">
        <v>1</v>
      </c>
      <c r="AG75" s="46"/>
      <c r="AH75" s="53" t="str">
        <f t="shared" si="6"/>
        <v>ERROR</v>
      </c>
      <c r="AI75" s="53">
        <f t="shared" si="1"/>
        <v>1</v>
      </c>
      <c r="AJ75" s="39">
        <v>15000000</v>
      </c>
      <c r="AK75" s="59" t="s">
        <v>308</v>
      </c>
      <c r="AL75" s="41" t="s">
        <v>69</v>
      </c>
      <c r="AM75" s="39">
        <v>9304678</v>
      </c>
      <c r="AN75" s="60"/>
    </row>
    <row r="76" spans="1:40" s="64" customFormat="1" ht="38.25" x14ac:dyDescent="0.25">
      <c r="A76" s="47">
        <v>1</v>
      </c>
      <c r="B76" s="24" t="s">
        <v>59</v>
      </c>
      <c r="C76" s="47">
        <v>12</v>
      </c>
      <c r="D76" s="47" t="s">
        <v>204</v>
      </c>
      <c r="E76" s="24" t="s">
        <v>61</v>
      </c>
      <c r="F76" s="47">
        <v>1</v>
      </c>
      <c r="G76" s="47" t="s">
        <v>287</v>
      </c>
      <c r="H76" s="48" t="s">
        <v>63</v>
      </c>
      <c r="I76" s="47">
        <v>9</v>
      </c>
      <c r="J76" s="47"/>
      <c r="K76" s="24" t="s">
        <v>126</v>
      </c>
      <c r="L76" s="62">
        <v>2020051290061</v>
      </c>
      <c r="M76" s="47">
        <v>1</v>
      </c>
      <c r="N76" s="47">
        <v>11241</v>
      </c>
      <c r="O76" s="24" t="s">
        <v>81</v>
      </c>
      <c r="P76" s="47" t="s">
        <v>137</v>
      </c>
      <c r="Q76" s="47">
        <v>50</v>
      </c>
      <c r="R76" s="47" t="s">
        <v>138</v>
      </c>
      <c r="S76" s="63">
        <v>35</v>
      </c>
      <c r="T76" s="24" t="s">
        <v>68</v>
      </c>
      <c r="U76" s="29" t="s">
        <v>117</v>
      </c>
      <c r="V76" s="50" t="s">
        <v>135</v>
      </c>
      <c r="W76" s="37">
        <v>1</v>
      </c>
      <c r="X76" s="51" t="s">
        <v>136</v>
      </c>
      <c r="Y76" s="52">
        <v>0.4</v>
      </c>
      <c r="Z76" s="37">
        <v>1</v>
      </c>
      <c r="AA76" s="37">
        <v>1</v>
      </c>
      <c r="AB76" s="46">
        <v>1</v>
      </c>
      <c r="AC76" s="38">
        <v>1</v>
      </c>
      <c r="AD76" s="46">
        <v>1</v>
      </c>
      <c r="AE76" s="46"/>
      <c r="AF76" s="46">
        <v>1</v>
      </c>
      <c r="AG76" s="46"/>
      <c r="AH76" s="53" t="str">
        <f t="shared" si="6"/>
        <v>ERROR</v>
      </c>
      <c r="AI76" s="53">
        <f t="shared" si="1"/>
        <v>1</v>
      </c>
      <c r="AJ76" s="39">
        <v>16000000</v>
      </c>
      <c r="AK76" s="59" t="s">
        <v>305</v>
      </c>
      <c r="AL76" s="41" t="s">
        <v>69</v>
      </c>
      <c r="AM76" s="39">
        <v>12121201</v>
      </c>
      <c r="AN76" s="60"/>
    </row>
    <row r="77" spans="1:40" s="64" customFormat="1" ht="38.25" x14ac:dyDescent="0.25">
      <c r="A77" s="47">
        <v>1</v>
      </c>
      <c r="B77" s="24" t="s">
        <v>59</v>
      </c>
      <c r="C77" s="47">
        <v>12</v>
      </c>
      <c r="D77" s="47" t="s">
        <v>205</v>
      </c>
      <c r="E77" s="24" t="s">
        <v>61</v>
      </c>
      <c r="F77" s="47">
        <v>1</v>
      </c>
      <c r="G77" s="47" t="s">
        <v>288</v>
      </c>
      <c r="H77" s="48" t="s">
        <v>63</v>
      </c>
      <c r="I77" s="47">
        <v>9</v>
      </c>
      <c r="J77" s="47"/>
      <c r="K77" s="24" t="s">
        <v>126</v>
      </c>
      <c r="L77" s="62">
        <v>2020051290061</v>
      </c>
      <c r="M77" s="47">
        <v>1</v>
      </c>
      <c r="N77" s="47">
        <v>11241</v>
      </c>
      <c r="O77" s="24" t="s">
        <v>81</v>
      </c>
      <c r="P77" s="47" t="s">
        <v>137</v>
      </c>
      <c r="Q77" s="47">
        <v>50</v>
      </c>
      <c r="R77" s="47" t="s">
        <v>138</v>
      </c>
      <c r="S77" s="63">
        <v>35</v>
      </c>
      <c r="T77" s="24" t="s">
        <v>68</v>
      </c>
      <c r="U77" s="29" t="s">
        <v>117</v>
      </c>
      <c r="V77" s="50" t="s">
        <v>135</v>
      </c>
      <c r="W77" s="37">
        <v>1</v>
      </c>
      <c r="X77" s="51" t="s">
        <v>136</v>
      </c>
      <c r="Y77" s="52">
        <v>0.4</v>
      </c>
      <c r="Z77" s="37">
        <v>1</v>
      </c>
      <c r="AA77" s="37">
        <v>1</v>
      </c>
      <c r="AB77" s="46">
        <v>1</v>
      </c>
      <c r="AC77" s="38">
        <v>1</v>
      </c>
      <c r="AD77" s="46">
        <v>1</v>
      </c>
      <c r="AE77" s="46"/>
      <c r="AF77" s="46">
        <v>1</v>
      </c>
      <c r="AG77" s="46"/>
      <c r="AH77" s="53" t="str">
        <f t="shared" si="6"/>
        <v>ERROR</v>
      </c>
      <c r="AI77" s="53">
        <f t="shared" si="1"/>
        <v>1</v>
      </c>
      <c r="AJ77" s="39">
        <v>34000000</v>
      </c>
      <c r="AK77" s="59" t="s">
        <v>312</v>
      </c>
      <c r="AL77" s="41" t="s">
        <v>70</v>
      </c>
      <c r="AM77" s="39">
        <v>12363636</v>
      </c>
      <c r="AN77" s="60"/>
    </row>
    <row r="78" spans="1:40" s="64" customFormat="1" ht="51" x14ac:dyDescent="0.25">
      <c r="A78" s="47">
        <v>1</v>
      </c>
      <c r="B78" s="24" t="s">
        <v>59</v>
      </c>
      <c r="C78" s="47">
        <v>12</v>
      </c>
      <c r="D78" s="47" t="s">
        <v>206</v>
      </c>
      <c r="E78" s="24" t="s">
        <v>61</v>
      </c>
      <c r="F78" s="47">
        <v>1</v>
      </c>
      <c r="G78" s="47" t="s">
        <v>289</v>
      </c>
      <c r="H78" s="48" t="s">
        <v>63</v>
      </c>
      <c r="I78" s="47">
        <v>9</v>
      </c>
      <c r="J78" s="47"/>
      <c r="K78" s="24" t="s">
        <v>126</v>
      </c>
      <c r="L78" s="62">
        <v>2020051290061</v>
      </c>
      <c r="M78" s="47">
        <v>1</v>
      </c>
      <c r="N78" s="47">
        <v>11241</v>
      </c>
      <c r="O78" s="24" t="s">
        <v>81</v>
      </c>
      <c r="P78" s="47" t="s">
        <v>137</v>
      </c>
      <c r="Q78" s="47">
        <v>50</v>
      </c>
      <c r="R78" s="47" t="s">
        <v>138</v>
      </c>
      <c r="S78" s="63">
        <v>35</v>
      </c>
      <c r="T78" s="24" t="s">
        <v>68</v>
      </c>
      <c r="U78" s="29" t="s">
        <v>117</v>
      </c>
      <c r="V78" s="50" t="s">
        <v>135</v>
      </c>
      <c r="W78" s="37">
        <v>1</v>
      </c>
      <c r="X78" s="51" t="s">
        <v>136</v>
      </c>
      <c r="Y78" s="52">
        <v>0.4</v>
      </c>
      <c r="Z78" s="37">
        <v>1</v>
      </c>
      <c r="AA78" s="37">
        <v>1</v>
      </c>
      <c r="AB78" s="46">
        <v>1</v>
      </c>
      <c r="AC78" s="38">
        <v>1</v>
      </c>
      <c r="AD78" s="46">
        <v>1</v>
      </c>
      <c r="AE78" s="46"/>
      <c r="AF78" s="46">
        <v>1</v>
      </c>
      <c r="AG78" s="46"/>
      <c r="AH78" s="53" t="str">
        <f t="shared" si="6"/>
        <v>ERROR</v>
      </c>
      <c r="AI78" s="53">
        <f t="shared" si="1"/>
        <v>1</v>
      </c>
      <c r="AJ78" s="39">
        <f>240358270.56+80119423.52+40059711.76+40059711.76</f>
        <v>400597117.59999996</v>
      </c>
      <c r="AK78" s="59" t="s">
        <v>318</v>
      </c>
      <c r="AL78" s="41" t="s">
        <v>317</v>
      </c>
      <c r="AM78" s="39">
        <f>36690895+54588+27294+27294</f>
        <v>36800071</v>
      </c>
      <c r="AN78" s="60"/>
    </row>
    <row r="79" spans="1:40" s="64" customFormat="1" ht="38.25" x14ac:dyDescent="0.25">
      <c r="A79" s="47">
        <v>1</v>
      </c>
      <c r="B79" s="24" t="s">
        <v>59</v>
      </c>
      <c r="C79" s="47">
        <v>12</v>
      </c>
      <c r="D79" s="47" t="s">
        <v>207</v>
      </c>
      <c r="E79" s="24" t="s">
        <v>61</v>
      </c>
      <c r="F79" s="47">
        <v>1</v>
      </c>
      <c r="G79" s="47" t="s">
        <v>290</v>
      </c>
      <c r="H79" s="48" t="s">
        <v>63</v>
      </c>
      <c r="I79" s="47">
        <v>9</v>
      </c>
      <c r="J79" s="47"/>
      <c r="K79" s="24" t="s">
        <v>126</v>
      </c>
      <c r="L79" s="62">
        <v>2020051290061</v>
      </c>
      <c r="M79" s="47">
        <v>1</v>
      </c>
      <c r="N79" s="47">
        <v>11241</v>
      </c>
      <c r="O79" s="24" t="s">
        <v>81</v>
      </c>
      <c r="P79" s="47" t="s">
        <v>137</v>
      </c>
      <c r="Q79" s="47">
        <v>50</v>
      </c>
      <c r="R79" s="47" t="s">
        <v>138</v>
      </c>
      <c r="S79" s="63">
        <v>35</v>
      </c>
      <c r="T79" s="24" t="s">
        <v>68</v>
      </c>
      <c r="U79" s="29" t="s">
        <v>118</v>
      </c>
      <c r="V79" s="50" t="s">
        <v>133</v>
      </c>
      <c r="W79" s="37">
        <v>4</v>
      </c>
      <c r="X79" s="51" t="s">
        <v>134</v>
      </c>
      <c r="Y79" s="52">
        <v>0.2</v>
      </c>
      <c r="Z79" s="37">
        <v>1</v>
      </c>
      <c r="AA79" s="37">
        <v>0</v>
      </c>
      <c r="AB79" s="46">
        <v>1</v>
      </c>
      <c r="AC79" s="38">
        <v>1</v>
      </c>
      <c r="AD79" s="46">
        <v>1</v>
      </c>
      <c r="AE79" s="46"/>
      <c r="AF79" s="46">
        <v>1</v>
      </c>
      <c r="AG79" s="46"/>
      <c r="AH79" s="53">
        <f t="shared" si="6"/>
        <v>0.25</v>
      </c>
      <c r="AI79" s="53">
        <f t="shared" si="1"/>
        <v>0.25</v>
      </c>
      <c r="AJ79" s="39">
        <v>16000000</v>
      </c>
      <c r="AK79" s="59" t="s">
        <v>305</v>
      </c>
      <c r="AL79" s="41" t="s">
        <v>69</v>
      </c>
      <c r="AM79" s="39">
        <v>6060607</v>
      </c>
      <c r="AN79" s="60"/>
    </row>
    <row r="80" spans="1:40" s="64" customFormat="1" ht="38.25" x14ac:dyDescent="0.25">
      <c r="A80" s="47">
        <v>1</v>
      </c>
      <c r="B80" s="24" t="s">
        <v>59</v>
      </c>
      <c r="C80" s="47">
        <v>12</v>
      </c>
      <c r="D80" s="47" t="s">
        <v>208</v>
      </c>
      <c r="E80" s="24" t="s">
        <v>61</v>
      </c>
      <c r="F80" s="47">
        <v>1</v>
      </c>
      <c r="G80" s="47" t="s">
        <v>291</v>
      </c>
      <c r="H80" s="48" t="s">
        <v>63</v>
      </c>
      <c r="I80" s="47">
        <v>9</v>
      </c>
      <c r="J80" s="47"/>
      <c r="K80" s="24" t="s">
        <v>126</v>
      </c>
      <c r="L80" s="62">
        <v>2020051290061</v>
      </c>
      <c r="M80" s="47">
        <v>1</v>
      </c>
      <c r="N80" s="47">
        <v>11241</v>
      </c>
      <c r="O80" s="24" t="s">
        <v>81</v>
      </c>
      <c r="P80" s="47" t="s">
        <v>137</v>
      </c>
      <c r="Q80" s="47">
        <v>50</v>
      </c>
      <c r="R80" s="47" t="s">
        <v>138</v>
      </c>
      <c r="S80" s="63">
        <v>35</v>
      </c>
      <c r="T80" s="24" t="s">
        <v>68</v>
      </c>
      <c r="U80" s="29" t="s">
        <v>118</v>
      </c>
      <c r="V80" s="50" t="s">
        <v>133</v>
      </c>
      <c r="W80" s="37">
        <v>4</v>
      </c>
      <c r="X80" s="51" t="s">
        <v>134</v>
      </c>
      <c r="Y80" s="52">
        <v>0.2</v>
      </c>
      <c r="Z80" s="37">
        <v>1</v>
      </c>
      <c r="AA80" s="37">
        <v>0</v>
      </c>
      <c r="AB80" s="46">
        <v>1</v>
      </c>
      <c r="AC80" s="38">
        <v>1</v>
      </c>
      <c r="AD80" s="46">
        <v>1</v>
      </c>
      <c r="AE80" s="46"/>
      <c r="AF80" s="46">
        <v>1</v>
      </c>
      <c r="AG80" s="46"/>
      <c r="AH80" s="53">
        <f t="shared" si="6"/>
        <v>0.25</v>
      </c>
      <c r="AI80" s="53">
        <f t="shared" si="1"/>
        <v>0.25</v>
      </c>
      <c r="AJ80" s="39">
        <v>15000000</v>
      </c>
      <c r="AK80" s="59" t="s">
        <v>308</v>
      </c>
      <c r="AL80" s="41" t="s">
        <v>69</v>
      </c>
      <c r="AM80" s="39">
        <v>9304675</v>
      </c>
      <c r="AN80" s="60"/>
    </row>
    <row r="81" spans="1:40" s="64" customFormat="1" ht="38.25" x14ac:dyDescent="0.25">
      <c r="A81" s="47">
        <v>1</v>
      </c>
      <c r="B81" s="24" t="s">
        <v>59</v>
      </c>
      <c r="C81" s="47">
        <v>12</v>
      </c>
      <c r="D81" s="47" t="s">
        <v>209</v>
      </c>
      <c r="E81" s="24" t="s">
        <v>61</v>
      </c>
      <c r="F81" s="47">
        <v>1</v>
      </c>
      <c r="G81" s="47" t="s">
        <v>292</v>
      </c>
      <c r="H81" s="48" t="s">
        <v>63</v>
      </c>
      <c r="I81" s="47">
        <v>9</v>
      </c>
      <c r="J81" s="47"/>
      <c r="K81" s="24" t="s">
        <v>126</v>
      </c>
      <c r="L81" s="62">
        <v>2020051290061</v>
      </c>
      <c r="M81" s="47">
        <v>1</v>
      </c>
      <c r="N81" s="47">
        <v>11241</v>
      </c>
      <c r="O81" s="24" t="s">
        <v>81</v>
      </c>
      <c r="P81" s="47" t="s">
        <v>137</v>
      </c>
      <c r="Q81" s="47">
        <v>50</v>
      </c>
      <c r="R81" s="47" t="s">
        <v>138</v>
      </c>
      <c r="S81" s="63">
        <v>35</v>
      </c>
      <c r="T81" s="24" t="s">
        <v>68</v>
      </c>
      <c r="U81" s="29" t="s">
        <v>119</v>
      </c>
      <c r="V81" s="50" t="s">
        <v>133</v>
      </c>
      <c r="W81" s="37">
        <v>1</v>
      </c>
      <c r="X81" s="51" t="s">
        <v>134</v>
      </c>
      <c r="Y81" s="52">
        <v>0.2</v>
      </c>
      <c r="Z81" s="37">
        <v>0</v>
      </c>
      <c r="AA81" s="37">
        <v>0</v>
      </c>
      <c r="AB81" s="46">
        <v>0</v>
      </c>
      <c r="AC81" s="38">
        <v>0</v>
      </c>
      <c r="AD81" s="46">
        <v>1</v>
      </c>
      <c r="AE81" s="46"/>
      <c r="AF81" s="46">
        <v>0</v>
      </c>
      <c r="AG81" s="46"/>
      <c r="AH81" s="53">
        <f t="shared" si="6"/>
        <v>0</v>
      </c>
      <c r="AI81" s="53">
        <f t="shared" si="1"/>
        <v>0</v>
      </c>
      <c r="AJ81" s="39">
        <v>16000000</v>
      </c>
      <c r="AK81" s="59" t="s">
        <v>305</v>
      </c>
      <c r="AL81" s="41" t="s">
        <v>69</v>
      </c>
      <c r="AM81" s="39">
        <v>0</v>
      </c>
      <c r="AN81" s="60"/>
    </row>
    <row r="82" spans="1:40" s="64" customFormat="1" ht="38.25" x14ac:dyDescent="0.25">
      <c r="A82" s="47">
        <v>1</v>
      </c>
      <c r="B82" s="24" t="s">
        <v>59</v>
      </c>
      <c r="C82" s="47">
        <v>12</v>
      </c>
      <c r="D82" s="47" t="s">
        <v>210</v>
      </c>
      <c r="E82" s="24" t="s">
        <v>61</v>
      </c>
      <c r="F82" s="47">
        <v>1</v>
      </c>
      <c r="G82" s="47" t="s">
        <v>293</v>
      </c>
      <c r="H82" s="48" t="s">
        <v>63</v>
      </c>
      <c r="I82" s="47">
        <v>9</v>
      </c>
      <c r="J82" s="47"/>
      <c r="K82" s="24" t="s">
        <v>126</v>
      </c>
      <c r="L82" s="62">
        <v>2020051290061</v>
      </c>
      <c r="M82" s="47">
        <v>1</v>
      </c>
      <c r="N82" s="47">
        <v>11241</v>
      </c>
      <c r="O82" s="24" t="s">
        <v>81</v>
      </c>
      <c r="P82" s="47" t="s">
        <v>137</v>
      </c>
      <c r="Q82" s="47">
        <v>50</v>
      </c>
      <c r="R82" s="47" t="s">
        <v>138</v>
      </c>
      <c r="S82" s="63">
        <v>35</v>
      </c>
      <c r="T82" s="24" t="s">
        <v>68</v>
      </c>
      <c r="U82" s="29" t="s">
        <v>119</v>
      </c>
      <c r="V82" s="50" t="s">
        <v>133</v>
      </c>
      <c r="W82" s="37">
        <v>1</v>
      </c>
      <c r="X82" s="51" t="s">
        <v>134</v>
      </c>
      <c r="Y82" s="52">
        <v>0.2</v>
      </c>
      <c r="Z82" s="37">
        <v>0</v>
      </c>
      <c r="AA82" s="37">
        <v>0</v>
      </c>
      <c r="AB82" s="46">
        <v>0</v>
      </c>
      <c r="AC82" s="38">
        <v>0</v>
      </c>
      <c r="AD82" s="46">
        <v>1</v>
      </c>
      <c r="AE82" s="46"/>
      <c r="AF82" s="46">
        <v>0</v>
      </c>
      <c r="AG82" s="46"/>
      <c r="AH82" s="53">
        <f t="shared" si="6"/>
        <v>0</v>
      </c>
      <c r="AI82" s="53">
        <f t="shared" si="1"/>
        <v>0</v>
      </c>
      <c r="AJ82" s="39">
        <v>15000000</v>
      </c>
      <c r="AK82" s="59" t="s">
        <v>308</v>
      </c>
      <c r="AL82" s="41" t="s">
        <v>69</v>
      </c>
      <c r="AM82" s="39">
        <v>0</v>
      </c>
      <c r="AN82" s="60"/>
    </row>
    <row r="83" spans="1:40" s="64" customFormat="1" ht="38.25" x14ac:dyDescent="0.25">
      <c r="A83" s="47">
        <v>1</v>
      </c>
      <c r="B83" s="24" t="s">
        <v>59</v>
      </c>
      <c r="C83" s="47">
        <v>12</v>
      </c>
      <c r="D83" s="47" t="s">
        <v>211</v>
      </c>
      <c r="E83" s="24" t="s">
        <v>61</v>
      </c>
      <c r="F83" s="47">
        <v>1</v>
      </c>
      <c r="G83" s="47" t="s">
        <v>294</v>
      </c>
      <c r="H83" s="48" t="s">
        <v>63</v>
      </c>
      <c r="I83" s="47">
        <v>9</v>
      </c>
      <c r="J83" s="47"/>
      <c r="K83" s="24" t="s">
        <v>126</v>
      </c>
      <c r="L83" s="62">
        <v>2020051290061</v>
      </c>
      <c r="M83" s="47">
        <v>2</v>
      </c>
      <c r="N83" s="47">
        <v>11242</v>
      </c>
      <c r="O83" s="24" t="s">
        <v>82</v>
      </c>
      <c r="P83" s="47" t="s">
        <v>66</v>
      </c>
      <c r="Q83" s="47">
        <v>4</v>
      </c>
      <c r="R83" s="67" t="s">
        <v>67</v>
      </c>
      <c r="S83" s="63">
        <v>1</v>
      </c>
      <c r="T83" s="24" t="s">
        <v>68</v>
      </c>
      <c r="U83" s="29" t="s">
        <v>120</v>
      </c>
      <c r="V83" s="50" t="s">
        <v>135</v>
      </c>
      <c r="W83" s="37">
        <v>1</v>
      </c>
      <c r="X83" s="51" t="s">
        <v>136</v>
      </c>
      <c r="Y83" s="52">
        <v>0.2</v>
      </c>
      <c r="Z83" s="37">
        <v>1</v>
      </c>
      <c r="AA83" s="37">
        <v>1</v>
      </c>
      <c r="AB83" s="46">
        <v>1</v>
      </c>
      <c r="AC83" s="38">
        <v>1</v>
      </c>
      <c r="AD83" s="46">
        <v>1</v>
      </c>
      <c r="AE83" s="46"/>
      <c r="AF83" s="46">
        <v>1</v>
      </c>
      <c r="AG83" s="46"/>
      <c r="AH83" s="53" t="str">
        <f t="shared" si="6"/>
        <v>ERROR</v>
      </c>
      <c r="AI83" s="53">
        <f t="shared" si="1"/>
        <v>1</v>
      </c>
      <c r="AJ83" s="39">
        <v>16000000</v>
      </c>
      <c r="AK83" s="59" t="s">
        <v>305</v>
      </c>
      <c r="AL83" s="41" t="s">
        <v>69</v>
      </c>
      <c r="AM83" s="39">
        <f>6060594+6060697</f>
        <v>12121291</v>
      </c>
      <c r="AN83" s="57"/>
    </row>
    <row r="84" spans="1:40" s="64" customFormat="1" ht="38.25" x14ac:dyDescent="0.2">
      <c r="A84" s="47">
        <v>1</v>
      </c>
      <c r="B84" s="24" t="s">
        <v>59</v>
      </c>
      <c r="C84" s="47">
        <v>12</v>
      </c>
      <c r="D84" s="47" t="s">
        <v>212</v>
      </c>
      <c r="E84" s="24" t="s">
        <v>61</v>
      </c>
      <c r="F84" s="47">
        <v>1</v>
      </c>
      <c r="G84" s="47" t="s">
        <v>295</v>
      </c>
      <c r="H84" s="48" t="s">
        <v>63</v>
      </c>
      <c r="I84" s="47">
        <v>9</v>
      </c>
      <c r="J84" s="47"/>
      <c r="K84" s="24" t="s">
        <v>126</v>
      </c>
      <c r="L84" s="62">
        <v>2020051290061</v>
      </c>
      <c r="M84" s="47">
        <v>2</v>
      </c>
      <c r="N84" s="47">
        <v>11242</v>
      </c>
      <c r="O84" s="24" t="s">
        <v>82</v>
      </c>
      <c r="P84" s="47" t="s">
        <v>66</v>
      </c>
      <c r="Q84" s="47">
        <v>4</v>
      </c>
      <c r="R84" s="67" t="s">
        <v>67</v>
      </c>
      <c r="S84" s="63">
        <v>1</v>
      </c>
      <c r="T84" s="24" t="s">
        <v>68</v>
      </c>
      <c r="U84" s="29" t="s">
        <v>120</v>
      </c>
      <c r="V84" s="50" t="s">
        <v>135</v>
      </c>
      <c r="W84" s="37">
        <v>1</v>
      </c>
      <c r="X84" s="51" t="s">
        <v>136</v>
      </c>
      <c r="Y84" s="52">
        <v>0.2</v>
      </c>
      <c r="Z84" s="37">
        <v>1</v>
      </c>
      <c r="AA84" s="37">
        <v>1</v>
      </c>
      <c r="AB84" s="46">
        <v>1</v>
      </c>
      <c r="AC84" s="38">
        <v>1</v>
      </c>
      <c r="AD84" s="46">
        <v>1</v>
      </c>
      <c r="AE84" s="46"/>
      <c r="AF84" s="46">
        <v>1</v>
      </c>
      <c r="AG84" s="46"/>
      <c r="AH84" s="53" t="str">
        <f t="shared" si="6"/>
        <v>ERROR</v>
      </c>
      <c r="AI84" s="53">
        <v>1</v>
      </c>
      <c r="AJ84" s="39">
        <v>6000000</v>
      </c>
      <c r="AK84" s="59" t="s">
        <v>315</v>
      </c>
      <c r="AL84" s="41" t="s">
        <v>69</v>
      </c>
      <c r="AM84" s="68">
        <v>5592258</v>
      </c>
      <c r="AN84" s="57"/>
    </row>
    <row r="85" spans="1:40" s="64" customFormat="1" ht="38.25" x14ac:dyDescent="0.25">
      <c r="A85" s="47">
        <v>1</v>
      </c>
      <c r="B85" s="24" t="s">
        <v>59</v>
      </c>
      <c r="C85" s="47">
        <v>12</v>
      </c>
      <c r="D85" s="47" t="s">
        <v>212</v>
      </c>
      <c r="E85" s="24" t="s">
        <v>61</v>
      </c>
      <c r="F85" s="47">
        <v>1</v>
      </c>
      <c r="G85" s="47" t="s">
        <v>295</v>
      </c>
      <c r="H85" s="48" t="s">
        <v>63</v>
      </c>
      <c r="I85" s="47">
        <v>9</v>
      </c>
      <c r="J85" s="47"/>
      <c r="K85" s="24" t="s">
        <v>126</v>
      </c>
      <c r="L85" s="62">
        <v>2020051290061</v>
      </c>
      <c r="M85" s="47">
        <v>2</v>
      </c>
      <c r="N85" s="47">
        <v>11242</v>
      </c>
      <c r="O85" s="24" t="s">
        <v>82</v>
      </c>
      <c r="P85" s="47" t="s">
        <v>66</v>
      </c>
      <c r="Q85" s="47">
        <v>4</v>
      </c>
      <c r="R85" s="67" t="s">
        <v>67</v>
      </c>
      <c r="S85" s="63">
        <v>1</v>
      </c>
      <c r="T85" s="24" t="s">
        <v>68</v>
      </c>
      <c r="U85" s="29" t="s">
        <v>120</v>
      </c>
      <c r="V85" s="50" t="s">
        <v>135</v>
      </c>
      <c r="W85" s="37">
        <v>1</v>
      </c>
      <c r="X85" s="51" t="s">
        <v>136</v>
      </c>
      <c r="Y85" s="52">
        <v>0.2</v>
      </c>
      <c r="Z85" s="37">
        <v>1</v>
      </c>
      <c r="AA85" s="37">
        <v>1</v>
      </c>
      <c r="AB85" s="46">
        <v>1</v>
      </c>
      <c r="AC85" s="38">
        <v>1</v>
      </c>
      <c r="AD85" s="46">
        <v>1</v>
      </c>
      <c r="AE85" s="46"/>
      <c r="AF85" s="46">
        <v>1</v>
      </c>
      <c r="AG85" s="46"/>
      <c r="AH85" s="53" t="str">
        <f t="shared" si="6"/>
        <v>ERROR</v>
      </c>
      <c r="AI85" s="53">
        <v>1</v>
      </c>
      <c r="AJ85" s="39">
        <v>15000000</v>
      </c>
      <c r="AK85" s="59" t="s">
        <v>308</v>
      </c>
      <c r="AL85" s="41" t="s">
        <v>69</v>
      </c>
      <c r="AM85" s="39">
        <v>9304670</v>
      </c>
      <c r="AN85" s="57"/>
    </row>
    <row r="86" spans="1:40" s="64" customFormat="1" ht="38.25" x14ac:dyDescent="0.25">
      <c r="A86" s="47">
        <v>1</v>
      </c>
      <c r="B86" s="24" t="s">
        <v>59</v>
      </c>
      <c r="C86" s="47">
        <v>12</v>
      </c>
      <c r="D86" s="47" t="s">
        <v>213</v>
      </c>
      <c r="E86" s="24" t="s">
        <v>61</v>
      </c>
      <c r="F86" s="47">
        <v>1</v>
      </c>
      <c r="G86" s="47" t="s">
        <v>296</v>
      </c>
      <c r="H86" s="48" t="s">
        <v>63</v>
      </c>
      <c r="I86" s="47">
        <v>9</v>
      </c>
      <c r="J86" s="47"/>
      <c r="K86" s="24" t="s">
        <v>126</v>
      </c>
      <c r="L86" s="62">
        <v>2020051290061</v>
      </c>
      <c r="M86" s="47">
        <v>3</v>
      </c>
      <c r="N86" s="47">
        <v>11243</v>
      </c>
      <c r="O86" s="24" t="s">
        <v>83</v>
      </c>
      <c r="P86" s="47" t="s">
        <v>66</v>
      </c>
      <c r="Q86" s="47">
        <v>20</v>
      </c>
      <c r="R86" s="67" t="s">
        <v>67</v>
      </c>
      <c r="S86" s="63">
        <v>5</v>
      </c>
      <c r="T86" s="24" t="s">
        <v>68</v>
      </c>
      <c r="U86" s="29" t="s">
        <v>121</v>
      </c>
      <c r="V86" s="50" t="s">
        <v>133</v>
      </c>
      <c r="W86" s="37">
        <v>1</v>
      </c>
      <c r="X86" s="51" t="s">
        <v>134</v>
      </c>
      <c r="Y86" s="52">
        <v>0.25</v>
      </c>
      <c r="Z86" s="37">
        <v>0</v>
      </c>
      <c r="AA86" s="37">
        <v>0</v>
      </c>
      <c r="AB86" s="46">
        <v>0</v>
      </c>
      <c r="AC86" s="38">
        <v>0</v>
      </c>
      <c r="AD86" s="46">
        <v>0</v>
      </c>
      <c r="AE86" s="46"/>
      <c r="AF86" s="46">
        <v>1</v>
      </c>
      <c r="AG86" s="46"/>
      <c r="AH86" s="53">
        <f t="shared" si="6"/>
        <v>0</v>
      </c>
      <c r="AI86" s="53">
        <f t="shared" si="1"/>
        <v>0</v>
      </c>
      <c r="AJ86" s="39">
        <v>14000000</v>
      </c>
      <c r="AK86" s="59" t="s">
        <v>309</v>
      </c>
      <c r="AL86" s="41" t="s">
        <v>69</v>
      </c>
      <c r="AM86" s="39">
        <v>0</v>
      </c>
      <c r="AN86" s="60"/>
    </row>
    <row r="87" spans="1:40" s="64" customFormat="1" ht="38.25" x14ac:dyDescent="0.25">
      <c r="A87" s="47">
        <v>1</v>
      </c>
      <c r="B87" s="24" t="s">
        <v>59</v>
      </c>
      <c r="C87" s="47">
        <v>12</v>
      </c>
      <c r="D87" s="47" t="s">
        <v>214</v>
      </c>
      <c r="E87" s="24" t="s">
        <v>61</v>
      </c>
      <c r="F87" s="47">
        <v>1</v>
      </c>
      <c r="G87" s="47" t="s">
        <v>297</v>
      </c>
      <c r="H87" s="48" t="s">
        <v>63</v>
      </c>
      <c r="I87" s="47">
        <v>9</v>
      </c>
      <c r="J87" s="47"/>
      <c r="K87" s="24" t="s">
        <v>126</v>
      </c>
      <c r="L87" s="62">
        <v>2020051290061</v>
      </c>
      <c r="M87" s="47">
        <v>3</v>
      </c>
      <c r="N87" s="47">
        <v>11243</v>
      </c>
      <c r="O87" s="24" t="s">
        <v>83</v>
      </c>
      <c r="P87" s="47" t="s">
        <v>66</v>
      </c>
      <c r="Q87" s="47">
        <v>20</v>
      </c>
      <c r="R87" s="67" t="s">
        <v>67</v>
      </c>
      <c r="S87" s="63">
        <v>5</v>
      </c>
      <c r="T87" s="24" t="s">
        <v>68</v>
      </c>
      <c r="U87" s="29" t="s">
        <v>128</v>
      </c>
      <c r="V87" s="50" t="s">
        <v>133</v>
      </c>
      <c r="W87" s="37">
        <v>1</v>
      </c>
      <c r="X87" s="51" t="s">
        <v>134</v>
      </c>
      <c r="Y87" s="52">
        <v>0.25</v>
      </c>
      <c r="Z87" s="37">
        <v>0</v>
      </c>
      <c r="AA87" s="37">
        <v>0</v>
      </c>
      <c r="AB87" s="46">
        <v>0</v>
      </c>
      <c r="AC87" s="38">
        <v>0</v>
      </c>
      <c r="AD87" s="46">
        <v>0</v>
      </c>
      <c r="AE87" s="46"/>
      <c r="AF87" s="46">
        <v>1</v>
      </c>
      <c r="AG87" s="46"/>
      <c r="AH87" s="53">
        <f t="shared" si="6"/>
        <v>0</v>
      </c>
      <c r="AI87" s="53">
        <f t="shared" si="1"/>
        <v>0</v>
      </c>
      <c r="AJ87" s="39">
        <v>27119374</v>
      </c>
      <c r="AK87" s="59" t="s">
        <v>313</v>
      </c>
      <c r="AL87" s="41" t="s">
        <v>70</v>
      </c>
      <c r="AM87" s="39">
        <v>27119374</v>
      </c>
      <c r="AN87" s="60"/>
    </row>
    <row r="88" spans="1:40" s="64" customFormat="1" ht="38.25" x14ac:dyDescent="0.25">
      <c r="A88" s="47">
        <v>1</v>
      </c>
      <c r="B88" s="24" t="s">
        <v>59</v>
      </c>
      <c r="C88" s="47">
        <v>12</v>
      </c>
      <c r="D88" s="47" t="s">
        <v>215</v>
      </c>
      <c r="E88" s="24" t="s">
        <v>61</v>
      </c>
      <c r="F88" s="47">
        <v>1</v>
      </c>
      <c r="G88" s="47" t="s">
        <v>298</v>
      </c>
      <c r="H88" s="48" t="s">
        <v>63</v>
      </c>
      <c r="I88" s="47">
        <v>9</v>
      </c>
      <c r="J88" s="47"/>
      <c r="K88" s="24" t="s">
        <v>126</v>
      </c>
      <c r="L88" s="62">
        <v>2020051290061</v>
      </c>
      <c r="M88" s="47">
        <v>3</v>
      </c>
      <c r="N88" s="47">
        <v>11243</v>
      </c>
      <c r="O88" s="24" t="s">
        <v>83</v>
      </c>
      <c r="P88" s="47" t="s">
        <v>66</v>
      </c>
      <c r="Q88" s="47">
        <v>20</v>
      </c>
      <c r="R88" s="67" t="s">
        <v>67</v>
      </c>
      <c r="S88" s="63">
        <v>5</v>
      </c>
      <c r="T88" s="24" t="s">
        <v>68</v>
      </c>
      <c r="U88" s="29" t="s">
        <v>122</v>
      </c>
      <c r="V88" s="50" t="s">
        <v>133</v>
      </c>
      <c r="W88" s="37">
        <v>1</v>
      </c>
      <c r="X88" s="51" t="s">
        <v>134</v>
      </c>
      <c r="Y88" s="52">
        <v>0.25</v>
      </c>
      <c r="Z88" s="37">
        <v>0</v>
      </c>
      <c r="AA88" s="37">
        <v>0</v>
      </c>
      <c r="AB88" s="46">
        <v>0</v>
      </c>
      <c r="AC88" s="38">
        <v>0</v>
      </c>
      <c r="AD88" s="46">
        <v>0</v>
      </c>
      <c r="AE88" s="46"/>
      <c r="AF88" s="46">
        <v>1</v>
      </c>
      <c r="AG88" s="46"/>
      <c r="AH88" s="53">
        <f t="shared" si="6"/>
        <v>0</v>
      </c>
      <c r="AI88" s="53">
        <f t="shared" si="1"/>
        <v>0</v>
      </c>
      <c r="AJ88" s="39">
        <v>14000000</v>
      </c>
      <c r="AK88" s="59" t="s">
        <v>309</v>
      </c>
      <c r="AL88" s="59" t="s">
        <v>69</v>
      </c>
      <c r="AM88" s="39">
        <v>0</v>
      </c>
      <c r="AN88" s="60"/>
    </row>
    <row r="89" spans="1:40" s="64" customFormat="1" ht="38.25" x14ac:dyDescent="0.25">
      <c r="A89" s="47">
        <v>1</v>
      </c>
      <c r="B89" s="24" t="s">
        <v>59</v>
      </c>
      <c r="C89" s="47">
        <v>12</v>
      </c>
      <c r="D89" s="47" t="s">
        <v>216</v>
      </c>
      <c r="E89" s="24" t="s">
        <v>61</v>
      </c>
      <c r="F89" s="47">
        <v>1</v>
      </c>
      <c r="G89" s="47" t="s">
        <v>299</v>
      </c>
      <c r="H89" s="48" t="s">
        <v>63</v>
      </c>
      <c r="I89" s="47">
        <v>9</v>
      </c>
      <c r="J89" s="47"/>
      <c r="K89" s="24" t="s">
        <v>126</v>
      </c>
      <c r="L89" s="62">
        <v>2020051290061</v>
      </c>
      <c r="M89" s="47">
        <v>3</v>
      </c>
      <c r="N89" s="47">
        <v>11243</v>
      </c>
      <c r="O89" s="24" t="s">
        <v>83</v>
      </c>
      <c r="P89" s="47" t="s">
        <v>66</v>
      </c>
      <c r="Q89" s="47">
        <v>20</v>
      </c>
      <c r="R89" s="67" t="s">
        <v>67</v>
      </c>
      <c r="S89" s="63">
        <v>5</v>
      </c>
      <c r="T89" s="24" t="s">
        <v>68</v>
      </c>
      <c r="U89" s="29" t="s">
        <v>129</v>
      </c>
      <c r="V89" s="50" t="s">
        <v>133</v>
      </c>
      <c r="W89" s="37">
        <v>1</v>
      </c>
      <c r="X89" s="51" t="s">
        <v>134</v>
      </c>
      <c r="Y89" s="52">
        <v>0.25</v>
      </c>
      <c r="Z89" s="37">
        <v>0</v>
      </c>
      <c r="AA89" s="37">
        <v>0</v>
      </c>
      <c r="AB89" s="46">
        <v>0</v>
      </c>
      <c r="AC89" s="38">
        <v>0</v>
      </c>
      <c r="AD89" s="46">
        <v>0</v>
      </c>
      <c r="AE89" s="46"/>
      <c r="AF89" s="46">
        <v>1</v>
      </c>
      <c r="AG89" s="46"/>
      <c r="AH89" s="53">
        <f t="shared" si="6"/>
        <v>0</v>
      </c>
      <c r="AI89" s="53">
        <v>0</v>
      </c>
      <c r="AJ89" s="39">
        <v>3000000</v>
      </c>
      <c r="AK89" s="59" t="s">
        <v>315</v>
      </c>
      <c r="AL89" s="59" t="s">
        <v>70</v>
      </c>
      <c r="AM89" s="39">
        <v>0</v>
      </c>
      <c r="AN89" s="60"/>
    </row>
    <row r="90" spans="1:40" s="64" customFormat="1" ht="38.25" x14ac:dyDescent="0.25">
      <c r="A90" s="47">
        <v>1</v>
      </c>
      <c r="B90" s="24" t="s">
        <v>59</v>
      </c>
      <c r="C90" s="47">
        <v>12</v>
      </c>
      <c r="D90" s="47" t="s">
        <v>217</v>
      </c>
      <c r="E90" s="24" t="s">
        <v>61</v>
      </c>
      <c r="F90" s="47">
        <v>1</v>
      </c>
      <c r="G90" s="47" t="s">
        <v>300</v>
      </c>
      <c r="H90" s="48" t="s">
        <v>63</v>
      </c>
      <c r="I90" s="47">
        <v>9</v>
      </c>
      <c r="J90" s="47"/>
      <c r="K90" s="24" t="s">
        <v>126</v>
      </c>
      <c r="L90" s="62">
        <v>2020051290061</v>
      </c>
      <c r="M90" s="47">
        <v>3</v>
      </c>
      <c r="N90" s="47">
        <v>11243</v>
      </c>
      <c r="O90" s="24" t="s">
        <v>83</v>
      </c>
      <c r="P90" s="47" t="s">
        <v>66</v>
      </c>
      <c r="Q90" s="47">
        <v>20</v>
      </c>
      <c r="R90" s="67" t="s">
        <v>67</v>
      </c>
      <c r="S90" s="63">
        <v>5</v>
      </c>
      <c r="T90" s="24" t="s">
        <v>68</v>
      </c>
      <c r="U90" s="29" t="s">
        <v>130</v>
      </c>
      <c r="V90" s="50" t="s">
        <v>133</v>
      </c>
      <c r="W90" s="37">
        <v>1</v>
      </c>
      <c r="X90" s="51" t="s">
        <v>134</v>
      </c>
      <c r="Y90" s="52">
        <v>0.25</v>
      </c>
      <c r="Z90" s="37">
        <v>0</v>
      </c>
      <c r="AA90" s="37">
        <v>0</v>
      </c>
      <c r="AB90" s="46">
        <v>0</v>
      </c>
      <c r="AC90" s="38">
        <v>0</v>
      </c>
      <c r="AD90" s="46">
        <v>0</v>
      </c>
      <c r="AE90" s="46"/>
      <c r="AF90" s="46">
        <v>1</v>
      </c>
      <c r="AG90" s="46"/>
      <c r="AH90" s="53">
        <f t="shared" si="6"/>
        <v>0</v>
      </c>
      <c r="AI90" s="53">
        <v>0</v>
      </c>
      <c r="AJ90" s="39">
        <v>260000000</v>
      </c>
      <c r="AK90" s="59" t="s">
        <v>316</v>
      </c>
      <c r="AL90" s="59" t="s">
        <v>71</v>
      </c>
      <c r="AM90" s="39"/>
      <c r="AN90" s="60"/>
    </row>
    <row r="91" spans="1:40" s="64" customFormat="1" ht="38.25" x14ac:dyDescent="0.25">
      <c r="A91" s="47">
        <v>1</v>
      </c>
      <c r="B91" s="24" t="s">
        <v>59</v>
      </c>
      <c r="C91" s="47">
        <v>12</v>
      </c>
      <c r="D91" s="47" t="s">
        <v>218</v>
      </c>
      <c r="E91" s="24" t="s">
        <v>61</v>
      </c>
      <c r="F91" s="47">
        <v>1</v>
      </c>
      <c r="G91" s="47" t="s">
        <v>301</v>
      </c>
      <c r="H91" s="48" t="s">
        <v>63</v>
      </c>
      <c r="I91" s="47">
        <v>9</v>
      </c>
      <c r="J91" s="47"/>
      <c r="K91" s="24" t="s">
        <v>126</v>
      </c>
      <c r="L91" s="62">
        <v>2020051290061</v>
      </c>
      <c r="M91" s="47">
        <v>3</v>
      </c>
      <c r="N91" s="47">
        <v>11243</v>
      </c>
      <c r="O91" s="24" t="s">
        <v>83</v>
      </c>
      <c r="P91" s="47" t="s">
        <v>66</v>
      </c>
      <c r="Q91" s="47">
        <v>20</v>
      </c>
      <c r="R91" s="67" t="s">
        <v>67</v>
      </c>
      <c r="S91" s="63">
        <v>5</v>
      </c>
      <c r="T91" s="24" t="s">
        <v>68</v>
      </c>
      <c r="U91" s="29" t="s">
        <v>123</v>
      </c>
      <c r="V91" s="50" t="s">
        <v>133</v>
      </c>
      <c r="W91" s="37">
        <v>1</v>
      </c>
      <c r="X91" s="51" t="s">
        <v>134</v>
      </c>
      <c r="Y91" s="52">
        <v>0.25</v>
      </c>
      <c r="Z91" s="37">
        <v>0</v>
      </c>
      <c r="AA91" s="37">
        <v>0</v>
      </c>
      <c r="AB91" s="46">
        <v>0</v>
      </c>
      <c r="AC91" s="38">
        <v>0</v>
      </c>
      <c r="AD91" s="46">
        <v>1</v>
      </c>
      <c r="AE91" s="46"/>
      <c r="AF91" s="46">
        <v>0</v>
      </c>
      <c r="AG91" s="46"/>
      <c r="AH91" s="53">
        <f t="shared" si="6"/>
        <v>0</v>
      </c>
      <c r="AI91" s="53">
        <f t="shared" si="1"/>
        <v>0</v>
      </c>
      <c r="AJ91" s="39">
        <v>14000000</v>
      </c>
      <c r="AK91" s="59" t="s">
        <v>309</v>
      </c>
      <c r="AL91" s="41" t="s">
        <v>69</v>
      </c>
      <c r="AM91" s="39">
        <v>0</v>
      </c>
      <c r="AN91" s="60"/>
    </row>
    <row r="92" spans="1:40" s="64" customFormat="1" ht="38.25" x14ac:dyDescent="0.25">
      <c r="A92" s="47">
        <v>1</v>
      </c>
      <c r="B92" s="24" t="s">
        <v>59</v>
      </c>
      <c r="C92" s="47">
        <v>12</v>
      </c>
      <c r="D92" s="47" t="s">
        <v>219</v>
      </c>
      <c r="E92" s="24" t="s">
        <v>61</v>
      </c>
      <c r="F92" s="47">
        <v>1</v>
      </c>
      <c r="G92" s="47" t="s">
        <v>302</v>
      </c>
      <c r="H92" s="48" t="s">
        <v>63</v>
      </c>
      <c r="I92" s="47">
        <v>9</v>
      </c>
      <c r="J92" s="47"/>
      <c r="K92" s="24" t="s">
        <v>126</v>
      </c>
      <c r="L92" s="62">
        <v>2020051290061</v>
      </c>
      <c r="M92" s="47">
        <v>3</v>
      </c>
      <c r="N92" s="47">
        <v>11243</v>
      </c>
      <c r="O92" s="24" t="s">
        <v>83</v>
      </c>
      <c r="P92" s="47" t="s">
        <v>66</v>
      </c>
      <c r="Q92" s="47">
        <v>20</v>
      </c>
      <c r="R92" s="67" t="s">
        <v>67</v>
      </c>
      <c r="S92" s="63">
        <v>5</v>
      </c>
      <c r="T92" s="24" t="s">
        <v>68</v>
      </c>
      <c r="U92" s="29" t="s">
        <v>131</v>
      </c>
      <c r="V92" s="50" t="s">
        <v>133</v>
      </c>
      <c r="W92" s="37">
        <v>1</v>
      </c>
      <c r="X92" s="51" t="s">
        <v>134</v>
      </c>
      <c r="Y92" s="52">
        <v>0.25</v>
      </c>
      <c r="Z92" s="37">
        <v>0</v>
      </c>
      <c r="AA92" s="37">
        <v>0</v>
      </c>
      <c r="AB92" s="46">
        <v>0</v>
      </c>
      <c r="AC92" s="38">
        <v>0</v>
      </c>
      <c r="AD92" s="46">
        <v>1</v>
      </c>
      <c r="AE92" s="46"/>
      <c r="AF92" s="46">
        <v>0</v>
      </c>
      <c r="AG92" s="46"/>
      <c r="AH92" s="53">
        <f t="shared" si="6"/>
        <v>0</v>
      </c>
      <c r="AI92" s="53">
        <v>0</v>
      </c>
      <c r="AJ92" s="39">
        <v>3000000</v>
      </c>
      <c r="AK92" s="59" t="s">
        <v>315</v>
      </c>
      <c r="AL92" s="41" t="s">
        <v>70</v>
      </c>
      <c r="AM92" s="39">
        <v>0</v>
      </c>
      <c r="AN92" s="60"/>
    </row>
    <row r="93" spans="1:40" s="64" customFormat="1" ht="38.25" x14ac:dyDescent="0.25">
      <c r="A93" s="47">
        <v>1</v>
      </c>
      <c r="B93" s="24" t="s">
        <v>59</v>
      </c>
      <c r="C93" s="47">
        <v>12</v>
      </c>
      <c r="D93" s="47" t="s">
        <v>220</v>
      </c>
      <c r="E93" s="24" t="s">
        <v>61</v>
      </c>
      <c r="F93" s="47">
        <v>1</v>
      </c>
      <c r="G93" s="47" t="s">
        <v>303</v>
      </c>
      <c r="H93" s="48" t="s">
        <v>63</v>
      </c>
      <c r="I93" s="47">
        <v>9</v>
      </c>
      <c r="J93" s="47"/>
      <c r="K93" s="24" t="s">
        <v>126</v>
      </c>
      <c r="L93" s="62">
        <v>2020051290061</v>
      </c>
      <c r="M93" s="47">
        <v>3</v>
      </c>
      <c r="N93" s="47">
        <v>11243</v>
      </c>
      <c r="O93" s="24" t="s">
        <v>83</v>
      </c>
      <c r="P93" s="47" t="s">
        <v>66</v>
      </c>
      <c r="Q93" s="47">
        <v>20</v>
      </c>
      <c r="R93" s="67" t="s">
        <v>67</v>
      </c>
      <c r="S93" s="63">
        <v>5</v>
      </c>
      <c r="T93" s="24" t="s">
        <v>68</v>
      </c>
      <c r="U93" s="29" t="s">
        <v>132</v>
      </c>
      <c r="V93" s="50" t="s">
        <v>133</v>
      </c>
      <c r="W93" s="37">
        <v>1</v>
      </c>
      <c r="X93" s="51" t="s">
        <v>134</v>
      </c>
      <c r="Y93" s="52">
        <v>0.25</v>
      </c>
      <c r="Z93" s="37">
        <v>0</v>
      </c>
      <c r="AA93" s="37">
        <v>0</v>
      </c>
      <c r="AB93" s="46">
        <v>0</v>
      </c>
      <c r="AC93" s="38">
        <v>0</v>
      </c>
      <c r="AD93" s="46">
        <v>0</v>
      </c>
      <c r="AE93" s="46"/>
      <c r="AF93" s="46">
        <v>1</v>
      </c>
      <c r="AG93" s="61"/>
      <c r="AH93" s="53">
        <f t="shared" si="6"/>
        <v>0</v>
      </c>
      <c r="AI93" s="53">
        <f t="shared" si="1"/>
        <v>0</v>
      </c>
      <c r="AJ93" s="39">
        <v>13906864</v>
      </c>
      <c r="AK93" s="59" t="s">
        <v>309</v>
      </c>
      <c r="AL93" s="41" t="s">
        <v>69</v>
      </c>
      <c r="AM93" s="39">
        <v>0</v>
      </c>
      <c r="AN93" s="60"/>
    </row>
    <row r="94" spans="1:40" s="64" customFormat="1" ht="38.25" x14ac:dyDescent="0.25">
      <c r="A94" s="47">
        <v>1</v>
      </c>
      <c r="B94" s="24" t="s">
        <v>59</v>
      </c>
      <c r="C94" s="47">
        <v>12</v>
      </c>
      <c r="D94" s="47" t="s">
        <v>221</v>
      </c>
      <c r="E94" s="24" t="s">
        <v>61</v>
      </c>
      <c r="F94" s="47">
        <v>1</v>
      </c>
      <c r="G94" s="47" t="s">
        <v>304</v>
      </c>
      <c r="H94" s="48" t="s">
        <v>63</v>
      </c>
      <c r="I94" s="47">
        <v>9</v>
      </c>
      <c r="J94" s="47"/>
      <c r="K94" s="24" t="s">
        <v>126</v>
      </c>
      <c r="L94" s="62">
        <v>2020051290061</v>
      </c>
      <c r="M94" s="47">
        <v>3</v>
      </c>
      <c r="N94" s="47">
        <v>11243</v>
      </c>
      <c r="O94" s="24" t="s">
        <v>83</v>
      </c>
      <c r="P94" s="47" t="s">
        <v>66</v>
      </c>
      <c r="Q94" s="47">
        <v>20</v>
      </c>
      <c r="R94" s="67" t="s">
        <v>67</v>
      </c>
      <c r="S94" s="63">
        <v>5</v>
      </c>
      <c r="T94" s="24" t="s">
        <v>68</v>
      </c>
      <c r="U94" s="29" t="s">
        <v>132</v>
      </c>
      <c r="V94" s="50" t="s">
        <v>133</v>
      </c>
      <c r="W94" s="37">
        <v>1</v>
      </c>
      <c r="X94" s="51" t="s">
        <v>134</v>
      </c>
      <c r="Y94" s="52">
        <v>0.25</v>
      </c>
      <c r="Z94" s="37">
        <v>0</v>
      </c>
      <c r="AA94" s="37">
        <v>0</v>
      </c>
      <c r="AB94" s="46">
        <v>0</v>
      </c>
      <c r="AC94" s="38">
        <v>0</v>
      </c>
      <c r="AD94" s="46">
        <v>0</v>
      </c>
      <c r="AE94" s="46"/>
      <c r="AF94" s="46">
        <v>1</v>
      </c>
      <c r="AG94" s="61"/>
      <c r="AH94" s="53">
        <f t="shared" si="6"/>
        <v>0</v>
      </c>
      <c r="AI94" s="53">
        <f t="shared" si="1"/>
        <v>0</v>
      </c>
      <c r="AJ94" s="39">
        <v>3000000</v>
      </c>
      <c r="AK94" s="59" t="s">
        <v>315</v>
      </c>
      <c r="AL94" s="41" t="s">
        <v>70</v>
      </c>
      <c r="AM94" s="39">
        <v>0</v>
      </c>
      <c r="AN94" s="57"/>
    </row>
    <row r="95" spans="1:40" s="64" customFormat="1" x14ac:dyDescent="0.2">
      <c r="A95" s="69"/>
      <c r="B95" s="69"/>
      <c r="C95" s="69"/>
      <c r="D95" s="69"/>
      <c r="E95" s="69"/>
      <c r="F95" s="69"/>
      <c r="G95" s="69"/>
      <c r="H95" s="69"/>
      <c r="I95" s="69"/>
      <c r="J95" s="69"/>
      <c r="K95" s="69"/>
      <c r="L95" s="69"/>
      <c r="M95" s="69"/>
      <c r="N95" s="69"/>
      <c r="O95" s="69"/>
      <c r="P95" s="69"/>
      <c r="Q95" s="69"/>
      <c r="R95" s="69"/>
      <c r="S95" s="70"/>
      <c r="T95" s="69"/>
      <c r="U95" s="71"/>
      <c r="V95" s="70"/>
      <c r="W95" s="72"/>
      <c r="X95" s="72"/>
      <c r="Y95" s="72"/>
      <c r="Z95" s="72"/>
      <c r="AA95" s="72"/>
      <c r="AB95" s="72"/>
      <c r="AC95" s="72"/>
      <c r="AD95" s="72"/>
      <c r="AE95" s="72"/>
      <c r="AF95" s="72"/>
      <c r="AG95" s="72"/>
      <c r="AH95" s="72"/>
      <c r="AI95" s="72"/>
      <c r="AJ95" s="69"/>
      <c r="AK95" s="69"/>
      <c r="AL95" s="69"/>
      <c r="AM95" s="73"/>
    </row>
    <row r="96" spans="1:40" x14ac:dyDescent="0.2">
      <c r="AJ96" s="27"/>
      <c r="AM96" s="28"/>
    </row>
    <row r="97" spans="36:40" x14ac:dyDescent="0.2">
      <c r="AJ97" s="27"/>
      <c r="AM97" s="28"/>
    </row>
    <row r="98" spans="36:40" x14ac:dyDescent="0.2">
      <c r="AJ98" s="27"/>
      <c r="AM98" s="28"/>
    </row>
    <row r="99" spans="36:40" ht="15" x14ac:dyDescent="0.25">
      <c r="AJ99" s="34"/>
      <c r="AK99" s="34"/>
      <c r="AM99" s="35"/>
      <c r="AN99" s="31"/>
    </row>
    <row r="100" spans="36:40" ht="15" x14ac:dyDescent="0.25">
      <c r="AJ100" s="30"/>
      <c r="AK100" s="30"/>
    </row>
    <row r="102" spans="36:40" x14ac:dyDescent="0.2">
      <c r="AJ102" s="27"/>
    </row>
    <row r="103" spans="36:40" x14ac:dyDescent="0.2">
      <c r="AJ103" s="33"/>
    </row>
  </sheetData>
  <sheetProtection algorithmName="SHA-512" hashValue="Jn7FknAZiBkqYG+yXg5vQ4YlkvHq2MBU9SalP3mte8GaCfI8h4JgE6NJtmu9EvfVR3qIo3Rf3BYAzZb/PdeDlA==" saltValue="wwJPr6KVJJM22O6cPXtTrg==" spinCount="100000" sheet="1" objects="1" selectLockedCells="1" selectUnlockedCells="1"/>
  <mergeCells count="20">
    <mergeCell ref="A1:B4"/>
    <mergeCell ref="C1:AL4"/>
    <mergeCell ref="AM1:AN1"/>
    <mergeCell ref="AM2:AN2"/>
    <mergeCell ref="AM3:AN3"/>
    <mergeCell ref="AM4:AN4"/>
    <mergeCell ref="A7:T7"/>
    <mergeCell ref="U7:AH7"/>
    <mergeCell ref="AJ7:AM7"/>
    <mergeCell ref="AN7:AN8"/>
    <mergeCell ref="A5:B5"/>
    <mergeCell ref="C5:AN5"/>
    <mergeCell ref="A6:B6"/>
    <mergeCell ref="C6:G6"/>
    <mergeCell ref="H6:J6"/>
    <mergeCell ref="K6:N6"/>
    <mergeCell ref="P6:T6"/>
    <mergeCell ref="W6:X6"/>
    <mergeCell ref="Y6:Z6"/>
    <mergeCell ref="AA6:AN6"/>
  </mergeCells>
  <dataValidations count="2">
    <dataValidation type="list" allowBlank="1" showErrorMessage="1" sqref="AL8">
      <formula1>#REF!</formula1>
    </dataValidation>
    <dataValidation type="list" allowBlank="1" showInputMessage="1" showErrorMessage="1" sqref="X9:X1048576">
      <formula1>$AY$1:$AY$3</formula1>
    </dataValidation>
  </dataValidations>
  <pageMargins left="0.70866141732283472" right="0.70866141732283472" top="0.74803149606299213" bottom="0.74803149606299213" header="0" footer="0"/>
  <pageSetup scale="55" orientation="landscape" r:id="rId1"/>
  <colBreaks count="1" manualBreakCount="1">
    <brk id="14" max="84"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Hoja1!$A$1:$A$5</xm:f>
          </x14:formula1>
          <xm:sqref>Y6:Z6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tabSelected="1" topLeftCell="T34" workbookViewId="0">
      <selection activeCell="H13" sqref="H13"/>
    </sheetView>
  </sheetViews>
  <sheetFormatPr baseColWidth="10" defaultRowHeight="15" x14ac:dyDescent="0.25"/>
  <cols>
    <col min="2" max="2" width="19.5703125" customWidth="1"/>
    <col min="5" max="5" width="18.28515625" customWidth="1"/>
    <col min="8" max="8" width="21.85546875" customWidth="1"/>
    <col min="11" max="11" width="37" customWidth="1"/>
    <col min="12" max="12" width="14" customWidth="1"/>
    <col min="15" max="15" width="34.42578125" customWidth="1"/>
    <col min="16" max="16" width="14.42578125" customWidth="1"/>
    <col min="17" max="17" width="15.140625" customWidth="1"/>
    <col min="20" max="20" width="18.42578125" customWidth="1"/>
    <col min="21" max="21" width="31.7109375" customWidth="1"/>
    <col min="22" max="22" width="16.42578125" customWidth="1"/>
    <col min="30" max="33" width="0" hidden="1" customWidth="1"/>
    <col min="36" max="36" width="15.42578125" customWidth="1"/>
    <col min="37" max="37" width="21.5703125" customWidth="1"/>
    <col min="38" max="38" width="17.7109375" customWidth="1"/>
    <col min="39" max="39" width="16.42578125" customWidth="1"/>
    <col min="40" max="40" width="22.5703125" customWidth="1"/>
  </cols>
  <sheetData>
    <row r="1" spans="1:53" s="173" customFormat="1" ht="15.75" x14ac:dyDescent="0.25">
      <c r="A1" s="709"/>
      <c r="B1" s="710"/>
      <c r="C1" s="711" t="s">
        <v>0</v>
      </c>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3"/>
      <c r="AO1" s="717" t="s">
        <v>1</v>
      </c>
      <c r="AP1" s="717"/>
      <c r="BA1" s="173" t="s">
        <v>45</v>
      </c>
    </row>
    <row r="2" spans="1:53" s="173" customFormat="1" ht="25.5" x14ac:dyDescent="0.25">
      <c r="A2" s="709"/>
      <c r="B2" s="710"/>
      <c r="C2" s="711"/>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3"/>
      <c r="AO2" s="717" t="s">
        <v>48</v>
      </c>
      <c r="AP2" s="717"/>
      <c r="BA2" s="173" t="s">
        <v>47</v>
      </c>
    </row>
    <row r="3" spans="1:53" s="173" customFormat="1" ht="25.5" x14ac:dyDescent="0.25">
      <c r="A3" s="709"/>
      <c r="B3" s="710"/>
      <c r="C3" s="711"/>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3"/>
      <c r="AO3" s="717" t="s">
        <v>2</v>
      </c>
      <c r="AP3" s="717"/>
      <c r="BA3" s="173" t="s">
        <v>46</v>
      </c>
    </row>
    <row r="4" spans="1:53" s="173" customFormat="1" ht="21.75" customHeight="1" x14ac:dyDescent="0.25">
      <c r="A4" s="709"/>
      <c r="B4" s="710"/>
      <c r="C4" s="714"/>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6"/>
      <c r="AO4" s="717" t="s">
        <v>55</v>
      </c>
      <c r="AP4" s="717"/>
    </row>
    <row r="5" spans="1:53" s="173" customFormat="1" ht="30.75" customHeight="1" x14ac:dyDescent="0.25">
      <c r="A5" s="723" t="s">
        <v>3</v>
      </c>
      <c r="B5" s="724"/>
      <c r="C5" s="725" t="s">
        <v>4</v>
      </c>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row>
    <row r="6" spans="1:53" s="173" customFormat="1" ht="47.25" customHeight="1" x14ac:dyDescent="0.25">
      <c r="A6" s="885" t="s">
        <v>5</v>
      </c>
      <c r="B6" s="885"/>
      <c r="C6" s="728">
        <v>2023</v>
      </c>
      <c r="D6" s="728"/>
      <c r="E6" s="728"/>
      <c r="F6" s="728"/>
      <c r="G6" s="728"/>
      <c r="H6" s="717" t="s">
        <v>6</v>
      </c>
      <c r="I6" s="717"/>
      <c r="J6" s="717"/>
      <c r="K6" s="728" t="s">
        <v>1372</v>
      </c>
      <c r="L6" s="728"/>
      <c r="M6" s="728"/>
      <c r="N6" s="728"/>
      <c r="O6" s="174" t="s">
        <v>7</v>
      </c>
      <c r="P6" s="728" t="s">
        <v>1373</v>
      </c>
      <c r="Q6" s="728"/>
      <c r="R6" s="728"/>
      <c r="S6" s="728"/>
      <c r="T6" s="728"/>
      <c r="U6" s="175" t="s">
        <v>319</v>
      </c>
      <c r="V6" s="176">
        <v>45122</v>
      </c>
      <c r="W6" s="729" t="s">
        <v>1747</v>
      </c>
      <c r="X6" s="886"/>
      <c r="Y6" s="886"/>
      <c r="Z6" s="730"/>
      <c r="AA6" s="731"/>
      <c r="AB6" s="732"/>
      <c r="AC6" s="731"/>
      <c r="AD6" s="733"/>
      <c r="AE6" s="733"/>
      <c r="AF6" s="733"/>
      <c r="AG6" s="733"/>
      <c r="AH6" s="733"/>
      <c r="AI6" s="733"/>
      <c r="AJ6" s="733"/>
      <c r="AK6" s="733"/>
      <c r="AL6" s="733"/>
      <c r="AM6" s="733"/>
      <c r="AN6" s="733"/>
      <c r="AO6" s="887"/>
      <c r="AP6" s="732"/>
    </row>
    <row r="7" spans="1:53" s="178" customFormat="1" ht="30" customHeight="1" x14ac:dyDescent="0.25">
      <c r="A7" s="718"/>
      <c r="B7" s="718"/>
      <c r="C7" s="718"/>
      <c r="D7" s="718"/>
      <c r="E7" s="718"/>
      <c r="F7" s="718"/>
      <c r="G7" s="718"/>
      <c r="H7" s="718"/>
      <c r="I7" s="718"/>
      <c r="J7" s="718"/>
      <c r="K7" s="718"/>
      <c r="L7" s="718"/>
      <c r="M7" s="718"/>
      <c r="N7" s="718"/>
      <c r="O7" s="718"/>
      <c r="P7" s="718"/>
      <c r="Q7" s="718"/>
      <c r="R7" s="718"/>
      <c r="S7" s="718"/>
      <c r="T7" s="718"/>
      <c r="U7" s="891" t="s">
        <v>8</v>
      </c>
      <c r="V7" s="892"/>
      <c r="W7" s="892"/>
      <c r="X7" s="892"/>
      <c r="Y7" s="892"/>
      <c r="Z7" s="892"/>
      <c r="AA7" s="892"/>
      <c r="AB7" s="892"/>
      <c r="AC7" s="892"/>
      <c r="AD7" s="892"/>
      <c r="AE7" s="892"/>
      <c r="AF7" s="892"/>
      <c r="AG7" s="892"/>
      <c r="AH7" s="892"/>
      <c r="AI7" s="893"/>
      <c r="AJ7" s="888" t="s">
        <v>9</v>
      </c>
      <c r="AK7" s="889"/>
      <c r="AL7" s="889"/>
      <c r="AM7" s="890"/>
      <c r="AN7" s="274" t="s">
        <v>10</v>
      </c>
      <c r="AO7" s="391"/>
    </row>
    <row r="8" spans="1:53" s="193" customFormat="1" ht="120" x14ac:dyDescent="0.25">
      <c r="A8" s="179" t="s">
        <v>11</v>
      </c>
      <c r="B8" s="179" t="s">
        <v>12</v>
      </c>
      <c r="C8" s="179" t="s">
        <v>11</v>
      </c>
      <c r="D8" s="179" t="s">
        <v>13</v>
      </c>
      <c r="E8" s="179" t="s">
        <v>14</v>
      </c>
      <c r="F8" s="179" t="s">
        <v>11</v>
      </c>
      <c r="G8" s="179" t="s">
        <v>13</v>
      </c>
      <c r="H8" s="179" t="s">
        <v>15</v>
      </c>
      <c r="I8" s="179" t="s">
        <v>16</v>
      </c>
      <c r="J8" s="179" t="s">
        <v>17</v>
      </c>
      <c r="K8" s="179" t="s">
        <v>18</v>
      </c>
      <c r="L8" s="179" t="s">
        <v>19</v>
      </c>
      <c r="M8" s="179" t="s">
        <v>11</v>
      </c>
      <c r="N8" s="179" t="s">
        <v>13</v>
      </c>
      <c r="O8" s="179" t="s">
        <v>20</v>
      </c>
      <c r="P8" s="179" t="s">
        <v>21</v>
      </c>
      <c r="Q8" s="179" t="s">
        <v>22</v>
      </c>
      <c r="R8" s="179" t="s">
        <v>23</v>
      </c>
      <c r="S8" s="179" t="s">
        <v>24</v>
      </c>
      <c r="T8" s="179" t="s">
        <v>25</v>
      </c>
      <c r="U8" s="180" t="s">
        <v>26</v>
      </c>
      <c r="V8" s="180" t="s">
        <v>27</v>
      </c>
      <c r="W8" s="180" t="s">
        <v>1374</v>
      </c>
      <c r="X8" s="180" t="s">
        <v>29</v>
      </c>
      <c r="Y8" s="180" t="s">
        <v>30</v>
      </c>
      <c r="Z8" s="181" t="s">
        <v>31</v>
      </c>
      <c r="AA8" s="182" t="s">
        <v>32</v>
      </c>
      <c r="AB8" s="183" t="s">
        <v>33</v>
      </c>
      <c r="AC8" s="184" t="s">
        <v>34</v>
      </c>
      <c r="AD8" s="185" t="s">
        <v>35</v>
      </c>
      <c r="AE8" s="186" t="s">
        <v>36</v>
      </c>
      <c r="AF8" s="187" t="s">
        <v>37</v>
      </c>
      <c r="AG8" s="188" t="s">
        <v>38</v>
      </c>
      <c r="AH8" s="189" t="s">
        <v>39</v>
      </c>
      <c r="AI8" s="189" t="s">
        <v>40</v>
      </c>
      <c r="AJ8" s="190" t="s">
        <v>41</v>
      </c>
      <c r="AK8" s="190" t="s">
        <v>42</v>
      </c>
      <c r="AL8" s="190" t="s">
        <v>43</v>
      </c>
      <c r="AM8" s="191" t="s">
        <v>44</v>
      </c>
      <c r="AN8" s="192"/>
    </row>
    <row r="9" spans="1:53" s="200" customFormat="1" ht="63.75" x14ac:dyDescent="0.25">
      <c r="A9" s="228">
        <v>1</v>
      </c>
      <c r="B9" s="225" t="s">
        <v>59</v>
      </c>
      <c r="C9" s="229">
        <v>11</v>
      </c>
      <c r="D9" s="229" t="s">
        <v>452</v>
      </c>
      <c r="E9" s="225" t="s">
        <v>612</v>
      </c>
      <c r="F9" s="249">
        <v>1</v>
      </c>
      <c r="G9" s="229" t="s">
        <v>1375</v>
      </c>
      <c r="H9" s="225" t="s">
        <v>1376</v>
      </c>
      <c r="I9" s="229">
        <v>3</v>
      </c>
      <c r="J9" s="229">
        <v>4</v>
      </c>
      <c r="K9" s="225" t="s">
        <v>1377</v>
      </c>
      <c r="L9" s="249">
        <v>2020051290025</v>
      </c>
      <c r="M9" s="229">
        <v>1</v>
      </c>
      <c r="N9" s="228">
        <v>11111</v>
      </c>
      <c r="O9" s="198" t="s">
        <v>1378</v>
      </c>
      <c r="P9" s="229" t="s">
        <v>66</v>
      </c>
      <c r="Q9" s="229">
        <v>4</v>
      </c>
      <c r="R9" s="250" t="s">
        <v>67</v>
      </c>
      <c r="S9" s="384">
        <v>1</v>
      </c>
      <c r="T9" s="229" t="s">
        <v>1372</v>
      </c>
      <c r="U9" s="198" t="s">
        <v>1379</v>
      </c>
      <c r="V9" s="228" t="s">
        <v>66</v>
      </c>
      <c r="W9" s="385">
        <f>Z9+AB9+AD9+AF9</f>
        <v>30</v>
      </c>
      <c r="X9" s="229" t="s">
        <v>45</v>
      </c>
      <c r="Y9" s="98">
        <v>1</v>
      </c>
      <c r="Z9" s="385">
        <v>4</v>
      </c>
      <c r="AA9" s="385">
        <v>4</v>
      </c>
      <c r="AB9" s="262">
        <v>4</v>
      </c>
      <c r="AC9" s="386">
        <v>4</v>
      </c>
      <c r="AD9" s="262">
        <v>11</v>
      </c>
      <c r="AE9" s="262"/>
      <c r="AF9" s="262">
        <v>11</v>
      </c>
      <c r="AG9" s="262"/>
      <c r="AH9" s="103">
        <f>+IF(X9="Acumulado",IF((AA9+AC9+AE9+AG9)&lt;=0,0,IF((Z9+AB9+AD9+AF9)&lt;=0,1,(AA9+AC9+AE9+AG9)/(Z9+AB9+AD9+AF9))),
IF(X9="No acumulado",IF(AG9&lt;&gt;"",(AG9/IF(AF9=0,1,AF9)),IF(AE9&lt;&gt;"",(AE9/IF(AD9=0,1,AD9)),IF(AC9&lt;&gt;"",(AC9/IF(AB9=0,1,AB9)),IF(AA9&lt;&gt;"",(AA9/IF(Z9=0,1,Z9)))))),
IF(X9="Mantenimiento",IF(AND(AG9=0,AE9=0,AC9=0,AA9=0),0,((AG9+AE9+AC9+AA9)/(IF(AG9=0,0,AG9)+IF(AE9=0,0,AE9)+IF(AC9=0,0,AC9)+IF(AA9=0,0,AA9)))),"ERROR")))</f>
        <v>0.26666666666666666</v>
      </c>
      <c r="AI9" s="103">
        <f>+IF(AH9&gt;1,1,AH9)</f>
        <v>0.26666666666666666</v>
      </c>
      <c r="AJ9" s="206">
        <v>52883743</v>
      </c>
      <c r="AK9" s="249" t="s">
        <v>1380</v>
      </c>
      <c r="AL9" s="229" t="s">
        <v>1078</v>
      </c>
      <c r="AM9" s="206">
        <v>17506758</v>
      </c>
      <c r="AN9" s="198"/>
    </row>
    <row r="10" spans="1:53" s="200" customFormat="1" ht="51" x14ac:dyDescent="0.25">
      <c r="A10" s="228">
        <v>1</v>
      </c>
      <c r="B10" s="225" t="s">
        <v>59</v>
      </c>
      <c r="C10" s="229">
        <v>11</v>
      </c>
      <c r="D10" s="229" t="s">
        <v>452</v>
      </c>
      <c r="E10" s="225" t="s">
        <v>612</v>
      </c>
      <c r="F10" s="249">
        <v>1</v>
      </c>
      <c r="G10" s="229" t="s">
        <v>1375</v>
      </c>
      <c r="H10" s="225" t="s">
        <v>1376</v>
      </c>
      <c r="I10" s="229">
        <v>3</v>
      </c>
      <c r="J10" s="229">
        <v>10</v>
      </c>
      <c r="K10" s="225" t="s">
        <v>1377</v>
      </c>
      <c r="L10" s="249">
        <v>2020051290025</v>
      </c>
      <c r="M10" s="229">
        <v>2</v>
      </c>
      <c r="N10" s="228">
        <v>11112</v>
      </c>
      <c r="O10" s="198" t="s">
        <v>1381</v>
      </c>
      <c r="P10" s="229" t="s">
        <v>66</v>
      </c>
      <c r="Q10" s="229">
        <v>4</v>
      </c>
      <c r="R10" s="250" t="s">
        <v>67</v>
      </c>
      <c r="S10" s="384">
        <v>1</v>
      </c>
      <c r="T10" s="229" t="s">
        <v>1372</v>
      </c>
      <c r="U10" s="198" t="s">
        <v>1382</v>
      </c>
      <c r="V10" s="228" t="s">
        <v>66</v>
      </c>
      <c r="W10" s="385">
        <f t="shared" ref="W10:W41" si="0">Z10+AB10+AD10+AF10</f>
        <v>2000</v>
      </c>
      <c r="X10" s="229" t="s">
        <v>45</v>
      </c>
      <c r="Y10" s="98">
        <v>0.4</v>
      </c>
      <c r="Z10" s="385">
        <v>75</v>
      </c>
      <c r="AA10" s="385">
        <v>75</v>
      </c>
      <c r="AB10" s="262">
        <v>725</v>
      </c>
      <c r="AC10" s="386">
        <v>725</v>
      </c>
      <c r="AD10" s="262">
        <v>600</v>
      </c>
      <c r="AE10" s="262"/>
      <c r="AF10" s="262">
        <v>600</v>
      </c>
      <c r="AG10" s="262"/>
      <c r="AH10" s="103">
        <f>+IF(X10="Acumulado",IF((AA10+AC10+AE10+AG10)&lt;=0,0,IF((Z10+AB10+AD10+AF10)&lt;=0,1,(AA10+AC10+AE10+AG10)/(Z10+AB10+AD10+AF10))),
IF(X10="No acumulado",IF(AG10&lt;&gt;"",(AG10/IF(AF10=0,1,AF10)),IF(AE10&lt;&gt;"",(AE10/IF(AD10=0,1,AD10)),IF(AC10&lt;&gt;"",(AC10/IF(AB10=0,1,AB10)),IF(AA10&lt;&gt;"",(AA10/IF(Z10=0,1,Z10)))))),
IF(X10="Mantenimiento",IF(AND(AG10=0,AE10=0,AC10=0,AA10=0),0,((AG10+AE10+AC10+AA10)/(IF(AG10=0,0,AG10)+IF(AE10=0,0,AE10)+IF(AC10=0,0,AC10)+IF(AA10=0,0,AA10)))),"ERROR")))</f>
        <v>0.4</v>
      </c>
      <c r="AI10" s="103">
        <f>+IF(AH10&gt;1,1,AH10)</f>
        <v>0.4</v>
      </c>
      <c r="AJ10" s="206">
        <v>93399864</v>
      </c>
      <c r="AK10" s="249" t="s">
        <v>1383</v>
      </c>
      <c r="AL10" s="229" t="s">
        <v>1078</v>
      </c>
      <c r="AM10" s="206">
        <v>52358088</v>
      </c>
      <c r="AN10" s="198"/>
    </row>
    <row r="11" spans="1:53" s="200" customFormat="1" ht="51" x14ac:dyDescent="0.25">
      <c r="A11" s="228">
        <v>1</v>
      </c>
      <c r="B11" s="225" t="s">
        <v>59</v>
      </c>
      <c r="C11" s="229">
        <v>11</v>
      </c>
      <c r="D11" s="229" t="s">
        <v>452</v>
      </c>
      <c r="E11" s="225" t="s">
        <v>612</v>
      </c>
      <c r="F11" s="249">
        <v>1</v>
      </c>
      <c r="G11" s="229" t="s">
        <v>1375</v>
      </c>
      <c r="H11" s="225" t="s">
        <v>1376</v>
      </c>
      <c r="I11" s="229">
        <v>3</v>
      </c>
      <c r="J11" s="229">
        <v>10</v>
      </c>
      <c r="K11" s="225" t="s">
        <v>1377</v>
      </c>
      <c r="L11" s="249">
        <v>2020051290025</v>
      </c>
      <c r="M11" s="229">
        <v>2</v>
      </c>
      <c r="N11" s="228">
        <v>11112</v>
      </c>
      <c r="O11" s="198" t="s">
        <v>1381</v>
      </c>
      <c r="P11" s="229" t="s">
        <v>66</v>
      </c>
      <c r="Q11" s="229">
        <v>4</v>
      </c>
      <c r="R11" s="250" t="s">
        <v>67</v>
      </c>
      <c r="S11" s="384">
        <v>1</v>
      </c>
      <c r="T11" s="229" t="s">
        <v>1372</v>
      </c>
      <c r="U11" s="198" t="s">
        <v>1384</v>
      </c>
      <c r="V11" s="228" t="s">
        <v>66</v>
      </c>
      <c r="W11" s="385">
        <f t="shared" si="0"/>
        <v>25</v>
      </c>
      <c r="X11" s="229" t="s">
        <v>45</v>
      </c>
      <c r="Y11" s="98">
        <v>0.4</v>
      </c>
      <c r="Z11" s="385">
        <v>0</v>
      </c>
      <c r="AA11" s="385">
        <v>0</v>
      </c>
      <c r="AB11" s="385">
        <v>5</v>
      </c>
      <c r="AC11" s="386">
        <v>5</v>
      </c>
      <c r="AD11" s="385">
        <v>5</v>
      </c>
      <c r="AE11" s="262"/>
      <c r="AF11" s="262">
        <v>15</v>
      </c>
      <c r="AG11" s="262"/>
      <c r="AH11" s="103">
        <f>+IF(X11="Acumulado",IF((AA11+AC11+AE11+AG11)&lt;=0,0,IF((Z11+AB11+AD11+AF11)&lt;=0,1,(AA11+AC11+AE11+AG11)/(Z11+AB11+AD11+AF11))),
IF(X11="No acumulado",IF(AG11&lt;&gt;"",(AG11/IF(AF11=0,1,AF11)),IF(AE11&lt;&gt;"",(AE11/IF(AD11=0,1,AD11)),IF(AC11&lt;&gt;"",(AC11/IF(AB11=0,1,AB11)),IF(AA11&lt;&gt;"",(AA11/IF(Z11=0,1,Z11)))))),
IF(X11="Mantenimiento",IF(AND(AG11=0,AE11=0,AC11=0,AA11=0),0,((AG11+AE11+AC11+AA11)/(IF(AG11=0,0,AG11)+IF(AE11=0,0,AE11)+IF(AC11=0,0,AC11)+IF(AA11=0,0,AA11)))),"ERROR")))</f>
        <v>0.2</v>
      </c>
      <c r="AI11" s="103">
        <f>+IF(AH11&gt;1,1,AH11)</f>
        <v>0.2</v>
      </c>
      <c r="AJ11" s="206">
        <v>93399863</v>
      </c>
      <c r="AK11" s="249" t="s">
        <v>1383</v>
      </c>
      <c r="AL11" s="229" t="s">
        <v>1078</v>
      </c>
      <c r="AM11" s="206">
        <v>17668952</v>
      </c>
      <c r="AN11" s="198"/>
    </row>
    <row r="12" spans="1:53" s="200" customFormat="1" ht="51" x14ac:dyDescent="0.25">
      <c r="A12" s="228">
        <v>1</v>
      </c>
      <c r="B12" s="225" t="s">
        <v>59</v>
      </c>
      <c r="C12" s="229">
        <v>11</v>
      </c>
      <c r="D12" s="229" t="s">
        <v>452</v>
      </c>
      <c r="E12" s="225" t="s">
        <v>612</v>
      </c>
      <c r="F12" s="249">
        <v>1</v>
      </c>
      <c r="G12" s="229" t="s">
        <v>1375</v>
      </c>
      <c r="H12" s="225" t="s">
        <v>1376</v>
      </c>
      <c r="I12" s="229">
        <v>3</v>
      </c>
      <c r="J12" s="229">
        <v>10</v>
      </c>
      <c r="K12" s="225" t="s">
        <v>1377</v>
      </c>
      <c r="L12" s="249">
        <v>2020051290025</v>
      </c>
      <c r="M12" s="229">
        <v>2</v>
      </c>
      <c r="N12" s="228">
        <v>11112</v>
      </c>
      <c r="O12" s="198" t="s">
        <v>1381</v>
      </c>
      <c r="P12" s="229" t="s">
        <v>66</v>
      </c>
      <c r="Q12" s="229">
        <v>4</v>
      </c>
      <c r="R12" s="250" t="s">
        <v>67</v>
      </c>
      <c r="S12" s="384">
        <v>1</v>
      </c>
      <c r="T12" s="229" t="s">
        <v>1372</v>
      </c>
      <c r="U12" s="198" t="s">
        <v>1385</v>
      </c>
      <c r="V12" s="228" t="s">
        <v>66</v>
      </c>
      <c r="W12" s="385">
        <f t="shared" si="0"/>
        <v>1200</v>
      </c>
      <c r="X12" s="229" t="s">
        <v>45</v>
      </c>
      <c r="Y12" s="98">
        <v>0.2</v>
      </c>
      <c r="Z12" s="385">
        <v>300</v>
      </c>
      <c r="AA12" s="385">
        <v>300</v>
      </c>
      <c r="AB12" s="262">
        <v>300</v>
      </c>
      <c r="AC12" s="386">
        <v>300</v>
      </c>
      <c r="AD12" s="262">
        <v>300</v>
      </c>
      <c r="AE12" s="262"/>
      <c r="AF12" s="262">
        <v>300</v>
      </c>
      <c r="AG12" s="46"/>
      <c r="AH12" s="103">
        <f>+IF(X12="Acumulado",IF((AA12+AC12+AE12+AG12)&lt;=0,0,IF((Z12+AB12+AD12+AF12)&lt;=0,1,(AA12+AC12+AE12+AG12)/(Z12+AB12+AD12+AF12))),
IF(X12="No acumulado",IF(AG12&lt;&gt;"",(AG12/IF(AF12=0,1,AF12)),IF(AE12&lt;&gt;"",(AE12/IF(AD12=0,1,AD12)),IF(AC12&lt;&gt;"",(AC12/IF(AB12=0,1,AB12)),IF(AA12&lt;&gt;"",(AA12/IF(Z12=0,1,Z12)))))),
IF(X12="Mantenimiento",IF(AND(AG12=0,AE12=0,AC12=0,AA12=0),0,((AG12+AE12+AC12+AA12)/(IF(AG12=0,0,AG12)+IF(AE12=0,0,AE12)+IF(AC12=0,0,AC12)+IF(AA12=0,0,AA12)))),"ERROR")))</f>
        <v>0.5</v>
      </c>
      <c r="AI12" s="103">
        <f>+IF(AH12&gt;1,1,AH12)</f>
        <v>0.5</v>
      </c>
      <c r="AJ12" s="206">
        <v>6189000</v>
      </c>
      <c r="AK12" s="249" t="s">
        <v>1386</v>
      </c>
      <c r="AL12" s="229" t="s">
        <v>1387</v>
      </c>
      <c r="AM12" s="206">
        <v>2250545</v>
      </c>
      <c r="AN12" s="198"/>
    </row>
    <row r="13" spans="1:53" s="200" customFormat="1" ht="38.25" x14ac:dyDescent="0.25">
      <c r="A13" s="228">
        <v>1</v>
      </c>
      <c r="B13" s="225" t="s">
        <v>59</v>
      </c>
      <c r="C13" s="229">
        <v>11</v>
      </c>
      <c r="D13" s="229" t="s">
        <v>452</v>
      </c>
      <c r="E13" s="225" t="s">
        <v>612</v>
      </c>
      <c r="F13" s="249">
        <v>1</v>
      </c>
      <c r="G13" s="229">
        <v>1111</v>
      </c>
      <c r="H13" s="225" t="s">
        <v>1376</v>
      </c>
      <c r="I13" s="229">
        <v>3</v>
      </c>
      <c r="J13" s="229">
        <v>10</v>
      </c>
      <c r="K13" s="225" t="s">
        <v>1377</v>
      </c>
      <c r="L13" s="249">
        <v>2020051290025</v>
      </c>
      <c r="M13" s="229">
        <v>3</v>
      </c>
      <c r="N13" s="228">
        <v>11113</v>
      </c>
      <c r="O13" s="198" t="s">
        <v>1388</v>
      </c>
      <c r="P13" s="229" t="s">
        <v>66</v>
      </c>
      <c r="Q13" s="229">
        <v>4</v>
      </c>
      <c r="R13" s="250" t="s">
        <v>67</v>
      </c>
      <c r="S13" s="384">
        <v>1</v>
      </c>
      <c r="T13" s="229" t="s">
        <v>1372</v>
      </c>
      <c r="U13" s="198" t="s">
        <v>1389</v>
      </c>
      <c r="V13" s="228" t="s">
        <v>66</v>
      </c>
      <c r="W13" s="385">
        <f t="shared" si="0"/>
        <v>1400</v>
      </c>
      <c r="X13" s="229" t="s">
        <v>45</v>
      </c>
      <c r="Y13" s="98">
        <v>0.3</v>
      </c>
      <c r="Z13" s="385">
        <v>350</v>
      </c>
      <c r="AA13" s="385">
        <v>350</v>
      </c>
      <c r="AB13" s="262">
        <v>350</v>
      </c>
      <c r="AC13" s="262">
        <v>350</v>
      </c>
      <c r="AD13" s="262">
        <v>350</v>
      </c>
      <c r="AE13" s="262"/>
      <c r="AF13" s="262">
        <v>350</v>
      </c>
      <c r="AG13" s="46"/>
      <c r="AH13" s="103">
        <f t="shared" ref="AH13:AH42" si="1">+IF(X13="Acumulado",IF((AA13+AC13+AE13+AG13)&lt;=0,0,IF((Z13+AB13+AD13+AF13)&lt;=0,1,(AA13+AC13+AE13+AG13)/(Z13+AB13+AD13+AF13))),
IF(X13="No acumulado",IF(AG13&lt;&gt;"",(AG13/IF(AF13=0,1,AF13)),IF(AE13&lt;&gt;"",(AE13/IF(AD13=0,1,AD13)),IF(AC13&lt;&gt;"",(AC13/IF(AB13=0,1,AB13)),IF(AA13&lt;&gt;"",(AA13/IF(Z13=0,1,Z13)))))),
IF(X13="Mantenimiento",IF(AND(AG13=0,AE13=0,AC13=0,AA13=0),0,((AG13+AE13+AC13+AA13)/(IF(AG13=0,0,AG13)+IF(AE13=0,0,AE13)+IF(AC13=0,0,AC13)+IF(AA13=0,0,AA13)))),"ERROR")))</f>
        <v>0.5</v>
      </c>
      <c r="AI13" s="103">
        <f t="shared" ref="AI13:AI42" si="2">+IF(AH13&gt;1,1,AH13)</f>
        <v>0.5</v>
      </c>
      <c r="AJ13" s="206">
        <f>140128200+20333333+30000000+4000000</f>
        <v>194461533</v>
      </c>
      <c r="AK13" s="249" t="s">
        <v>1390</v>
      </c>
      <c r="AL13" s="229" t="s">
        <v>1078</v>
      </c>
      <c r="AM13" s="206">
        <v>68040405</v>
      </c>
      <c r="AN13" s="198"/>
    </row>
    <row r="14" spans="1:53" s="200" customFormat="1" ht="38.25" x14ac:dyDescent="0.25">
      <c r="A14" s="228">
        <v>1</v>
      </c>
      <c r="B14" s="225" t="s">
        <v>59</v>
      </c>
      <c r="C14" s="229">
        <v>11</v>
      </c>
      <c r="D14" s="229" t="s">
        <v>452</v>
      </c>
      <c r="E14" s="225" t="s">
        <v>612</v>
      </c>
      <c r="F14" s="249">
        <v>1</v>
      </c>
      <c r="G14" s="229" t="s">
        <v>1375</v>
      </c>
      <c r="H14" s="225" t="s">
        <v>1376</v>
      </c>
      <c r="I14" s="229">
        <v>3</v>
      </c>
      <c r="J14" s="229">
        <v>10</v>
      </c>
      <c r="K14" s="225" t="s">
        <v>1377</v>
      </c>
      <c r="L14" s="249">
        <v>2020051290025</v>
      </c>
      <c r="M14" s="229">
        <v>3</v>
      </c>
      <c r="N14" s="228">
        <v>11113</v>
      </c>
      <c r="O14" s="198" t="s">
        <v>1388</v>
      </c>
      <c r="P14" s="229" t="s">
        <v>66</v>
      </c>
      <c r="Q14" s="229">
        <v>4</v>
      </c>
      <c r="R14" s="250" t="s">
        <v>67</v>
      </c>
      <c r="S14" s="384">
        <v>1</v>
      </c>
      <c r="T14" s="229" t="s">
        <v>1372</v>
      </c>
      <c r="U14" s="198" t="s">
        <v>1389</v>
      </c>
      <c r="V14" s="228" t="s">
        <v>66</v>
      </c>
      <c r="W14" s="385">
        <v>1400</v>
      </c>
      <c r="X14" s="229" t="s">
        <v>45</v>
      </c>
      <c r="Y14" s="98">
        <v>0.3</v>
      </c>
      <c r="Z14" s="385">
        <v>300</v>
      </c>
      <c r="AA14" s="385">
        <v>300</v>
      </c>
      <c r="AB14" s="262">
        <v>300</v>
      </c>
      <c r="AC14" s="262">
        <v>300</v>
      </c>
      <c r="AD14" s="262">
        <v>300</v>
      </c>
      <c r="AE14" s="262"/>
      <c r="AF14" s="262">
        <v>300</v>
      </c>
      <c r="AG14" s="46"/>
      <c r="AH14" s="103">
        <f>+IF(X14="Acumulado",IF((AA14+AC14+AE14+AG14)&lt;=0,0,IF((Z14+AB14+AD14+AF14)&lt;=0,1,(AA14+AC14+AE14+AG14)/(Z14+AB14+AD14+AF14))),
IF(X14="No acumulado",IF(AG14&lt;&gt;"",(AG14/IF(AF14=0,1,AF14)),IF(AE14&lt;&gt;"",(AE14/IF(AD14=0,1,AD14)),IF(AC14&lt;&gt;"",(AC14/IF(AB14=0,1,AB14)),IF(AA14&lt;&gt;"",(AA14/IF(Z14=0,1,Z14)))))),
IF(X14="Mantenimiento",IF(AND(AG14=0,AE14=0,AC14=0,AA14=0),0,((AG14+AE14+AC14+AA14)/(IF(AG14=0,0,AG14)+IF(AE14=0,0,AE14)+IF(AC14=0,0,AC14)+IF(AA14=0,0,AA14)))),"ERROR")))</f>
        <v>0.5</v>
      </c>
      <c r="AI14" s="103">
        <f>+IF(AH14&gt;1,1,AH14)</f>
        <v>0.5</v>
      </c>
      <c r="AJ14" s="206">
        <v>29832192</v>
      </c>
      <c r="AK14" s="249" t="s">
        <v>1391</v>
      </c>
      <c r="AL14" s="229" t="s">
        <v>1387</v>
      </c>
      <c r="AM14" s="206">
        <v>10134696</v>
      </c>
      <c r="AN14" s="198"/>
    </row>
    <row r="15" spans="1:53" s="200" customFormat="1" ht="51" x14ac:dyDescent="0.25">
      <c r="A15" s="228">
        <v>1</v>
      </c>
      <c r="B15" s="225" t="s">
        <v>59</v>
      </c>
      <c r="C15" s="229">
        <v>11</v>
      </c>
      <c r="D15" s="229" t="s">
        <v>452</v>
      </c>
      <c r="E15" s="225" t="s">
        <v>612</v>
      </c>
      <c r="F15" s="249">
        <v>1</v>
      </c>
      <c r="G15" s="229" t="s">
        <v>1375</v>
      </c>
      <c r="H15" s="225" t="s">
        <v>1376</v>
      </c>
      <c r="I15" s="229">
        <v>3</v>
      </c>
      <c r="J15" s="229">
        <v>10</v>
      </c>
      <c r="K15" s="225" t="s">
        <v>1377</v>
      </c>
      <c r="L15" s="249">
        <v>2020051290025</v>
      </c>
      <c r="M15" s="229">
        <v>3</v>
      </c>
      <c r="N15" s="228">
        <v>11113</v>
      </c>
      <c r="O15" s="198" t="s">
        <v>1388</v>
      </c>
      <c r="P15" s="229" t="s">
        <v>66</v>
      </c>
      <c r="Q15" s="229">
        <v>4</v>
      </c>
      <c r="R15" s="250" t="s">
        <v>67</v>
      </c>
      <c r="S15" s="384">
        <v>1</v>
      </c>
      <c r="T15" s="229" t="s">
        <v>1372</v>
      </c>
      <c r="U15" s="198" t="s">
        <v>1392</v>
      </c>
      <c r="V15" s="228" t="s">
        <v>66</v>
      </c>
      <c r="W15" s="385">
        <f t="shared" si="0"/>
        <v>960</v>
      </c>
      <c r="X15" s="229" t="s">
        <v>45</v>
      </c>
      <c r="Y15" s="98">
        <v>0.3</v>
      </c>
      <c r="Z15" s="385">
        <v>240</v>
      </c>
      <c r="AA15" s="385">
        <v>240</v>
      </c>
      <c r="AB15" s="262">
        <v>240</v>
      </c>
      <c r="AC15" s="262">
        <v>240</v>
      </c>
      <c r="AD15" s="262">
        <v>240</v>
      </c>
      <c r="AE15" s="262"/>
      <c r="AF15" s="262">
        <v>240</v>
      </c>
      <c r="AG15" s="262"/>
      <c r="AH15" s="103">
        <f t="shared" si="1"/>
        <v>0.5</v>
      </c>
      <c r="AI15" s="103">
        <f t="shared" si="2"/>
        <v>0.5</v>
      </c>
      <c r="AJ15" s="206">
        <f>138128200+20333333+30000000+3000000</f>
        <v>191461533</v>
      </c>
      <c r="AK15" s="249" t="s">
        <v>1390</v>
      </c>
      <c r="AL15" s="229" t="s">
        <v>1078</v>
      </c>
      <c r="AM15" s="206">
        <v>68040404</v>
      </c>
      <c r="AN15" s="198"/>
    </row>
    <row r="16" spans="1:53" s="200" customFormat="1" ht="51" x14ac:dyDescent="0.25">
      <c r="A16" s="228">
        <v>1</v>
      </c>
      <c r="B16" s="225" t="s">
        <v>59</v>
      </c>
      <c r="C16" s="229">
        <v>11</v>
      </c>
      <c r="D16" s="229" t="s">
        <v>452</v>
      </c>
      <c r="E16" s="225" t="s">
        <v>612</v>
      </c>
      <c r="F16" s="249">
        <v>1</v>
      </c>
      <c r="G16" s="229" t="s">
        <v>1375</v>
      </c>
      <c r="H16" s="225" t="s">
        <v>1376</v>
      </c>
      <c r="I16" s="229">
        <v>3</v>
      </c>
      <c r="J16" s="229">
        <v>10</v>
      </c>
      <c r="K16" s="225" t="s">
        <v>1377</v>
      </c>
      <c r="L16" s="249">
        <v>2020051290025</v>
      </c>
      <c r="M16" s="229">
        <v>3</v>
      </c>
      <c r="N16" s="228">
        <v>11113</v>
      </c>
      <c r="O16" s="198" t="s">
        <v>1388</v>
      </c>
      <c r="P16" s="229" t="s">
        <v>66</v>
      </c>
      <c r="Q16" s="229">
        <v>4</v>
      </c>
      <c r="R16" s="250" t="s">
        <v>67</v>
      </c>
      <c r="S16" s="384">
        <v>1</v>
      </c>
      <c r="T16" s="229" t="s">
        <v>1372</v>
      </c>
      <c r="U16" s="198" t="s">
        <v>1392</v>
      </c>
      <c r="V16" s="228" t="s">
        <v>66</v>
      </c>
      <c r="W16" s="385">
        <f t="shared" si="0"/>
        <v>960</v>
      </c>
      <c r="X16" s="229" t="s">
        <v>45</v>
      </c>
      <c r="Y16" s="98">
        <v>0.3</v>
      </c>
      <c r="Z16" s="385">
        <v>240</v>
      </c>
      <c r="AA16" s="385">
        <v>240</v>
      </c>
      <c r="AB16" s="262">
        <v>240</v>
      </c>
      <c r="AC16" s="262">
        <v>240</v>
      </c>
      <c r="AD16" s="262">
        <v>240</v>
      </c>
      <c r="AE16" s="262"/>
      <c r="AF16" s="262">
        <v>240</v>
      </c>
      <c r="AG16" s="262"/>
      <c r="AH16" s="103">
        <f>+IF(X16="Acumulado",IF((AA16+AC16+AE16+AG16)&lt;=0,0,IF((Z16+AB16+AD16+AF16)&lt;=0,1,(AA16+AC16+AE16+AG16)/(Z16+AB16+AD16+AF16))),
IF(X16="No acumulado",IF(AG16&lt;&gt;"",(AG16/IF(AF16=0,1,AF16)),IF(AE16&lt;&gt;"",(AE16/IF(AD16=0,1,AD16)),IF(AC16&lt;&gt;"",(AC16/IF(AB16=0,1,AB16)),IF(AA16&lt;&gt;"",(AA16/IF(Z16=0,1,Z16)))))),
IF(X16="Mantenimiento",IF(AND(AG16=0,AE16=0,AC16=0,AA16=0),0,((AG16+AE16+AC16+AA16)/(IF(AG16=0,0,AG16)+IF(AE16=0,0,AE16)+IF(AC16=0,0,AC16)+IF(AA16=0,0,AA16)))),"ERROR")))</f>
        <v>0.5</v>
      </c>
      <c r="AI16" s="103">
        <f>+IF(AH16&gt;1,1,AH16)</f>
        <v>0.5</v>
      </c>
      <c r="AJ16" s="206">
        <v>29832191</v>
      </c>
      <c r="AK16" s="249" t="s">
        <v>1391</v>
      </c>
      <c r="AL16" s="229" t="s">
        <v>1387</v>
      </c>
      <c r="AM16" s="206">
        <v>10134696</v>
      </c>
      <c r="AN16" s="198"/>
    </row>
    <row r="17" spans="1:42" s="200" customFormat="1" ht="51" x14ac:dyDescent="0.25">
      <c r="A17" s="228">
        <v>1</v>
      </c>
      <c r="B17" s="225" t="s">
        <v>59</v>
      </c>
      <c r="C17" s="229">
        <v>11</v>
      </c>
      <c r="D17" s="229" t="s">
        <v>452</v>
      </c>
      <c r="E17" s="225" t="s">
        <v>612</v>
      </c>
      <c r="F17" s="249">
        <v>1</v>
      </c>
      <c r="G17" s="229" t="s">
        <v>1375</v>
      </c>
      <c r="H17" s="225" t="s">
        <v>1376</v>
      </c>
      <c r="I17" s="229">
        <v>3</v>
      </c>
      <c r="J17" s="229">
        <v>10</v>
      </c>
      <c r="K17" s="225" t="s">
        <v>1377</v>
      </c>
      <c r="L17" s="249">
        <v>2020051290025</v>
      </c>
      <c r="M17" s="229">
        <v>3</v>
      </c>
      <c r="N17" s="228">
        <v>11113</v>
      </c>
      <c r="O17" s="198" t="s">
        <v>1388</v>
      </c>
      <c r="P17" s="229" t="s">
        <v>66</v>
      </c>
      <c r="Q17" s="229">
        <v>4</v>
      </c>
      <c r="R17" s="250" t="s">
        <v>67</v>
      </c>
      <c r="S17" s="384">
        <v>1</v>
      </c>
      <c r="T17" s="229" t="s">
        <v>1372</v>
      </c>
      <c r="U17" s="198" t="s">
        <v>1393</v>
      </c>
      <c r="V17" s="228" t="s">
        <v>66</v>
      </c>
      <c r="W17" s="385">
        <f t="shared" si="0"/>
        <v>240</v>
      </c>
      <c r="X17" s="229" t="s">
        <v>45</v>
      </c>
      <c r="Y17" s="98">
        <v>0.3</v>
      </c>
      <c r="Z17" s="385">
        <v>60</v>
      </c>
      <c r="AA17" s="385">
        <v>60</v>
      </c>
      <c r="AB17" s="262">
        <v>60</v>
      </c>
      <c r="AC17" s="262">
        <v>60</v>
      </c>
      <c r="AD17" s="262">
        <v>60</v>
      </c>
      <c r="AE17" s="262"/>
      <c r="AF17" s="262">
        <v>60</v>
      </c>
      <c r="AG17" s="262"/>
      <c r="AH17" s="103">
        <f t="shared" si="1"/>
        <v>0.5</v>
      </c>
      <c r="AI17" s="103">
        <f t="shared" si="2"/>
        <v>0.5</v>
      </c>
      <c r="AJ17" s="206">
        <f>128128200+22333334+3615400+30000000+3000000</f>
        <v>187076934</v>
      </c>
      <c r="AK17" s="249" t="s">
        <v>1390</v>
      </c>
      <c r="AL17" s="229" t="s">
        <v>1078</v>
      </c>
      <c r="AM17" s="206">
        <v>68040404</v>
      </c>
      <c r="AN17" s="198"/>
    </row>
    <row r="18" spans="1:42" s="200" customFormat="1" ht="51" x14ac:dyDescent="0.25">
      <c r="A18" s="228">
        <v>1</v>
      </c>
      <c r="B18" s="225" t="s">
        <v>59</v>
      </c>
      <c r="C18" s="229">
        <v>11</v>
      </c>
      <c r="D18" s="229" t="s">
        <v>452</v>
      </c>
      <c r="E18" s="225" t="s">
        <v>612</v>
      </c>
      <c r="F18" s="249">
        <v>1</v>
      </c>
      <c r="G18" s="229" t="s">
        <v>1375</v>
      </c>
      <c r="H18" s="225" t="s">
        <v>1376</v>
      </c>
      <c r="I18" s="229">
        <v>3</v>
      </c>
      <c r="J18" s="229">
        <v>10</v>
      </c>
      <c r="K18" s="225" t="s">
        <v>1377</v>
      </c>
      <c r="L18" s="249">
        <v>2020051290025</v>
      </c>
      <c r="M18" s="229">
        <v>3</v>
      </c>
      <c r="N18" s="228">
        <v>11113</v>
      </c>
      <c r="O18" s="198" t="s">
        <v>1388</v>
      </c>
      <c r="P18" s="229" t="s">
        <v>66</v>
      </c>
      <c r="Q18" s="229">
        <v>4</v>
      </c>
      <c r="R18" s="250" t="s">
        <v>67</v>
      </c>
      <c r="S18" s="384">
        <v>1</v>
      </c>
      <c r="T18" s="229" t="s">
        <v>1372</v>
      </c>
      <c r="U18" s="198" t="s">
        <v>1393</v>
      </c>
      <c r="V18" s="228" t="s">
        <v>66</v>
      </c>
      <c r="W18" s="385">
        <f t="shared" si="0"/>
        <v>240</v>
      </c>
      <c r="X18" s="229" t="s">
        <v>45</v>
      </c>
      <c r="Y18" s="98">
        <v>0.3</v>
      </c>
      <c r="Z18" s="385">
        <v>60</v>
      </c>
      <c r="AA18" s="385">
        <v>60</v>
      </c>
      <c r="AB18" s="262">
        <v>60</v>
      </c>
      <c r="AC18" s="262">
        <v>60</v>
      </c>
      <c r="AD18" s="262">
        <v>60</v>
      </c>
      <c r="AE18" s="262"/>
      <c r="AF18" s="262">
        <v>60</v>
      </c>
      <c r="AG18" s="262"/>
      <c r="AH18" s="103">
        <f>+IF(X18="Acumulado",IF((AA18+AC18+AE18+AG18)&lt;=0,0,IF((Z18+AB18+AD18+AF18)&lt;=0,1,(AA18+AC18+AE18+AG18)/(Z18+AB18+AD18+AF18))),
IF(X18="No acumulado",IF(AG18&lt;&gt;"",(AG18/IF(AF18=0,1,AF18)),IF(AE18&lt;&gt;"",(AE18/IF(AD18=0,1,AD18)),IF(AC18&lt;&gt;"",(AC18/IF(AB18=0,1,AB18)),IF(AA18&lt;&gt;"",(AA18/IF(Z18=0,1,Z18)))))),
IF(X18="Mantenimiento",IF(AND(AG18=0,AE18=0,AC18=0,AA18=0),0,((AG18+AE18+AC18+AA18)/(IF(AG18=0,0,AG18)+IF(AE18=0,0,AE18)+IF(AC18=0,0,AC18)+IF(AA18=0,0,AA18)))),"ERROR")))</f>
        <v>0.5</v>
      </c>
      <c r="AI18" s="103">
        <f>+IF(AH18&gt;1,1,AH18)</f>
        <v>0.5</v>
      </c>
      <c r="AJ18" s="206">
        <f>29832191+503426</f>
        <v>30335617</v>
      </c>
      <c r="AK18" s="249" t="s">
        <v>1391</v>
      </c>
      <c r="AL18" s="229" t="s">
        <v>1387</v>
      </c>
      <c r="AM18" s="206">
        <v>10134696</v>
      </c>
      <c r="AN18" s="198"/>
    </row>
    <row r="19" spans="1:42" s="200" customFormat="1" ht="38.25" x14ac:dyDescent="0.25">
      <c r="A19" s="228">
        <v>1</v>
      </c>
      <c r="B19" s="225" t="s">
        <v>59</v>
      </c>
      <c r="C19" s="229">
        <v>11</v>
      </c>
      <c r="D19" s="229" t="s">
        <v>452</v>
      </c>
      <c r="E19" s="225" t="s">
        <v>612</v>
      </c>
      <c r="F19" s="249">
        <v>1</v>
      </c>
      <c r="G19" s="229" t="s">
        <v>1375</v>
      </c>
      <c r="H19" s="225" t="s">
        <v>1376</v>
      </c>
      <c r="I19" s="229">
        <v>3</v>
      </c>
      <c r="J19" s="229">
        <v>10</v>
      </c>
      <c r="K19" s="225" t="s">
        <v>1377</v>
      </c>
      <c r="L19" s="249">
        <v>2020051290025</v>
      </c>
      <c r="M19" s="229">
        <v>3</v>
      </c>
      <c r="N19" s="228">
        <v>11113</v>
      </c>
      <c r="O19" s="198" t="s">
        <v>1388</v>
      </c>
      <c r="P19" s="229" t="s">
        <v>66</v>
      </c>
      <c r="Q19" s="229">
        <v>4</v>
      </c>
      <c r="R19" s="250" t="s">
        <v>67</v>
      </c>
      <c r="S19" s="384">
        <v>1</v>
      </c>
      <c r="T19" s="229" t="s">
        <v>1372</v>
      </c>
      <c r="U19" s="198" t="s">
        <v>1394</v>
      </c>
      <c r="V19" s="228" t="s">
        <v>66</v>
      </c>
      <c r="W19" s="385">
        <f t="shared" si="0"/>
        <v>600</v>
      </c>
      <c r="X19" s="229" t="s">
        <v>45</v>
      </c>
      <c r="Y19" s="98">
        <v>0.1</v>
      </c>
      <c r="Z19" s="385">
        <v>30</v>
      </c>
      <c r="AA19" s="385">
        <v>30</v>
      </c>
      <c r="AB19" s="262">
        <v>130</v>
      </c>
      <c r="AC19" s="386">
        <v>130</v>
      </c>
      <c r="AD19" s="262">
        <v>220</v>
      </c>
      <c r="AE19" s="262"/>
      <c r="AF19" s="262">
        <v>220</v>
      </c>
      <c r="AG19" s="262"/>
      <c r="AH19" s="103">
        <f t="shared" si="1"/>
        <v>0.26666666666666666</v>
      </c>
      <c r="AI19" s="103">
        <f t="shared" si="2"/>
        <v>0.26666666666666666</v>
      </c>
      <c r="AJ19" s="206">
        <v>6189000</v>
      </c>
      <c r="AK19" s="249" t="s">
        <v>1386</v>
      </c>
      <c r="AL19" s="229" t="s">
        <v>1387</v>
      </c>
      <c r="AM19" s="206">
        <v>2250546</v>
      </c>
      <c r="AN19" s="198"/>
    </row>
    <row r="20" spans="1:42" s="200" customFormat="1" ht="51" x14ac:dyDescent="0.25">
      <c r="A20" s="228">
        <v>1</v>
      </c>
      <c r="B20" s="225" t="s">
        <v>59</v>
      </c>
      <c r="C20" s="229">
        <v>11</v>
      </c>
      <c r="D20" s="229" t="s">
        <v>452</v>
      </c>
      <c r="E20" s="225" t="s">
        <v>612</v>
      </c>
      <c r="F20" s="249">
        <v>2</v>
      </c>
      <c r="G20" s="229" t="s">
        <v>1395</v>
      </c>
      <c r="H20" s="225" t="s">
        <v>1396</v>
      </c>
      <c r="I20" s="229">
        <v>4</v>
      </c>
      <c r="J20" s="229">
        <v>10</v>
      </c>
      <c r="K20" s="225" t="s">
        <v>1397</v>
      </c>
      <c r="L20" s="249">
        <v>2020051290067</v>
      </c>
      <c r="M20" s="229">
        <v>1</v>
      </c>
      <c r="N20" s="228">
        <v>11121</v>
      </c>
      <c r="O20" s="198" t="s">
        <v>1398</v>
      </c>
      <c r="P20" s="229" t="s">
        <v>66</v>
      </c>
      <c r="Q20" s="229">
        <v>4</v>
      </c>
      <c r="R20" s="250" t="s">
        <v>67</v>
      </c>
      <c r="S20" s="384">
        <v>1</v>
      </c>
      <c r="T20" s="229" t="s">
        <v>1372</v>
      </c>
      <c r="U20" s="198" t="s">
        <v>1399</v>
      </c>
      <c r="V20" s="228" t="s">
        <v>66</v>
      </c>
      <c r="W20" s="385">
        <f t="shared" si="0"/>
        <v>10</v>
      </c>
      <c r="X20" s="229" t="s">
        <v>45</v>
      </c>
      <c r="Y20" s="98">
        <v>0.7</v>
      </c>
      <c r="Z20" s="385">
        <v>1</v>
      </c>
      <c r="AA20" s="385">
        <v>1</v>
      </c>
      <c r="AB20" s="385">
        <v>3</v>
      </c>
      <c r="AC20" s="386">
        <v>3</v>
      </c>
      <c r="AD20" s="385">
        <v>3</v>
      </c>
      <c r="AE20" s="262"/>
      <c r="AF20" s="262">
        <v>3</v>
      </c>
      <c r="AG20" s="262"/>
      <c r="AH20" s="103">
        <f t="shared" si="1"/>
        <v>0.4</v>
      </c>
      <c r="AI20" s="103">
        <f t="shared" si="2"/>
        <v>0.4</v>
      </c>
      <c r="AJ20" s="206">
        <f>71290845+982275</f>
        <v>72273120</v>
      </c>
      <c r="AK20" s="249" t="s">
        <v>1400</v>
      </c>
      <c r="AL20" s="229" t="s">
        <v>1387</v>
      </c>
      <c r="AM20" s="206">
        <v>26281134</v>
      </c>
      <c r="AN20" s="198"/>
      <c r="AP20" s="387"/>
    </row>
    <row r="21" spans="1:42" s="200" customFormat="1" ht="51" x14ac:dyDescent="0.25">
      <c r="A21" s="228">
        <v>1</v>
      </c>
      <c r="B21" s="225" t="s">
        <v>59</v>
      </c>
      <c r="C21" s="229">
        <v>11</v>
      </c>
      <c r="D21" s="229" t="s">
        <v>452</v>
      </c>
      <c r="E21" s="225" t="s">
        <v>612</v>
      </c>
      <c r="F21" s="249">
        <v>2</v>
      </c>
      <c r="G21" s="229" t="s">
        <v>1395</v>
      </c>
      <c r="H21" s="225" t="s">
        <v>1396</v>
      </c>
      <c r="I21" s="229">
        <v>4</v>
      </c>
      <c r="J21" s="229">
        <v>10</v>
      </c>
      <c r="K21" s="225" t="s">
        <v>1397</v>
      </c>
      <c r="L21" s="249">
        <v>2020051290067</v>
      </c>
      <c r="M21" s="229">
        <v>1</v>
      </c>
      <c r="N21" s="228">
        <v>11121</v>
      </c>
      <c r="O21" s="198" t="s">
        <v>1398</v>
      </c>
      <c r="P21" s="229" t="s">
        <v>66</v>
      </c>
      <c r="Q21" s="229">
        <v>4</v>
      </c>
      <c r="R21" s="250" t="s">
        <v>67</v>
      </c>
      <c r="S21" s="384">
        <v>1</v>
      </c>
      <c r="T21" s="229" t="s">
        <v>1372</v>
      </c>
      <c r="U21" s="198" t="s">
        <v>1401</v>
      </c>
      <c r="V21" s="228" t="s">
        <v>66</v>
      </c>
      <c r="W21" s="385">
        <f t="shared" si="0"/>
        <v>14</v>
      </c>
      <c r="X21" s="229" t="s">
        <v>45</v>
      </c>
      <c r="Y21" s="98">
        <v>0.3</v>
      </c>
      <c r="Z21" s="385">
        <v>4</v>
      </c>
      <c r="AA21" s="385">
        <v>4</v>
      </c>
      <c r="AB21" s="262">
        <v>4</v>
      </c>
      <c r="AC21" s="386">
        <v>4</v>
      </c>
      <c r="AD21" s="262">
        <v>3</v>
      </c>
      <c r="AE21" s="262"/>
      <c r="AF21" s="262">
        <v>3</v>
      </c>
      <c r="AG21" s="262"/>
      <c r="AH21" s="103">
        <f t="shared" si="1"/>
        <v>0.5714285714285714</v>
      </c>
      <c r="AI21" s="103">
        <f t="shared" si="2"/>
        <v>0.5714285714285714</v>
      </c>
      <c r="AJ21" s="206">
        <v>27726880</v>
      </c>
      <c r="AK21" s="249" t="s">
        <v>1400</v>
      </c>
      <c r="AL21" s="229" t="s">
        <v>1387</v>
      </c>
      <c r="AM21" s="206">
        <v>10082502</v>
      </c>
      <c r="AN21" s="198"/>
      <c r="AP21" s="387"/>
    </row>
    <row r="22" spans="1:42" s="200" customFormat="1" ht="38.25" x14ac:dyDescent="0.25">
      <c r="A22" s="228">
        <v>1</v>
      </c>
      <c r="B22" s="225" t="s">
        <v>59</v>
      </c>
      <c r="C22" s="229">
        <v>11</v>
      </c>
      <c r="D22" s="229" t="s">
        <v>452</v>
      </c>
      <c r="E22" s="225" t="s">
        <v>612</v>
      </c>
      <c r="F22" s="249">
        <v>2</v>
      </c>
      <c r="G22" s="229" t="s">
        <v>1395</v>
      </c>
      <c r="H22" s="225" t="s">
        <v>1396</v>
      </c>
      <c r="I22" s="229">
        <v>11</v>
      </c>
      <c r="J22" s="229"/>
      <c r="K22" s="225" t="s">
        <v>1397</v>
      </c>
      <c r="L22" s="249">
        <v>2020051290067</v>
      </c>
      <c r="M22" s="229">
        <v>2</v>
      </c>
      <c r="N22" s="228">
        <v>11122</v>
      </c>
      <c r="O22" s="198" t="s">
        <v>1402</v>
      </c>
      <c r="P22" s="229" t="s">
        <v>66</v>
      </c>
      <c r="Q22" s="229">
        <v>4</v>
      </c>
      <c r="R22" s="250" t="s">
        <v>67</v>
      </c>
      <c r="S22" s="384">
        <v>1</v>
      </c>
      <c r="T22" s="229" t="s">
        <v>1372</v>
      </c>
      <c r="U22" s="198" t="s">
        <v>1403</v>
      </c>
      <c r="V22" s="228" t="s">
        <v>137</v>
      </c>
      <c r="W22" s="385">
        <v>100</v>
      </c>
      <c r="X22" s="229" t="s">
        <v>46</v>
      </c>
      <c r="Y22" s="98">
        <v>0.33</v>
      </c>
      <c r="Z22" s="45">
        <v>100</v>
      </c>
      <c r="AA22" s="45">
        <v>100</v>
      </c>
      <c r="AB22" s="385">
        <v>100</v>
      </c>
      <c r="AC22" s="385">
        <v>100</v>
      </c>
      <c r="AD22" s="385">
        <v>100</v>
      </c>
      <c r="AE22" s="262"/>
      <c r="AF22" s="262">
        <v>100</v>
      </c>
      <c r="AG22" s="388"/>
      <c r="AH22" s="103">
        <f t="shared" si="1"/>
        <v>1</v>
      </c>
      <c r="AI22" s="103">
        <f t="shared" si="2"/>
        <v>1</v>
      </c>
      <c r="AJ22" s="206">
        <v>94323050.666666672</v>
      </c>
      <c r="AK22" s="249" t="s">
        <v>1404</v>
      </c>
      <c r="AL22" s="229" t="s">
        <v>1078</v>
      </c>
      <c r="AM22" s="206">
        <v>33645150</v>
      </c>
      <c r="AN22" s="198"/>
    </row>
    <row r="23" spans="1:42" s="200" customFormat="1" ht="38.25" x14ac:dyDescent="0.25">
      <c r="A23" s="228">
        <v>1</v>
      </c>
      <c r="B23" s="225" t="s">
        <v>59</v>
      </c>
      <c r="C23" s="229">
        <v>11</v>
      </c>
      <c r="D23" s="229" t="s">
        <v>452</v>
      </c>
      <c r="E23" s="225" t="s">
        <v>612</v>
      </c>
      <c r="F23" s="249">
        <v>2</v>
      </c>
      <c r="G23" s="229" t="s">
        <v>1395</v>
      </c>
      <c r="H23" s="225" t="s">
        <v>1396</v>
      </c>
      <c r="I23" s="229">
        <v>11</v>
      </c>
      <c r="J23" s="229"/>
      <c r="K23" s="225" t="s">
        <v>1397</v>
      </c>
      <c r="L23" s="249">
        <v>2020051290067</v>
      </c>
      <c r="M23" s="229">
        <v>2</v>
      </c>
      <c r="N23" s="228">
        <v>11122</v>
      </c>
      <c r="O23" s="198" t="s">
        <v>1402</v>
      </c>
      <c r="P23" s="229" t="s">
        <v>66</v>
      </c>
      <c r="Q23" s="229">
        <v>4</v>
      </c>
      <c r="R23" s="250" t="s">
        <v>67</v>
      </c>
      <c r="S23" s="384">
        <v>1</v>
      </c>
      <c r="T23" s="229" t="s">
        <v>1372</v>
      </c>
      <c r="U23" s="198" t="s">
        <v>1405</v>
      </c>
      <c r="V23" s="228" t="s">
        <v>137</v>
      </c>
      <c r="W23" s="385">
        <v>100</v>
      </c>
      <c r="X23" s="229" t="s">
        <v>46</v>
      </c>
      <c r="Y23" s="98">
        <v>0.33</v>
      </c>
      <c r="Z23" s="385">
        <v>100</v>
      </c>
      <c r="AA23" s="385">
        <v>100</v>
      </c>
      <c r="AB23" s="262">
        <v>100</v>
      </c>
      <c r="AC23" s="386">
        <v>100</v>
      </c>
      <c r="AD23" s="262">
        <v>100</v>
      </c>
      <c r="AE23" s="262"/>
      <c r="AF23" s="262">
        <v>100</v>
      </c>
      <c r="AG23" s="262"/>
      <c r="AH23" s="103">
        <f t="shared" si="1"/>
        <v>1</v>
      </c>
      <c r="AI23" s="103">
        <f t="shared" si="2"/>
        <v>1</v>
      </c>
      <c r="AJ23" s="206">
        <v>94323050.666666672</v>
      </c>
      <c r="AK23" s="249" t="s">
        <v>1404</v>
      </c>
      <c r="AL23" s="229" t="s">
        <v>1078</v>
      </c>
      <c r="AM23" s="206">
        <v>33645149</v>
      </c>
      <c r="AN23" s="198"/>
    </row>
    <row r="24" spans="1:42" s="200" customFormat="1" ht="38.25" x14ac:dyDescent="0.25">
      <c r="A24" s="228">
        <v>1</v>
      </c>
      <c r="B24" s="225" t="s">
        <v>59</v>
      </c>
      <c r="C24" s="229">
        <v>11</v>
      </c>
      <c r="D24" s="229" t="s">
        <v>452</v>
      </c>
      <c r="E24" s="225" t="s">
        <v>612</v>
      </c>
      <c r="F24" s="249">
        <v>2</v>
      </c>
      <c r="G24" s="229" t="s">
        <v>1395</v>
      </c>
      <c r="H24" s="225" t="s">
        <v>1396</v>
      </c>
      <c r="I24" s="229">
        <v>11</v>
      </c>
      <c r="J24" s="229"/>
      <c r="K24" s="225" t="s">
        <v>1397</v>
      </c>
      <c r="L24" s="249">
        <v>2020051290067</v>
      </c>
      <c r="M24" s="229">
        <v>2</v>
      </c>
      <c r="N24" s="228">
        <v>11122</v>
      </c>
      <c r="O24" s="198" t="s">
        <v>1402</v>
      </c>
      <c r="P24" s="229" t="s">
        <v>66</v>
      </c>
      <c r="Q24" s="229">
        <v>4</v>
      </c>
      <c r="R24" s="250" t="s">
        <v>67</v>
      </c>
      <c r="S24" s="384">
        <v>1</v>
      </c>
      <c r="T24" s="229" t="s">
        <v>1372</v>
      </c>
      <c r="U24" s="198" t="s">
        <v>1406</v>
      </c>
      <c r="V24" s="228" t="s">
        <v>66</v>
      </c>
      <c r="W24" s="385">
        <f t="shared" si="0"/>
        <v>14000</v>
      </c>
      <c r="X24" s="229" t="s">
        <v>45</v>
      </c>
      <c r="Y24" s="98">
        <v>0.34</v>
      </c>
      <c r="Z24" s="385">
        <v>3500</v>
      </c>
      <c r="AA24" s="385">
        <v>3500</v>
      </c>
      <c r="AB24" s="262">
        <v>3500</v>
      </c>
      <c r="AC24" s="386">
        <v>3500</v>
      </c>
      <c r="AD24" s="262">
        <v>3500</v>
      </c>
      <c r="AE24" s="262"/>
      <c r="AF24" s="262">
        <v>3500</v>
      </c>
      <c r="AG24" s="262"/>
      <c r="AH24" s="103">
        <f t="shared" si="1"/>
        <v>0.5</v>
      </c>
      <c r="AI24" s="103">
        <f t="shared" si="2"/>
        <v>0.5</v>
      </c>
      <c r="AJ24" s="206">
        <v>94323050.666666672</v>
      </c>
      <c r="AK24" s="249" t="s">
        <v>1404</v>
      </c>
      <c r="AL24" s="229" t="s">
        <v>1078</v>
      </c>
      <c r="AM24" s="206">
        <v>33645149</v>
      </c>
      <c r="AN24" s="198"/>
    </row>
    <row r="25" spans="1:42" s="200" customFormat="1" ht="38.25" x14ac:dyDescent="0.25">
      <c r="A25" s="228">
        <v>1</v>
      </c>
      <c r="B25" s="225" t="s">
        <v>59</v>
      </c>
      <c r="C25" s="229">
        <v>11</v>
      </c>
      <c r="D25" s="229" t="s">
        <v>452</v>
      </c>
      <c r="E25" s="225" t="s">
        <v>612</v>
      </c>
      <c r="F25" s="249">
        <v>3</v>
      </c>
      <c r="G25" s="229" t="s">
        <v>1407</v>
      </c>
      <c r="H25" s="225" t="s">
        <v>1408</v>
      </c>
      <c r="I25" s="229">
        <v>3</v>
      </c>
      <c r="J25" s="229">
        <v>10</v>
      </c>
      <c r="K25" s="225" t="s">
        <v>1409</v>
      </c>
      <c r="L25" s="249">
        <v>2020051290026</v>
      </c>
      <c r="M25" s="229">
        <v>1</v>
      </c>
      <c r="N25" s="228">
        <v>11131</v>
      </c>
      <c r="O25" s="198" t="s">
        <v>1410</v>
      </c>
      <c r="P25" s="229" t="s">
        <v>66</v>
      </c>
      <c r="Q25" s="229">
        <v>4</v>
      </c>
      <c r="R25" s="250" t="s">
        <v>67</v>
      </c>
      <c r="S25" s="384">
        <v>1</v>
      </c>
      <c r="T25" s="229" t="s">
        <v>1372</v>
      </c>
      <c r="U25" s="198" t="s">
        <v>1411</v>
      </c>
      <c r="V25" s="228" t="s">
        <v>66</v>
      </c>
      <c r="W25" s="385">
        <f t="shared" si="0"/>
        <v>22000</v>
      </c>
      <c r="X25" s="229" t="s">
        <v>45</v>
      </c>
      <c r="Y25" s="98">
        <v>0.2</v>
      </c>
      <c r="Z25" s="385">
        <v>4400</v>
      </c>
      <c r="AA25" s="385">
        <v>4400</v>
      </c>
      <c r="AB25" s="262">
        <v>6600</v>
      </c>
      <c r="AC25" s="262">
        <v>6600</v>
      </c>
      <c r="AD25" s="262">
        <v>6600</v>
      </c>
      <c r="AE25" s="262"/>
      <c r="AF25" s="262">
        <v>4400</v>
      </c>
      <c r="AG25" s="262"/>
      <c r="AH25" s="103">
        <f t="shared" si="1"/>
        <v>0.5</v>
      </c>
      <c r="AI25" s="103">
        <f t="shared" si="2"/>
        <v>0.5</v>
      </c>
      <c r="AJ25" s="206">
        <v>9581563.0661711991</v>
      </c>
      <c r="AK25" s="249" t="s">
        <v>1412</v>
      </c>
      <c r="AL25" s="229" t="s">
        <v>1387</v>
      </c>
      <c r="AM25" s="206">
        <v>3717364</v>
      </c>
      <c r="AN25" s="198"/>
      <c r="AO25" s="389"/>
      <c r="AP25" s="387"/>
    </row>
    <row r="26" spans="1:42" s="200" customFormat="1" ht="38.25" x14ac:dyDescent="0.25">
      <c r="A26" s="228">
        <v>1</v>
      </c>
      <c r="B26" s="225" t="s">
        <v>59</v>
      </c>
      <c r="C26" s="229">
        <v>11</v>
      </c>
      <c r="D26" s="229" t="s">
        <v>452</v>
      </c>
      <c r="E26" s="225" t="s">
        <v>612</v>
      </c>
      <c r="F26" s="249">
        <v>3</v>
      </c>
      <c r="G26" s="229" t="s">
        <v>1407</v>
      </c>
      <c r="H26" s="225" t="s">
        <v>1408</v>
      </c>
      <c r="I26" s="229">
        <v>3</v>
      </c>
      <c r="J26" s="229">
        <v>10</v>
      </c>
      <c r="K26" s="225" t="s">
        <v>1409</v>
      </c>
      <c r="L26" s="249">
        <v>2020051290026</v>
      </c>
      <c r="M26" s="229">
        <v>1</v>
      </c>
      <c r="N26" s="228">
        <v>11131</v>
      </c>
      <c r="O26" s="198" t="s">
        <v>1410</v>
      </c>
      <c r="P26" s="229" t="s">
        <v>66</v>
      </c>
      <c r="Q26" s="229">
        <v>4</v>
      </c>
      <c r="R26" s="250" t="s">
        <v>67</v>
      </c>
      <c r="S26" s="384">
        <v>1</v>
      </c>
      <c r="T26" s="229" t="s">
        <v>1372</v>
      </c>
      <c r="U26" s="198" t="s">
        <v>1411</v>
      </c>
      <c r="V26" s="228" t="s">
        <v>66</v>
      </c>
      <c r="W26" s="385">
        <f t="shared" si="0"/>
        <v>22000</v>
      </c>
      <c r="X26" s="229" t="s">
        <v>45</v>
      </c>
      <c r="Y26" s="98">
        <v>0.2</v>
      </c>
      <c r="Z26" s="385">
        <v>4400</v>
      </c>
      <c r="AA26" s="385">
        <v>4400</v>
      </c>
      <c r="AB26" s="262">
        <v>6600</v>
      </c>
      <c r="AC26" s="262">
        <v>6600</v>
      </c>
      <c r="AD26" s="262">
        <v>6600</v>
      </c>
      <c r="AE26" s="262"/>
      <c r="AF26" s="262">
        <v>4400</v>
      </c>
      <c r="AG26" s="262"/>
      <c r="AH26" s="103">
        <f t="shared" si="1"/>
        <v>0.5</v>
      </c>
      <c r="AI26" s="103">
        <f>+IF(AH26&gt;1,1,AH26)</f>
        <v>0.5</v>
      </c>
      <c r="AJ26" s="206">
        <v>10000000</v>
      </c>
      <c r="AK26" s="249" t="s">
        <v>1413</v>
      </c>
      <c r="AL26" s="229" t="s">
        <v>1387</v>
      </c>
      <c r="AM26" s="206">
        <v>3090909</v>
      </c>
      <c r="AN26" s="198"/>
      <c r="AO26" s="389"/>
      <c r="AP26" s="387"/>
    </row>
    <row r="27" spans="1:42" s="200" customFormat="1" ht="38.25" x14ac:dyDescent="0.25">
      <c r="A27" s="228">
        <v>1</v>
      </c>
      <c r="B27" s="225" t="s">
        <v>59</v>
      </c>
      <c r="C27" s="229">
        <v>11</v>
      </c>
      <c r="D27" s="229" t="s">
        <v>452</v>
      </c>
      <c r="E27" s="225" t="s">
        <v>612</v>
      </c>
      <c r="F27" s="249">
        <v>3</v>
      </c>
      <c r="G27" s="229" t="s">
        <v>1407</v>
      </c>
      <c r="H27" s="225" t="s">
        <v>1408</v>
      </c>
      <c r="I27" s="229">
        <v>3</v>
      </c>
      <c r="J27" s="229">
        <v>10</v>
      </c>
      <c r="K27" s="225" t="s">
        <v>1409</v>
      </c>
      <c r="L27" s="249">
        <v>2020051290026</v>
      </c>
      <c r="M27" s="229">
        <v>1</v>
      </c>
      <c r="N27" s="228">
        <v>11131</v>
      </c>
      <c r="O27" s="198" t="s">
        <v>1410</v>
      </c>
      <c r="P27" s="229" t="s">
        <v>66</v>
      </c>
      <c r="Q27" s="229">
        <v>4</v>
      </c>
      <c r="R27" s="250" t="s">
        <v>67</v>
      </c>
      <c r="S27" s="384">
        <v>1</v>
      </c>
      <c r="T27" s="229" t="s">
        <v>1372</v>
      </c>
      <c r="U27" s="198" t="s">
        <v>1414</v>
      </c>
      <c r="V27" s="228" t="s">
        <v>66</v>
      </c>
      <c r="W27" s="385">
        <f t="shared" si="0"/>
        <v>17</v>
      </c>
      <c r="X27" s="229" t="s">
        <v>45</v>
      </c>
      <c r="Y27" s="98">
        <v>0.2</v>
      </c>
      <c r="Z27" s="385">
        <v>4</v>
      </c>
      <c r="AA27" s="385">
        <v>4</v>
      </c>
      <c r="AB27" s="262">
        <v>5</v>
      </c>
      <c r="AC27" s="262">
        <v>5</v>
      </c>
      <c r="AD27" s="262">
        <v>5</v>
      </c>
      <c r="AE27" s="262"/>
      <c r="AF27" s="262">
        <v>3</v>
      </c>
      <c r="AG27" s="262"/>
      <c r="AH27" s="103">
        <f t="shared" si="1"/>
        <v>0.52941176470588236</v>
      </c>
      <c r="AI27" s="103">
        <f t="shared" si="2"/>
        <v>0.52941176470588236</v>
      </c>
      <c r="AJ27" s="206">
        <v>9581563.0661711991</v>
      </c>
      <c r="AK27" s="249" t="s">
        <v>1412</v>
      </c>
      <c r="AL27" s="229" t="s">
        <v>1387</v>
      </c>
      <c r="AM27" s="206">
        <v>3717364</v>
      </c>
      <c r="AN27" s="198"/>
      <c r="AO27" s="389"/>
      <c r="AP27" s="387"/>
    </row>
    <row r="28" spans="1:42" s="200" customFormat="1" ht="38.25" x14ac:dyDescent="0.25">
      <c r="A28" s="228">
        <v>1</v>
      </c>
      <c r="B28" s="225" t="s">
        <v>59</v>
      </c>
      <c r="C28" s="229">
        <v>11</v>
      </c>
      <c r="D28" s="229" t="s">
        <v>452</v>
      </c>
      <c r="E28" s="225" t="s">
        <v>612</v>
      </c>
      <c r="F28" s="249">
        <v>3</v>
      </c>
      <c r="G28" s="229" t="s">
        <v>1407</v>
      </c>
      <c r="H28" s="225" t="s">
        <v>1408</v>
      </c>
      <c r="I28" s="229">
        <v>3</v>
      </c>
      <c r="J28" s="229">
        <v>10</v>
      </c>
      <c r="K28" s="225" t="s">
        <v>1409</v>
      </c>
      <c r="L28" s="249">
        <v>2020051290026</v>
      </c>
      <c r="M28" s="229">
        <v>1</v>
      </c>
      <c r="N28" s="228">
        <v>11131</v>
      </c>
      <c r="O28" s="198" t="s">
        <v>1410</v>
      </c>
      <c r="P28" s="229" t="s">
        <v>66</v>
      </c>
      <c r="Q28" s="229">
        <v>4</v>
      </c>
      <c r="R28" s="250" t="s">
        <v>67</v>
      </c>
      <c r="S28" s="384">
        <v>1</v>
      </c>
      <c r="T28" s="229" t="s">
        <v>1372</v>
      </c>
      <c r="U28" s="198" t="s">
        <v>1415</v>
      </c>
      <c r="V28" s="228" t="s">
        <v>66</v>
      </c>
      <c r="W28" s="385">
        <f t="shared" si="0"/>
        <v>22</v>
      </c>
      <c r="X28" s="229" t="s">
        <v>45</v>
      </c>
      <c r="Y28" s="98">
        <v>0.2</v>
      </c>
      <c r="Z28" s="385">
        <v>4</v>
      </c>
      <c r="AA28" s="385">
        <v>4</v>
      </c>
      <c r="AB28" s="262">
        <v>8</v>
      </c>
      <c r="AC28" s="262">
        <v>8</v>
      </c>
      <c r="AD28" s="262">
        <v>8</v>
      </c>
      <c r="AE28" s="262"/>
      <c r="AF28" s="262">
        <v>2</v>
      </c>
      <c r="AG28" s="262"/>
      <c r="AH28" s="103">
        <f t="shared" si="1"/>
        <v>0.54545454545454541</v>
      </c>
      <c r="AI28" s="103">
        <f t="shared" si="2"/>
        <v>0.54545454545454541</v>
      </c>
      <c r="AJ28" s="206">
        <v>9581563.0661711991</v>
      </c>
      <c r="AK28" s="249" t="s">
        <v>1412</v>
      </c>
      <c r="AL28" s="229" t="s">
        <v>1387</v>
      </c>
      <c r="AM28" s="206">
        <v>3717364</v>
      </c>
      <c r="AN28" s="198"/>
      <c r="AO28" s="389"/>
      <c r="AP28" s="387"/>
    </row>
    <row r="29" spans="1:42" s="200" customFormat="1" ht="38.25" x14ac:dyDescent="0.25">
      <c r="A29" s="228">
        <v>1</v>
      </c>
      <c r="B29" s="225" t="s">
        <v>59</v>
      </c>
      <c r="C29" s="229">
        <v>11</v>
      </c>
      <c r="D29" s="229" t="s">
        <v>452</v>
      </c>
      <c r="E29" s="225" t="s">
        <v>612</v>
      </c>
      <c r="F29" s="249">
        <v>3</v>
      </c>
      <c r="G29" s="229" t="s">
        <v>1407</v>
      </c>
      <c r="H29" s="225" t="s">
        <v>1408</v>
      </c>
      <c r="I29" s="229">
        <v>3</v>
      </c>
      <c r="J29" s="229">
        <v>10</v>
      </c>
      <c r="K29" s="225" t="s">
        <v>1409</v>
      </c>
      <c r="L29" s="249">
        <v>2020051290026</v>
      </c>
      <c r="M29" s="229">
        <v>1</v>
      </c>
      <c r="N29" s="228">
        <v>11131</v>
      </c>
      <c r="O29" s="198" t="s">
        <v>1410</v>
      </c>
      <c r="P29" s="229" t="s">
        <v>66</v>
      </c>
      <c r="Q29" s="229">
        <v>4</v>
      </c>
      <c r="R29" s="250" t="s">
        <v>67</v>
      </c>
      <c r="S29" s="384">
        <v>1</v>
      </c>
      <c r="T29" s="229" t="s">
        <v>1372</v>
      </c>
      <c r="U29" s="198" t="s">
        <v>1416</v>
      </c>
      <c r="V29" s="228" t="s">
        <v>66</v>
      </c>
      <c r="W29" s="385">
        <f t="shared" si="0"/>
        <v>2500</v>
      </c>
      <c r="X29" s="229" t="s">
        <v>45</v>
      </c>
      <c r="Y29" s="98">
        <v>0.2</v>
      </c>
      <c r="Z29" s="385">
        <v>300</v>
      </c>
      <c r="AA29" s="385">
        <v>300</v>
      </c>
      <c r="AB29" s="262">
        <v>800</v>
      </c>
      <c r="AC29" s="262">
        <v>800</v>
      </c>
      <c r="AD29" s="262">
        <v>800</v>
      </c>
      <c r="AE29" s="262"/>
      <c r="AF29" s="262">
        <v>600</v>
      </c>
      <c r="AG29" s="262"/>
      <c r="AH29" s="103">
        <f t="shared" si="1"/>
        <v>0.44</v>
      </c>
      <c r="AI29" s="103">
        <f t="shared" si="2"/>
        <v>0.44</v>
      </c>
      <c r="AJ29" s="206">
        <v>9581563.0661711991</v>
      </c>
      <c r="AK29" s="249" t="s">
        <v>1412</v>
      </c>
      <c r="AL29" s="229" t="s">
        <v>1387</v>
      </c>
      <c r="AM29" s="206">
        <v>3717364</v>
      </c>
      <c r="AN29" s="198"/>
      <c r="AO29" s="389"/>
      <c r="AP29" s="387"/>
    </row>
    <row r="30" spans="1:42" s="200" customFormat="1" ht="51" x14ac:dyDescent="0.25">
      <c r="A30" s="228">
        <v>1</v>
      </c>
      <c r="B30" s="225" t="s">
        <v>59</v>
      </c>
      <c r="C30" s="229">
        <v>11</v>
      </c>
      <c r="D30" s="229" t="s">
        <v>452</v>
      </c>
      <c r="E30" s="225" t="s">
        <v>612</v>
      </c>
      <c r="F30" s="249">
        <v>3</v>
      </c>
      <c r="G30" s="229" t="s">
        <v>1407</v>
      </c>
      <c r="H30" s="225" t="s">
        <v>1408</v>
      </c>
      <c r="I30" s="229">
        <v>3</v>
      </c>
      <c r="J30" s="229">
        <v>10</v>
      </c>
      <c r="K30" s="225" t="s">
        <v>1409</v>
      </c>
      <c r="L30" s="249">
        <v>2020051290026</v>
      </c>
      <c r="M30" s="229">
        <v>1</v>
      </c>
      <c r="N30" s="228">
        <v>11131</v>
      </c>
      <c r="O30" s="198" t="s">
        <v>1410</v>
      </c>
      <c r="P30" s="229" t="s">
        <v>66</v>
      </c>
      <c r="Q30" s="229">
        <v>4</v>
      </c>
      <c r="R30" s="250" t="s">
        <v>67</v>
      </c>
      <c r="S30" s="384">
        <v>1</v>
      </c>
      <c r="T30" s="229" t="s">
        <v>1372</v>
      </c>
      <c r="U30" s="198" t="s">
        <v>1417</v>
      </c>
      <c r="V30" s="228" t="s">
        <v>66</v>
      </c>
      <c r="W30" s="385">
        <f t="shared" si="0"/>
        <v>150</v>
      </c>
      <c r="X30" s="229" t="s">
        <v>45</v>
      </c>
      <c r="Y30" s="98">
        <v>0.1</v>
      </c>
      <c r="Z30" s="385">
        <v>37</v>
      </c>
      <c r="AA30" s="385">
        <v>37</v>
      </c>
      <c r="AB30" s="262">
        <v>37</v>
      </c>
      <c r="AC30" s="262">
        <v>37</v>
      </c>
      <c r="AD30" s="262">
        <v>37</v>
      </c>
      <c r="AE30" s="262"/>
      <c r="AF30" s="262">
        <v>39</v>
      </c>
      <c r="AG30" s="262"/>
      <c r="AH30" s="103">
        <f t="shared" si="1"/>
        <v>0.49333333333333335</v>
      </c>
      <c r="AI30" s="103">
        <f t="shared" si="2"/>
        <v>0.49333333333333335</v>
      </c>
      <c r="AJ30" s="206">
        <v>9581563.0661711991</v>
      </c>
      <c r="AK30" s="249" t="s">
        <v>1412</v>
      </c>
      <c r="AL30" s="229" t="s">
        <v>1387</v>
      </c>
      <c r="AM30" s="206">
        <v>3717364</v>
      </c>
      <c r="AN30" s="198"/>
      <c r="AO30" s="389"/>
      <c r="AP30" s="387"/>
    </row>
    <row r="31" spans="1:42" s="200" customFormat="1" ht="38.25" x14ac:dyDescent="0.25">
      <c r="A31" s="228">
        <v>1</v>
      </c>
      <c r="B31" s="225" t="s">
        <v>59</v>
      </c>
      <c r="C31" s="229">
        <v>11</v>
      </c>
      <c r="D31" s="229" t="s">
        <v>452</v>
      </c>
      <c r="E31" s="225" t="s">
        <v>612</v>
      </c>
      <c r="F31" s="249">
        <v>3</v>
      </c>
      <c r="G31" s="229" t="s">
        <v>1407</v>
      </c>
      <c r="H31" s="225" t="s">
        <v>1408</v>
      </c>
      <c r="I31" s="229">
        <v>3</v>
      </c>
      <c r="J31" s="229">
        <v>10</v>
      </c>
      <c r="K31" s="225" t="s">
        <v>1409</v>
      </c>
      <c r="L31" s="249">
        <v>2020051290026</v>
      </c>
      <c r="M31" s="229">
        <v>1</v>
      </c>
      <c r="N31" s="228">
        <v>11131</v>
      </c>
      <c r="O31" s="198" t="s">
        <v>1410</v>
      </c>
      <c r="P31" s="229" t="s">
        <v>66</v>
      </c>
      <c r="Q31" s="229">
        <v>4</v>
      </c>
      <c r="R31" s="250" t="s">
        <v>67</v>
      </c>
      <c r="S31" s="384">
        <v>1</v>
      </c>
      <c r="T31" s="229" t="s">
        <v>1372</v>
      </c>
      <c r="U31" s="198" t="s">
        <v>1418</v>
      </c>
      <c r="V31" s="228" t="s">
        <v>66</v>
      </c>
      <c r="W31" s="385">
        <f t="shared" si="0"/>
        <v>1000</v>
      </c>
      <c r="X31" s="229" t="s">
        <v>45</v>
      </c>
      <c r="Y31" s="98">
        <v>0.1</v>
      </c>
      <c r="Z31" s="385">
        <v>100</v>
      </c>
      <c r="AA31" s="385">
        <v>100</v>
      </c>
      <c r="AB31" s="262">
        <v>350</v>
      </c>
      <c r="AC31" s="262">
        <v>350</v>
      </c>
      <c r="AD31" s="262">
        <v>350</v>
      </c>
      <c r="AE31" s="262"/>
      <c r="AF31" s="262">
        <v>200</v>
      </c>
      <c r="AG31" s="262"/>
      <c r="AH31" s="103">
        <f t="shared" si="1"/>
        <v>0.45</v>
      </c>
      <c r="AI31" s="103">
        <f t="shared" si="2"/>
        <v>0.45</v>
      </c>
      <c r="AJ31" s="206">
        <v>10130852.479433399</v>
      </c>
      <c r="AK31" s="249" t="s">
        <v>1412</v>
      </c>
      <c r="AL31" s="229" t="s">
        <v>1387</v>
      </c>
      <c r="AM31" s="206">
        <v>3930474</v>
      </c>
      <c r="AN31" s="198"/>
      <c r="AO31" s="389"/>
      <c r="AP31" s="387"/>
    </row>
    <row r="32" spans="1:42" s="200" customFormat="1" ht="38.25" x14ac:dyDescent="0.25">
      <c r="A32" s="228">
        <v>1</v>
      </c>
      <c r="B32" s="225" t="s">
        <v>59</v>
      </c>
      <c r="C32" s="229">
        <v>11</v>
      </c>
      <c r="D32" s="229" t="s">
        <v>452</v>
      </c>
      <c r="E32" s="225" t="s">
        <v>612</v>
      </c>
      <c r="F32" s="249">
        <v>3</v>
      </c>
      <c r="G32" s="229" t="s">
        <v>1407</v>
      </c>
      <c r="H32" s="225" t="s">
        <v>1408</v>
      </c>
      <c r="I32" s="229">
        <v>3</v>
      </c>
      <c r="J32" s="229">
        <v>10</v>
      </c>
      <c r="K32" s="225" t="s">
        <v>1409</v>
      </c>
      <c r="L32" s="249">
        <v>2020051290026</v>
      </c>
      <c r="M32" s="229">
        <v>2</v>
      </c>
      <c r="N32" s="228">
        <v>11132</v>
      </c>
      <c r="O32" s="198" t="s">
        <v>1419</v>
      </c>
      <c r="P32" s="229" t="s">
        <v>66</v>
      </c>
      <c r="Q32" s="229">
        <v>4</v>
      </c>
      <c r="R32" s="250" t="s">
        <v>67</v>
      </c>
      <c r="S32" s="384">
        <v>1</v>
      </c>
      <c r="T32" s="229" t="s">
        <v>1372</v>
      </c>
      <c r="U32" s="198" t="s">
        <v>1420</v>
      </c>
      <c r="V32" s="228" t="s">
        <v>66</v>
      </c>
      <c r="W32" s="385">
        <f t="shared" si="0"/>
        <v>52</v>
      </c>
      <c r="X32" s="229" t="s">
        <v>46</v>
      </c>
      <c r="Y32" s="98">
        <v>1</v>
      </c>
      <c r="Z32" s="385">
        <v>13</v>
      </c>
      <c r="AA32" s="385">
        <v>13</v>
      </c>
      <c r="AB32" s="262">
        <v>13</v>
      </c>
      <c r="AC32" s="262">
        <v>13</v>
      </c>
      <c r="AD32" s="262">
        <v>13</v>
      </c>
      <c r="AE32" s="262"/>
      <c r="AF32" s="262">
        <v>13</v>
      </c>
      <c r="AG32" s="262"/>
      <c r="AH32" s="103">
        <f t="shared" si="1"/>
        <v>1</v>
      </c>
      <c r="AI32" s="103">
        <f t="shared" si="2"/>
        <v>1</v>
      </c>
      <c r="AJ32" s="206">
        <v>10130852.479433401</v>
      </c>
      <c r="AK32" s="249" t="s">
        <v>1412</v>
      </c>
      <c r="AL32" s="229" t="s">
        <v>1387</v>
      </c>
      <c r="AM32" s="206">
        <v>3930473</v>
      </c>
      <c r="AN32" s="198"/>
      <c r="AO32" s="389"/>
      <c r="AP32" s="387"/>
    </row>
    <row r="33" spans="1:42" s="200" customFormat="1" ht="38.25" x14ac:dyDescent="0.25">
      <c r="A33" s="228">
        <v>1</v>
      </c>
      <c r="B33" s="225" t="s">
        <v>59</v>
      </c>
      <c r="C33" s="229">
        <v>11</v>
      </c>
      <c r="D33" s="229" t="s">
        <v>452</v>
      </c>
      <c r="E33" s="225" t="s">
        <v>612</v>
      </c>
      <c r="F33" s="249">
        <v>3</v>
      </c>
      <c r="G33" s="229" t="s">
        <v>1407</v>
      </c>
      <c r="H33" s="225" t="s">
        <v>1408</v>
      </c>
      <c r="I33" s="229">
        <v>3</v>
      </c>
      <c r="J33" s="229">
        <v>10</v>
      </c>
      <c r="K33" s="225" t="s">
        <v>1409</v>
      </c>
      <c r="L33" s="249">
        <v>2020051290026</v>
      </c>
      <c r="M33" s="229">
        <v>3</v>
      </c>
      <c r="N33" s="228">
        <v>11133</v>
      </c>
      <c r="O33" s="198" t="s">
        <v>1421</v>
      </c>
      <c r="P33" s="229" t="s">
        <v>66</v>
      </c>
      <c r="Q33" s="229">
        <v>60</v>
      </c>
      <c r="R33" s="250" t="s">
        <v>67</v>
      </c>
      <c r="S33" s="384">
        <v>25</v>
      </c>
      <c r="T33" s="229" t="s">
        <v>1372</v>
      </c>
      <c r="U33" s="198" t="s">
        <v>1422</v>
      </c>
      <c r="V33" s="228" t="s">
        <v>66</v>
      </c>
      <c r="W33" s="385">
        <f t="shared" si="0"/>
        <v>9750</v>
      </c>
      <c r="X33" s="229" t="s">
        <v>45</v>
      </c>
      <c r="Y33" s="98">
        <v>0.4</v>
      </c>
      <c r="Z33" s="385">
        <v>750</v>
      </c>
      <c r="AA33" s="385">
        <v>750</v>
      </c>
      <c r="AB33" s="262">
        <v>3656</v>
      </c>
      <c r="AC33" s="262">
        <v>3656</v>
      </c>
      <c r="AD33" s="262">
        <v>3656</v>
      </c>
      <c r="AE33" s="262"/>
      <c r="AF33" s="262">
        <v>1688</v>
      </c>
      <c r="AG33" s="262"/>
      <c r="AH33" s="103">
        <f t="shared" si="1"/>
        <v>0.45189743589743592</v>
      </c>
      <c r="AI33" s="103">
        <f t="shared" si="2"/>
        <v>0.45189743589743592</v>
      </c>
      <c r="AJ33" s="206">
        <v>10130852.479433399</v>
      </c>
      <c r="AK33" s="249" t="s">
        <v>1412</v>
      </c>
      <c r="AL33" s="229" t="s">
        <v>1387</v>
      </c>
      <c r="AM33" s="206">
        <v>3930473</v>
      </c>
      <c r="AN33" s="198"/>
      <c r="AO33" s="389"/>
      <c r="AP33" s="387"/>
    </row>
    <row r="34" spans="1:42" s="200" customFormat="1" ht="38.25" x14ac:dyDescent="0.25">
      <c r="A34" s="228">
        <v>1</v>
      </c>
      <c r="B34" s="225" t="s">
        <v>59</v>
      </c>
      <c r="C34" s="229">
        <v>11</v>
      </c>
      <c r="D34" s="229" t="s">
        <v>452</v>
      </c>
      <c r="E34" s="225" t="s">
        <v>612</v>
      </c>
      <c r="F34" s="249">
        <v>3</v>
      </c>
      <c r="G34" s="229" t="s">
        <v>1407</v>
      </c>
      <c r="H34" s="225" t="s">
        <v>1408</v>
      </c>
      <c r="I34" s="229">
        <v>3</v>
      </c>
      <c r="J34" s="229">
        <v>10</v>
      </c>
      <c r="K34" s="225" t="s">
        <v>1409</v>
      </c>
      <c r="L34" s="249">
        <v>2020051290026</v>
      </c>
      <c r="M34" s="229">
        <v>3</v>
      </c>
      <c r="N34" s="228">
        <v>11133</v>
      </c>
      <c r="O34" s="198" t="s">
        <v>1421</v>
      </c>
      <c r="P34" s="229" t="s">
        <v>66</v>
      </c>
      <c r="Q34" s="229">
        <v>60</v>
      </c>
      <c r="R34" s="250" t="s">
        <v>67</v>
      </c>
      <c r="S34" s="384">
        <v>25</v>
      </c>
      <c r="T34" s="229" t="s">
        <v>1372</v>
      </c>
      <c r="U34" s="198" t="s">
        <v>1423</v>
      </c>
      <c r="V34" s="228" t="s">
        <v>66</v>
      </c>
      <c r="W34" s="385">
        <f t="shared" si="0"/>
        <v>9750</v>
      </c>
      <c r="X34" s="229" t="s">
        <v>45</v>
      </c>
      <c r="Y34" s="98">
        <v>0.6</v>
      </c>
      <c r="Z34" s="385">
        <v>750</v>
      </c>
      <c r="AA34" s="385">
        <v>750</v>
      </c>
      <c r="AB34" s="262">
        <v>3656</v>
      </c>
      <c r="AC34" s="262">
        <v>3</v>
      </c>
      <c r="AD34" s="262">
        <v>3656</v>
      </c>
      <c r="AE34" s="262"/>
      <c r="AF34" s="262">
        <v>1688</v>
      </c>
      <c r="AG34" s="262"/>
      <c r="AH34" s="103">
        <f t="shared" si="1"/>
        <v>7.7230769230769228E-2</v>
      </c>
      <c r="AI34" s="103">
        <f t="shared" si="2"/>
        <v>7.7230769230769228E-2</v>
      </c>
      <c r="AJ34" s="206">
        <v>36159165</v>
      </c>
      <c r="AK34" s="249" t="s">
        <v>1424</v>
      </c>
      <c r="AL34" s="229" t="s">
        <v>1387</v>
      </c>
      <c r="AM34" s="206">
        <v>36159165</v>
      </c>
      <c r="AN34" s="198"/>
    </row>
    <row r="35" spans="1:42" s="200" customFormat="1" ht="38.25" x14ac:dyDescent="0.25">
      <c r="A35" s="228">
        <v>1</v>
      </c>
      <c r="B35" s="225" t="s">
        <v>59</v>
      </c>
      <c r="C35" s="229">
        <v>11</v>
      </c>
      <c r="D35" s="229" t="s">
        <v>452</v>
      </c>
      <c r="E35" s="225" t="s">
        <v>612</v>
      </c>
      <c r="F35" s="249">
        <v>3</v>
      </c>
      <c r="G35" s="229" t="s">
        <v>1407</v>
      </c>
      <c r="H35" s="225" t="s">
        <v>1408</v>
      </c>
      <c r="I35" s="229">
        <v>3</v>
      </c>
      <c r="J35" s="229">
        <v>10</v>
      </c>
      <c r="K35" s="225" t="s">
        <v>1409</v>
      </c>
      <c r="L35" s="249">
        <v>2020051290026</v>
      </c>
      <c r="M35" s="229">
        <v>4</v>
      </c>
      <c r="N35" s="228">
        <v>11134</v>
      </c>
      <c r="O35" s="198" t="s">
        <v>1425</v>
      </c>
      <c r="P35" s="229" t="s">
        <v>66</v>
      </c>
      <c r="Q35" s="229">
        <v>4</v>
      </c>
      <c r="R35" s="250" t="s">
        <v>67</v>
      </c>
      <c r="S35" s="384">
        <v>1</v>
      </c>
      <c r="T35" s="229" t="s">
        <v>1372</v>
      </c>
      <c r="U35" s="198" t="s">
        <v>1426</v>
      </c>
      <c r="V35" s="228" t="s">
        <v>66</v>
      </c>
      <c r="W35" s="385">
        <f t="shared" si="0"/>
        <v>12</v>
      </c>
      <c r="X35" s="229" t="s">
        <v>45</v>
      </c>
      <c r="Y35" s="98">
        <v>0.5</v>
      </c>
      <c r="Z35" s="385">
        <v>3</v>
      </c>
      <c r="AA35" s="385">
        <v>3</v>
      </c>
      <c r="AB35" s="262">
        <v>3</v>
      </c>
      <c r="AC35" s="262">
        <v>3</v>
      </c>
      <c r="AD35" s="262">
        <v>3</v>
      </c>
      <c r="AE35" s="262"/>
      <c r="AF35" s="262">
        <v>3</v>
      </c>
      <c r="AG35" s="262"/>
      <c r="AH35" s="103">
        <f t="shared" si="1"/>
        <v>0.5</v>
      </c>
      <c r="AI35" s="103">
        <f t="shared" si="2"/>
        <v>0.5</v>
      </c>
      <c r="AJ35" s="206">
        <v>18193310.230843801</v>
      </c>
      <c r="AK35" s="249" t="s">
        <v>1412</v>
      </c>
      <c r="AL35" s="229" t="s">
        <v>1387</v>
      </c>
      <c r="AM35" s="206">
        <v>7058470</v>
      </c>
      <c r="AN35" s="198"/>
      <c r="AO35" s="389"/>
      <c r="AP35" s="387"/>
    </row>
    <row r="36" spans="1:42" s="200" customFormat="1" ht="38.25" x14ac:dyDescent="0.25">
      <c r="A36" s="228">
        <v>1</v>
      </c>
      <c r="B36" s="225" t="s">
        <v>59</v>
      </c>
      <c r="C36" s="229">
        <v>11</v>
      </c>
      <c r="D36" s="229" t="s">
        <v>452</v>
      </c>
      <c r="E36" s="225" t="s">
        <v>612</v>
      </c>
      <c r="F36" s="249">
        <v>3</v>
      </c>
      <c r="G36" s="229" t="s">
        <v>1407</v>
      </c>
      <c r="H36" s="225" t="s">
        <v>1408</v>
      </c>
      <c r="I36" s="229">
        <v>3</v>
      </c>
      <c r="J36" s="229">
        <v>10</v>
      </c>
      <c r="K36" s="225" t="s">
        <v>1409</v>
      </c>
      <c r="L36" s="249">
        <v>2020051290026</v>
      </c>
      <c r="M36" s="229">
        <v>4</v>
      </c>
      <c r="N36" s="228">
        <v>11134</v>
      </c>
      <c r="O36" s="198" t="s">
        <v>1425</v>
      </c>
      <c r="P36" s="229" t="s">
        <v>66</v>
      </c>
      <c r="Q36" s="229">
        <v>4</v>
      </c>
      <c r="R36" s="250" t="s">
        <v>67</v>
      </c>
      <c r="S36" s="384">
        <v>1</v>
      </c>
      <c r="T36" s="229" t="s">
        <v>1372</v>
      </c>
      <c r="U36" s="198" t="s">
        <v>1427</v>
      </c>
      <c r="V36" s="228" t="s">
        <v>66</v>
      </c>
      <c r="W36" s="385">
        <f t="shared" si="0"/>
        <v>25</v>
      </c>
      <c r="X36" s="229" t="s">
        <v>45</v>
      </c>
      <c r="Y36" s="98">
        <v>0.5</v>
      </c>
      <c r="Z36" s="385">
        <v>10</v>
      </c>
      <c r="AA36" s="385">
        <v>10</v>
      </c>
      <c r="AB36" s="385">
        <v>0</v>
      </c>
      <c r="AC36" s="386"/>
      <c r="AD36" s="385">
        <v>0</v>
      </c>
      <c r="AE36" s="262"/>
      <c r="AF36" s="262">
        <v>15</v>
      </c>
      <c r="AG36" s="262"/>
      <c r="AH36" s="103">
        <f t="shared" si="1"/>
        <v>0.4</v>
      </c>
      <c r="AI36" s="103">
        <f t="shared" si="2"/>
        <v>0.4</v>
      </c>
      <c r="AJ36" s="206">
        <v>24000000</v>
      </c>
      <c r="AK36" s="249" t="s">
        <v>1413</v>
      </c>
      <c r="AL36" s="229" t="s">
        <v>1387</v>
      </c>
      <c r="AM36" s="206">
        <v>9272727</v>
      </c>
      <c r="AN36" s="198"/>
    </row>
    <row r="37" spans="1:42" s="200" customFormat="1" ht="38.25" x14ac:dyDescent="0.25">
      <c r="A37" s="228">
        <v>1</v>
      </c>
      <c r="B37" s="225" t="s">
        <v>59</v>
      </c>
      <c r="C37" s="229">
        <v>11</v>
      </c>
      <c r="D37" s="229" t="s">
        <v>452</v>
      </c>
      <c r="E37" s="225" t="s">
        <v>612</v>
      </c>
      <c r="F37" s="249">
        <v>3</v>
      </c>
      <c r="G37" s="229" t="s">
        <v>1407</v>
      </c>
      <c r="H37" s="225" t="s">
        <v>1408</v>
      </c>
      <c r="I37" s="229">
        <v>3</v>
      </c>
      <c r="J37" s="229">
        <v>10</v>
      </c>
      <c r="K37" s="225" t="s">
        <v>1409</v>
      </c>
      <c r="L37" s="249">
        <v>2020051290026</v>
      </c>
      <c r="M37" s="229">
        <v>5</v>
      </c>
      <c r="N37" s="228">
        <v>11135</v>
      </c>
      <c r="O37" s="198" t="s">
        <v>1428</v>
      </c>
      <c r="P37" s="229" t="s">
        <v>66</v>
      </c>
      <c r="Q37" s="229">
        <v>4</v>
      </c>
      <c r="R37" s="250" t="s">
        <v>67</v>
      </c>
      <c r="S37" s="384">
        <v>1</v>
      </c>
      <c r="T37" s="229" t="s">
        <v>1372</v>
      </c>
      <c r="U37" s="198" t="s">
        <v>1429</v>
      </c>
      <c r="V37" s="228" t="s">
        <v>66</v>
      </c>
      <c r="W37" s="385">
        <f t="shared" si="0"/>
        <v>25</v>
      </c>
      <c r="X37" s="229" t="s">
        <v>45</v>
      </c>
      <c r="Y37" s="98">
        <v>0.5</v>
      </c>
      <c r="Z37" s="385">
        <v>3</v>
      </c>
      <c r="AA37" s="385">
        <v>3</v>
      </c>
      <c r="AB37" s="262">
        <v>10</v>
      </c>
      <c r="AC37" s="386">
        <v>10</v>
      </c>
      <c r="AD37" s="262">
        <v>9</v>
      </c>
      <c r="AE37" s="262"/>
      <c r="AF37" s="262">
        <v>3</v>
      </c>
      <c r="AG37" s="262"/>
      <c r="AH37" s="103">
        <f t="shared" si="1"/>
        <v>0.52</v>
      </c>
      <c r="AI37" s="103">
        <f t="shared" si="2"/>
        <v>0.52</v>
      </c>
      <c r="AJ37" s="206">
        <f>104169369+50657359+25000000</f>
        <v>179826728</v>
      </c>
      <c r="AK37" s="249" t="s">
        <v>1430</v>
      </c>
      <c r="AL37" s="229" t="s">
        <v>1078</v>
      </c>
      <c r="AM37" s="206">
        <v>68282829</v>
      </c>
      <c r="AN37" s="198"/>
    </row>
    <row r="38" spans="1:42" s="200" customFormat="1" ht="51" x14ac:dyDescent="0.25">
      <c r="A38" s="228">
        <v>1</v>
      </c>
      <c r="B38" s="225" t="s">
        <v>59</v>
      </c>
      <c r="C38" s="229">
        <v>11</v>
      </c>
      <c r="D38" s="229" t="s">
        <v>452</v>
      </c>
      <c r="E38" s="225" t="s">
        <v>612</v>
      </c>
      <c r="F38" s="249">
        <v>3</v>
      </c>
      <c r="G38" s="229" t="s">
        <v>1407</v>
      </c>
      <c r="H38" s="225" t="s">
        <v>1408</v>
      </c>
      <c r="I38" s="229">
        <v>3</v>
      </c>
      <c r="J38" s="229">
        <v>10</v>
      </c>
      <c r="K38" s="225" t="s">
        <v>1409</v>
      </c>
      <c r="L38" s="249">
        <v>2020051290026</v>
      </c>
      <c r="M38" s="229">
        <v>5</v>
      </c>
      <c r="N38" s="228">
        <v>11135</v>
      </c>
      <c r="O38" s="198" t="s">
        <v>1428</v>
      </c>
      <c r="P38" s="229" t="s">
        <v>66</v>
      </c>
      <c r="Q38" s="229">
        <v>4</v>
      </c>
      <c r="R38" s="250" t="s">
        <v>67</v>
      </c>
      <c r="S38" s="384">
        <v>1</v>
      </c>
      <c r="T38" s="229" t="s">
        <v>1372</v>
      </c>
      <c r="U38" s="198" t="s">
        <v>1431</v>
      </c>
      <c r="V38" s="228" t="s">
        <v>66</v>
      </c>
      <c r="W38" s="385">
        <f t="shared" si="0"/>
        <v>4000</v>
      </c>
      <c r="X38" s="229" t="s">
        <v>45</v>
      </c>
      <c r="Y38" s="98">
        <v>0.5</v>
      </c>
      <c r="Z38" s="385">
        <v>500</v>
      </c>
      <c r="AA38" s="385">
        <v>500</v>
      </c>
      <c r="AB38" s="262">
        <v>1200</v>
      </c>
      <c r="AC38" s="386">
        <v>1200</v>
      </c>
      <c r="AD38" s="262">
        <v>1166</v>
      </c>
      <c r="AE38" s="262"/>
      <c r="AF38" s="262">
        <v>1134</v>
      </c>
      <c r="AG38" s="262"/>
      <c r="AH38" s="103">
        <f t="shared" si="1"/>
        <v>0.42499999999999999</v>
      </c>
      <c r="AI38" s="103">
        <f t="shared" si="2"/>
        <v>0.42499999999999999</v>
      </c>
      <c r="AJ38" s="206">
        <f>104169369+54657359-7767476+90000+25000000</f>
        <v>176149252</v>
      </c>
      <c r="AK38" s="249" t="s">
        <v>1430</v>
      </c>
      <c r="AL38" s="229" t="s">
        <v>1078</v>
      </c>
      <c r="AM38" s="206">
        <v>68282828</v>
      </c>
      <c r="AN38" s="198"/>
    </row>
    <row r="39" spans="1:42" s="200" customFormat="1" ht="38.25" x14ac:dyDescent="0.25">
      <c r="A39" s="228">
        <v>1</v>
      </c>
      <c r="B39" s="225" t="s">
        <v>59</v>
      </c>
      <c r="C39" s="229">
        <v>11</v>
      </c>
      <c r="D39" s="229" t="s">
        <v>452</v>
      </c>
      <c r="E39" s="225" t="s">
        <v>612</v>
      </c>
      <c r="F39" s="249">
        <v>3</v>
      </c>
      <c r="G39" s="229" t="s">
        <v>1407</v>
      </c>
      <c r="H39" s="225" t="s">
        <v>1408</v>
      </c>
      <c r="I39" s="229">
        <v>3</v>
      </c>
      <c r="J39" s="229">
        <v>4</v>
      </c>
      <c r="K39" s="225" t="s">
        <v>1409</v>
      </c>
      <c r="L39" s="249">
        <v>2020051290026</v>
      </c>
      <c r="M39" s="229">
        <v>6</v>
      </c>
      <c r="N39" s="228">
        <v>11136</v>
      </c>
      <c r="O39" s="198" t="s">
        <v>1432</v>
      </c>
      <c r="P39" s="229" t="s">
        <v>66</v>
      </c>
      <c r="Q39" s="229">
        <v>4</v>
      </c>
      <c r="R39" s="250" t="s">
        <v>67</v>
      </c>
      <c r="S39" s="384">
        <v>1</v>
      </c>
      <c r="T39" s="229" t="s">
        <v>1372</v>
      </c>
      <c r="U39" s="198" t="s">
        <v>1433</v>
      </c>
      <c r="V39" s="228" t="s">
        <v>66</v>
      </c>
      <c r="W39" s="385">
        <f t="shared" si="0"/>
        <v>180</v>
      </c>
      <c r="X39" s="229" t="s">
        <v>45</v>
      </c>
      <c r="Y39" s="98">
        <v>0.5</v>
      </c>
      <c r="Z39" s="385">
        <v>0</v>
      </c>
      <c r="AA39" s="385">
        <v>0</v>
      </c>
      <c r="AB39" s="385">
        <v>180</v>
      </c>
      <c r="AC39" s="386">
        <v>180</v>
      </c>
      <c r="AD39" s="262">
        <v>0</v>
      </c>
      <c r="AE39" s="262"/>
      <c r="AF39" s="262">
        <v>0</v>
      </c>
      <c r="AG39" s="262"/>
      <c r="AH39" s="103">
        <f t="shared" si="1"/>
        <v>1</v>
      </c>
      <c r="AI39" s="103">
        <f t="shared" si="2"/>
        <v>1</v>
      </c>
      <c r="AJ39" s="206">
        <f>46084685+9923321+25000000</f>
        <v>81008006</v>
      </c>
      <c r="AK39" s="249" t="s">
        <v>1430</v>
      </c>
      <c r="AL39" s="229" t="s">
        <v>1078</v>
      </c>
      <c r="AM39" s="206">
        <v>68282828</v>
      </c>
      <c r="AN39" s="198"/>
    </row>
    <row r="40" spans="1:42" s="200" customFormat="1" ht="38.25" x14ac:dyDescent="0.25">
      <c r="A40" s="228">
        <v>1</v>
      </c>
      <c r="B40" s="225" t="s">
        <v>59</v>
      </c>
      <c r="C40" s="229">
        <v>11</v>
      </c>
      <c r="D40" s="229" t="s">
        <v>452</v>
      </c>
      <c r="E40" s="225" t="s">
        <v>612</v>
      </c>
      <c r="F40" s="249">
        <v>3</v>
      </c>
      <c r="G40" s="229" t="s">
        <v>1407</v>
      </c>
      <c r="H40" s="225" t="s">
        <v>1408</v>
      </c>
      <c r="I40" s="229">
        <v>3</v>
      </c>
      <c r="J40" s="229">
        <v>4</v>
      </c>
      <c r="K40" s="225" t="s">
        <v>1409</v>
      </c>
      <c r="L40" s="249">
        <v>2020051290026</v>
      </c>
      <c r="M40" s="229">
        <v>6</v>
      </c>
      <c r="N40" s="228">
        <v>11136</v>
      </c>
      <c r="O40" s="198" t="s">
        <v>1432</v>
      </c>
      <c r="P40" s="229" t="s">
        <v>66</v>
      </c>
      <c r="Q40" s="229">
        <v>4</v>
      </c>
      <c r="R40" s="250" t="s">
        <v>67</v>
      </c>
      <c r="S40" s="384">
        <v>1</v>
      </c>
      <c r="T40" s="229" t="s">
        <v>1372</v>
      </c>
      <c r="U40" s="199" t="s">
        <v>1434</v>
      </c>
      <c r="V40" s="228" t="s">
        <v>66</v>
      </c>
      <c r="W40" s="385">
        <f t="shared" si="0"/>
        <v>280</v>
      </c>
      <c r="X40" s="229" t="s">
        <v>45</v>
      </c>
      <c r="Y40" s="98">
        <v>0.5</v>
      </c>
      <c r="Z40" s="385">
        <v>0</v>
      </c>
      <c r="AA40" s="385">
        <v>0</v>
      </c>
      <c r="AB40" s="385">
        <v>0</v>
      </c>
      <c r="AC40" s="386">
        <v>0</v>
      </c>
      <c r="AD40" s="262">
        <v>280</v>
      </c>
      <c r="AE40" s="262"/>
      <c r="AF40" s="262">
        <v>0</v>
      </c>
      <c r="AG40" s="262"/>
      <c r="AH40" s="103">
        <f t="shared" si="1"/>
        <v>0</v>
      </c>
      <c r="AI40" s="103">
        <f t="shared" si="2"/>
        <v>0</v>
      </c>
      <c r="AJ40" s="206">
        <f>57008007+25000000</f>
        <v>82008007</v>
      </c>
      <c r="AK40" s="249" t="s">
        <v>1430</v>
      </c>
      <c r="AL40" s="229" t="s">
        <v>1078</v>
      </c>
      <c r="AM40" s="206">
        <v>0</v>
      </c>
      <c r="AN40" s="198"/>
    </row>
    <row r="41" spans="1:42" s="200" customFormat="1" ht="38.25" x14ac:dyDescent="0.25">
      <c r="A41" s="228">
        <v>1</v>
      </c>
      <c r="B41" s="225" t="s">
        <v>59</v>
      </c>
      <c r="C41" s="229">
        <v>11</v>
      </c>
      <c r="D41" s="229" t="s">
        <v>452</v>
      </c>
      <c r="E41" s="225" t="s">
        <v>612</v>
      </c>
      <c r="F41" s="249">
        <v>3</v>
      </c>
      <c r="G41" s="229" t="s">
        <v>1407</v>
      </c>
      <c r="H41" s="225" t="s">
        <v>1408</v>
      </c>
      <c r="I41" s="229">
        <v>3</v>
      </c>
      <c r="J41" s="229"/>
      <c r="K41" s="225" t="s">
        <v>1409</v>
      </c>
      <c r="L41" s="249">
        <v>2020051290026</v>
      </c>
      <c r="M41" s="229">
        <v>7</v>
      </c>
      <c r="N41" s="228">
        <v>11137</v>
      </c>
      <c r="O41" s="198" t="s">
        <v>1435</v>
      </c>
      <c r="P41" s="229" t="s">
        <v>66</v>
      </c>
      <c r="Q41" s="229">
        <v>3</v>
      </c>
      <c r="R41" s="250" t="s">
        <v>67</v>
      </c>
      <c r="S41" s="384">
        <v>1</v>
      </c>
      <c r="T41" s="229" t="s">
        <v>1372</v>
      </c>
      <c r="U41" s="198" t="s">
        <v>1436</v>
      </c>
      <c r="V41" s="228" t="s">
        <v>66</v>
      </c>
      <c r="W41" s="385">
        <f t="shared" si="0"/>
        <v>120</v>
      </c>
      <c r="X41" s="229" t="s">
        <v>45</v>
      </c>
      <c r="Y41" s="98">
        <v>1</v>
      </c>
      <c r="Z41" s="385">
        <v>0</v>
      </c>
      <c r="AA41" s="385">
        <v>0</v>
      </c>
      <c r="AB41" s="385">
        <v>0</v>
      </c>
      <c r="AC41" s="386">
        <v>0</v>
      </c>
      <c r="AD41" s="262">
        <v>120</v>
      </c>
      <c r="AE41" s="262"/>
      <c r="AF41" s="262">
        <v>0</v>
      </c>
      <c r="AG41" s="262"/>
      <c r="AH41" s="103">
        <f t="shared" si="1"/>
        <v>0</v>
      </c>
      <c r="AI41" s="103">
        <f t="shared" si="2"/>
        <v>0</v>
      </c>
      <c r="AJ41" s="206">
        <f>56008007</f>
        <v>56008007</v>
      </c>
      <c r="AK41" s="249" t="s">
        <v>1430</v>
      </c>
      <c r="AL41" s="229" t="s">
        <v>1078</v>
      </c>
      <c r="AM41" s="206">
        <v>0</v>
      </c>
      <c r="AN41" s="198"/>
    </row>
    <row r="42" spans="1:42" s="200" customFormat="1" ht="38.25" x14ac:dyDescent="0.25">
      <c r="A42" s="228">
        <v>1</v>
      </c>
      <c r="B42" s="225" t="s">
        <v>59</v>
      </c>
      <c r="C42" s="229">
        <v>11</v>
      </c>
      <c r="D42" s="229" t="s">
        <v>452</v>
      </c>
      <c r="E42" s="225" t="s">
        <v>612</v>
      </c>
      <c r="F42" s="249">
        <v>3</v>
      </c>
      <c r="G42" s="229" t="s">
        <v>1407</v>
      </c>
      <c r="H42" s="225" t="s">
        <v>1408</v>
      </c>
      <c r="I42" s="229">
        <v>11</v>
      </c>
      <c r="J42" s="229"/>
      <c r="K42" s="225" t="s">
        <v>1409</v>
      </c>
      <c r="L42" s="249">
        <v>2020051290026</v>
      </c>
      <c r="M42" s="229">
        <v>8</v>
      </c>
      <c r="N42" s="228">
        <v>11138</v>
      </c>
      <c r="O42" s="198" t="s">
        <v>1437</v>
      </c>
      <c r="P42" s="229" t="s">
        <v>137</v>
      </c>
      <c r="Q42" s="98">
        <v>0.5</v>
      </c>
      <c r="R42" s="250" t="s">
        <v>404</v>
      </c>
      <c r="S42" s="390">
        <v>0.5</v>
      </c>
      <c r="T42" s="229" t="s">
        <v>1372</v>
      </c>
      <c r="U42" s="198" t="s">
        <v>1438</v>
      </c>
      <c r="V42" s="228" t="s">
        <v>137</v>
      </c>
      <c r="W42" s="385">
        <v>35</v>
      </c>
      <c r="X42" s="229" t="s">
        <v>45</v>
      </c>
      <c r="Y42" s="98">
        <v>1</v>
      </c>
      <c r="Z42" s="43">
        <v>0</v>
      </c>
      <c r="AA42" s="43">
        <v>0</v>
      </c>
      <c r="AB42" s="43">
        <v>0</v>
      </c>
      <c r="AC42" s="43">
        <v>0</v>
      </c>
      <c r="AD42" s="43">
        <v>0.05</v>
      </c>
      <c r="AE42" s="43"/>
      <c r="AF42" s="43">
        <v>0.3</v>
      </c>
      <c r="AG42" s="388"/>
      <c r="AH42" s="103">
        <f t="shared" si="1"/>
        <v>0</v>
      </c>
      <c r="AI42" s="103">
        <f t="shared" si="2"/>
        <v>0</v>
      </c>
      <c r="AJ42" s="206">
        <v>50000000</v>
      </c>
      <c r="AK42" s="249" t="s">
        <v>660</v>
      </c>
      <c r="AL42" s="229" t="s">
        <v>1088</v>
      </c>
      <c r="AM42" s="206">
        <v>0</v>
      </c>
      <c r="AN42" s="198"/>
    </row>
    <row r="43" spans="1:42" s="200" customFormat="1" ht="12.75" x14ac:dyDescent="0.2">
      <c r="N43" s="200" t="s">
        <v>1064</v>
      </c>
      <c r="O43" s="200" t="s">
        <v>1439</v>
      </c>
      <c r="S43" s="201"/>
      <c r="U43" s="202" t="s">
        <v>1439</v>
      </c>
      <c r="V43" s="201"/>
      <c r="W43" s="203"/>
      <c r="X43" s="204"/>
      <c r="Y43" s="205"/>
      <c r="Z43" s="203"/>
      <c r="AA43" s="203"/>
      <c r="AB43" s="203"/>
      <c r="AC43" s="203"/>
      <c r="AD43" s="203"/>
      <c r="AE43" s="203"/>
      <c r="AF43" s="203"/>
      <c r="AG43" s="203"/>
      <c r="AH43" s="203"/>
      <c r="AI43" s="203"/>
      <c r="AJ43" s="206"/>
      <c r="AK43" s="206"/>
      <c r="AL43" s="206"/>
      <c r="AM43" s="206"/>
      <c r="AN43" s="206"/>
      <c r="AO43" s="389"/>
      <c r="AP43" s="387"/>
    </row>
  </sheetData>
  <sheetProtection algorithmName="SHA-512" hashValue="eAn9cFfmuejp7JEceXbQ8DXEUqspk1IUuEzKVUirk9yP5nj7dMvzqwfi+FvbvJrnEoexAJO0Oz33ogIbgkitcQ==" saltValue="zG5E0TOR/u2JDAhtGC/PlQ==" spinCount="100000" sheet="1" objects="1" scenarios="1" selectLockedCells="1" selectUnlockedCells="1"/>
  <mergeCells count="19">
    <mergeCell ref="A7:T7"/>
    <mergeCell ref="A5:B5"/>
    <mergeCell ref="C5:AP5"/>
    <mergeCell ref="A6:B6"/>
    <mergeCell ref="C6:G6"/>
    <mergeCell ref="H6:J6"/>
    <mergeCell ref="K6:N6"/>
    <mergeCell ref="P6:T6"/>
    <mergeCell ref="W6:Z6"/>
    <mergeCell ref="AA6:AB6"/>
    <mergeCell ref="AC6:AP6"/>
    <mergeCell ref="AJ7:AM7"/>
    <mergeCell ref="U7:AI7"/>
    <mergeCell ref="A1:B4"/>
    <mergeCell ref="C1:AN4"/>
    <mergeCell ref="AO1:AP1"/>
    <mergeCell ref="AO2:AP2"/>
    <mergeCell ref="AO3:AP3"/>
    <mergeCell ref="AO4:AP4"/>
  </mergeCells>
  <dataValidations count="2">
    <dataValidation type="list" allowBlank="1" showErrorMessage="1" sqref="AL8">
      <formula1>#REF!</formula1>
    </dataValidation>
    <dataValidation type="list" allowBlank="1" showInputMessage="1" showErrorMessage="1" sqref="Z43">
      <formula1>$BA$1:$BA$3</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'Z:\2023\SEGUIMIENTO\SEGUIMEINTO CALDAS\[SEGUIMIENTO PA 2023 TRIM I INDEC OK.xlsx]Hoja1'!#REF!</xm:f>
          </x14:formula1>
          <xm:sqref>AA6:AB6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
    </sheetView>
  </sheetViews>
  <sheetFormatPr baseColWidth="10" defaultRowHeight="15" x14ac:dyDescent="0.25"/>
  <sheetData>
    <row r="1" spans="1:1" x14ac:dyDescent="0.25">
      <c r="A1" t="s">
        <v>54</v>
      </c>
    </row>
    <row r="2" spans="1:1" x14ac:dyDescent="0.25">
      <c r="A2" t="s">
        <v>49</v>
      </c>
    </row>
    <row r="3" spans="1:1" x14ac:dyDescent="0.25">
      <c r="A3" t="s">
        <v>50</v>
      </c>
    </row>
    <row r="4" spans="1:1" x14ac:dyDescent="0.25">
      <c r="A4" t="s">
        <v>51</v>
      </c>
    </row>
    <row r="5" spans="1:1" x14ac:dyDescent="0.25">
      <c r="A5" t="s">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1"/>
  <sheetViews>
    <sheetView topLeftCell="AB1" workbookViewId="0">
      <selection activeCell="AK68" sqref="AK68"/>
    </sheetView>
  </sheetViews>
  <sheetFormatPr baseColWidth="10" defaultRowHeight="15" x14ac:dyDescent="0.25"/>
  <cols>
    <col min="1" max="1" width="6" customWidth="1"/>
    <col min="2" max="2" width="36.42578125" customWidth="1"/>
    <col min="3" max="3" width="8.7109375" customWidth="1"/>
    <col min="4" max="4" width="9.5703125" customWidth="1"/>
    <col min="5" max="5" width="17.85546875" customWidth="1"/>
    <col min="6" max="6" width="8.42578125" customWidth="1"/>
    <col min="8" max="8" width="27.5703125" customWidth="1"/>
    <col min="11" max="11" width="29.42578125" customWidth="1"/>
    <col min="12" max="12" width="18.28515625" customWidth="1"/>
    <col min="15" max="15" width="40.85546875" customWidth="1"/>
    <col min="16" max="16" width="16.140625" customWidth="1"/>
    <col min="17" max="17" width="15.42578125" customWidth="1"/>
    <col min="18" max="18" width="16.42578125" customWidth="1"/>
    <col min="20" max="20" width="21.85546875" customWidth="1"/>
    <col min="21" max="21" width="28" customWidth="1"/>
    <col min="22" max="22" width="12.7109375" bestFit="1" customWidth="1"/>
    <col min="24" max="24" width="16.140625" customWidth="1"/>
    <col min="25" max="25" width="17.7109375" customWidth="1"/>
    <col min="26" max="27" width="16.7109375" customWidth="1"/>
    <col min="28" max="28" width="19.5703125" customWidth="1"/>
    <col min="29" max="29" width="18.42578125" customWidth="1"/>
    <col min="30" max="33" width="0" hidden="1" customWidth="1"/>
    <col min="34" max="34" width="16.140625" customWidth="1"/>
    <col min="35" max="36" width="15.5703125" customWidth="1"/>
    <col min="37" max="37" width="18" customWidth="1"/>
    <col min="38" max="38" width="19.42578125" customWidth="1"/>
    <col min="39" max="39" width="18.42578125" customWidth="1"/>
    <col min="40" max="40" width="30" customWidth="1"/>
  </cols>
  <sheetData>
    <row r="1" spans="1:45" s="1" customFormat="1" ht="12.75" x14ac:dyDescent="0.2">
      <c r="A1" s="614"/>
      <c r="B1" s="615"/>
      <c r="C1" s="620" t="s">
        <v>0</v>
      </c>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2"/>
      <c r="AM1" s="694" t="s">
        <v>1440</v>
      </c>
      <c r="AN1" s="694"/>
      <c r="AO1" s="171"/>
      <c r="AS1" s="1" t="s">
        <v>45</v>
      </c>
    </row>
    <row r="2" spans="1:45" s="1" customFormat="1" ht="25.5" x14ac:dyDescent="0.2">
      <c r="A2" s="616"/>
      <c r="B2" s="617"/>
      <c r="C2" s="623"/>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624"/>
      <c r="AL2" s="625"/>
      <c r="AM2" s="694" t="s">
        <v>1441</v>
      </c>
      <c r="AN2" s="694"/>
      <c r="AO2" s="171"/>
      <c r="AS2" s="1" t="s">
        <v>47</v>
      </c>
    </row>
    <row r="3" spans="1:45" s="1" customFormat="1" ht="25.5" x14ac:dyDescent="0.2">
      <c r="A3" s="616"/>
      <c r="B3" s="617"/>
      <c r="C3" s="623"/>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5"/>
      <c r="AM3" s="694" t="s">
        <v>1442</v>
      </c>
      <c r="AN3" s="694"/>
      <c r="AO3" s="171"/>
      <c r="AS3" s="1" t="s">
        <v>46</v>
      </c>
    </row>
    <row r="4" spans="1:45" s="1" customFormat="1" ht="12.75" x14ac:dyDescent="0.2">
      <c r="A4" s="618"/>
      <c r="B4" s="619"/>
      <c r="C4" s="626"/>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8"/>
      <c r="AM4" s="694" t="s">
        <v>1443</v>
      </c>
      <c r="AN4" s="694"/>
      <c r="AO4" s="171"/>
    </row>
    <row r="5" spans="1:45" s="1" customFormat="1" ht="12.75" x14ac:dyDescent="0.25">
      <c r="A5" s="629" t="s">
        <v>3</v>
      </c>
      <c r="B5" s="630"/>
      <c r="C5" s="631" t="s">
        <v>4</v>
      </c>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3"/>
      <c r="AO5" s="171"/>
    </row>
    <row r="6" spans="1:45" s="1" customFormat="1" ht="12.75" x14ac:dyDescent="0.25">
      <c r="A6" s="634" t="s">
        <v>5</v>
      </c>
      <c r="B6" s="635"/>
      <c r="C6" s="594">
        <v>2023</v>
      </c>
      <c r="D6" s="602"/>
      <c r="E6" s="602"/>
      <c r="F6" s="602"/>
      <c r="G6" s="595"/>
      <c r="H6" s="629" t="s">
        <v>6</v>
      </c>
      <c r="I6" s="636"/>
      <c r="J6" s="630"/>
      <c r="K6" s="594" t="s">
        <v>1739</v>
      </c>
      <c r="L6" s="602"/>
      <c r="M6" s="602"/>
      <c r="N6" s="595"/>
      <c r="O6" s="130" t="s">
        <v>7</v>
      </c>
      <c r="P6" s="594" t="s">
        <v>1740</v>
      </c>
      <c r="Q6" s="602"/>
      <c r="R6" s="602"/>
      <c r="S6" s="602"/>
      <c r="T6" s="595"/>
      <c r="U6" s="131" t="s">
        <v>319</v>
      </c>
      <c r="V6" s="132">
        <v>45122</v>
      </c>
      <c r="W6" s="629" t="s">
        <v>53</v>
      </c>
      <c r="X6" s="630"/>
      <c r="Y6" s="594" t="s">
        <v>1738</v>
      </c>
      <c r="Z6" s="595"/>
      <c r="AA6" s="594"/>
      <c r="AB6" s="602"/>
      <c r="AC6" s="602"/>
      <c r="AD6" s="602"/>
      <c r="AE6" s="602"/>
      <c r="AF6" s="602"/>
      <c r="AG6" s="602"/>
      <c r="AH6" s="602"/>
      <c r="AI6" s="602"/>
      <c r="AJ6" s="602"/>
      <c r="AK6" s="602"/>
      <c r="AL6" s="602"/>
      <c r="AM6" s="602"/>
      <c r="AN6" s="595"/>
      <c r="AO6" s="171"/>
    </row>
    <row r="7" spans="1:45" s="1" customFormat="1" ht="12.75" x14ac:dyDescent="0.25">
      <c r="A7" s="603"/>
      <c r="B7" s="604"/>
      <c r="C7" s="604"/>
      <c r="D7" s="604"/>
      <c r="E7" s="604"/>
      <c r="F7" s="604"/>
      <c r="G7" s="604"/>
      <c r="H7" s="604"/>
      <c r="I7" s="604"/>
      <c r="J7" s="604"/>
      <c r="K7" s="604"/>
      <c r="L7" s="604"/>
      <c r="M7" s="604"/>
      <c r="N7" s="604"/>
      <c r="O7" s="604"/>
      <c r="P7" s="604"/>
      <c r="Q7" s="604"/>
      <c r="R7" s="604"/>
      <c r="S7" s="604"/>
      <c r="T7" s="605"/>
      <c r="U7" s="606" t="s">
        <v>8</v>
      </c>
      <c r="V7" s="607"/>
      <c r="W7" s="607"/>
      <c r="X7" s="607"/>
      <c r="Y7" s="607"/>
      <c r="Z7" s="607"/>
      <c r="AA7" s="607"/>
      <c r="AB7" s="607"/>
      <c r="AC7" s="607"/>
      <c r="AD7" s="607"/>
      <c r="AE7" s="607"/>
      <c r="AF7" s="607"/>
      <c r="AG7" s="607"/>
      <c r="AH7" s="608"/>
      <c r="AI7" s="428"/>
      <c r="AJ7" s="609" t="s">
        <v>9</v>
      </c>
      <c r="AK7" s="610"/>
      <c r="AL7" s="610"/>
      <c r="AM7" s="611"/>
      <c r="AN7" s="612" t="s">
        <v>10</v>
      </c>
      <c r="AO7" s="171"/>
    </row>
    <row r="8" spans="1:45" s="1" customFormat="1" ht="51" x14ac:dyDescent="0.25">
      <c r="A8" s="429" t="s">
        <v>11</v>
      </c>
      <c r="B8" s="429" t="s">
        <v>12</v>
      </c>
      <c r="C8" s="429" t="s">
        <v>11</v>
      </c>
      <c r="D8" s="429" t="s">
        <v>13</v>
      </c>
      <c r="E8" s="429" t="s">
        <v>14</v>
      </c>
      <c r="F8" s="429" t="s">
        <v>11</v>
      </c>
      <c r="G8" s="429" t="s">
        <v>13</v>
      </c>
      <c r="H8" s="429" t="s">
        <v>15</v>
      </c>
      <c r="I8" s="429" t="s">
        <v>16</v>
      </c>
      <c r="J8" s="429" t="s">
        <v>17</v>
      </c>
      <c r="K8" s="429" t="s">
        <v>18</v>
      </c>
      <c r="L8" s="429" t="s">
        <v>19</v>
      </c>
      <c r="M8" s="429" t="s">
        <v>11</v>
      </c>
      <c r="N8" s="429" t="s">
        <v>13</v>
      </c>
      <c r="O8" s="429" t="s">
        <v>20</v>
      </c>
      <c r="P8" s="429" t="s">
        <v>21</v>
      </c>
      <c r="Q8" s="429" t="s">
        <v>22</v>
      </c>
      <c r="R8" s="429" t="s">
        <v>23</v>
      </c>
      <c r="S8" s="429" t="s">
        <v>24</v>
      </c>
      <c r="T8" s="429" t="s">
        <v>25</v>
      </c>
      <c r="U8" s="136" t="s">
        <v>26</v>
      </c>
      <c r="V8" s="136" t="s">
        <v>27</v>
      </c>
      <c r="W8" s="136" t="s">
        <v>28</v>
      </c>
      <c r="X8" s="136" t="s">
        <v>29</v>
      </c>
      <c r="Y8" s="136" t="s">
        <v>30</v>
      </c>
      <c r="Z8" s="137" t="s">
        <v>31</v>
      </c>
      <c r="AA8" s="138" t="s">
        <v>32</v>
      </c>
      <c r="AB8" s="139" t="s">
        <v>33</v>
      </c>
      <c r="AC8" s="140" t="s">
        <v>34</v>
      </c>
      <c r="AD8" s="141" t="s">
        <v>35</v>
      </c>
      <c r="AE8" s="142" t="s">
        <v>36</v>
      </c>
      <c r="AF8" s="143" t="s">
        <v>37</v>
      </c>
      <c r="AG8" s="144" t="s">
        <v>38</v>
      </c>
      <c r="AH8" s="145" t="s">
        <v>39</v>
      </c>
      <c r="AI8" s="430" t="s">
        <v>40</v>
      </c>
      <c r="AJ8" s="147" t="s">
        <v>41</v>
      </c>
      <c r="AK8" s="147" t="s">
        <v>42</v>
      </c>
      <c r="AL8" s="147" t="s">
        <v>43</v>
      </c>
      <c r="AM8" s="148" t="s">
        <v>1252</v>
      </c>
      <c r="AN8" s="613"/>
      <c r="AO8" s="171"/>
    </row>
    <row r="9" spans="1:45" s="69" customFormat="1" ht="63.75" x14ac:dyDescent="0.25">
      <c r="A9" s="404">
        <v>1</v>
      </c>
      <c r="B9" s="120" t="s">
        <v>59</v>
      </c>
      <c r="C9" s="404">
        <v>2</v>
      </c>
      <c r="D9" s="404" t="s">
        <v>329</v>
      </c>
      <c r="E9" s="120" t="s">
        <v>330</v>
      </c>
      <c r="F9" s="405">
        <v>2</v>
      </c>
      <c r="G9" s="404" t="s">
        <v>148</v>
      </c>
      <c r="H9" s="120" t="s">
        <v>336</v>
      </c>
      <c r="I9" s="404">
        <v>10</v>
      </c>
      <c r="J9" s="404">
        <v>5</v>
      </c>
      <c r="K9" s="120" t="s">
        <v>337</v>
      </c>
      <c r="L9" s="405">
        <v>2020051290042</v>
      </c>
      <c r="M9" s="404">
        <v>2</v>
      </c>
      <c r="N9" s="404">
        <v>1222</v>
      </c>
      <c r="O9" s="291" t="s">
        <v>1253</v>
      </c>
      <c r="P9" s="404" t="s">
        <v>66</v>
      </c>
      <c r="Q9" s="404">
        <v>4</v>
      </c>
      <c r="R9" s="401" t="s">
        <v>67</v>
      </c>
      <c r="S9" s="292">
        <v>1</v>
      </c>
      <c r="T9" s="291" t="s">
        <v>1254</v>
      </c>
      <c r="U9" s="275" t="s">
        <v>1255</v>
      </c>
      <c r="V9" s="293" t="s">
        <v>66</v>
      </c>
      <c r="W9" s="398">
        <v>1600</v>
      </c>
      <c r="X9" s="402" t="s">
        <v>45</v>
      </c>
      <c r="Y9" s="399">
        <v>1</v>
      </c>
      <c r="Z9" s="405">
        <v>400</v>
      </c>
      <c r="AA9" s="59">
        <v>400</v>
      </c>
      <c r="AB9" s="405">
        <v>400</v>
      </c>
      <c r="AC9" s="44">
        <v>400</v>
      </c>
      <c r="AD9" s="405">
        <v>400</v>
      </c>
      <c r="AE9" s="405"/>
      <c r="AF9" s="405">
        <v>400</v>
      </c>
      <c r="AG9" s="59"/>
      <c r="AH9" s="400">
        <f>+IF(X9="Acumulado",IF((AA9+AC9+AE9+AG9)&lt;=0,0,IF((Z9+AB9+AD9+AF9)&lt;=0,1,(AA9+AC9+AE9+AG9)/(Z9+AB9+AD9+AF9))),
IF(X9="No acumulado",IF(AG9&lt;&gt;"",(AG9/IF(AF9=0,1,AF9)),IF(AE9&lt;&gt;"",(AE9/IF(AD9=0,1,AD9)),IF(AC9&lt;&gt;"",(AC9/IF(AB9=0,1,AB9)),IF(AA9&lt;&gt;"",(AA9/IF(Z9=0,1,Z9)))))),
IF(X9="Mantenimiento",IF(AND(AG9=0,AE9=0,AC9=0,AA9=0),0,((AG9+AE9+AC9+AA9)/(IF(AG9=0,0,AG9)+IF(AE9=0,0,AE9)+IF(AC9=0,0,AC9)+IF(AA9=0,0,AA9)))),"ERROR")))</f>
        <v>0.5</v>
      </c>
      <c r="AI9" s="400">
        <f t="shared" ref="AI9" si="0">+IF(AH9&gt;1,1,AH9)</f>
        <v>0.5</v>
      </c>
      <c r="AJ9" s="39">
        <v>30000000</v>
      </c>
      <c r="AK9" s="288" t="s">
        <v>1230</v>
      </c>
      <c r="AL9" s="328" t="s">
        <v>1256</v>
      </c>
      <c r="AM9" s="39">
        <v>19162336</v>
      </c>
      <c r="AN9" s="294"/>
      <c r="AO9" s="295"/>
    </row>
    <row r="10" spans="1:45" s="69" customFormat="1" ht="51" x14ac:dyDescent="0.25">
      <c r="A10" s="404">
        <v>1</v>
      </c>
      <c r="B10" s="120" t="s">
        <v>59</v>
      </c>
      <c r="C10" s="404">
        <v>2</v>
      </c>
      <c r="D10" s="404" t="s">
        <v>329</v>
      </c>
      <c r="E10" s="120" t="s">
        <v>330</v>
      </c>
      <c r="F10" s="405">
        <v>2</v>
      </c>
      <c r="G10" s="404" t="s">
        <v>148</v>
      </c>
      <c r="H10" s="120" t="s">
        <v>336</v>
      </c>
      <c r="I10" s="404">
        <v>10</v>
      </c>
      <c r="J10" s="404">
        <v>5</v>
      </c>
      <c r="K10" s="120" t="s">
        <v>337</v>
      </c>
      <c r="L10" s="405">
        <v>2020051290042</v>
      </c>
      <c r="M10" s="404">
        <v>3</v>
      </c>
      <c r="N10" s="404">
        <v>1223</v>
      </c>
      <c r="O10" s="291" t="s">
        <v>1257</v>
      </c>
      <c r="P10" s="404" t="s">
        <v>66</v>
      </c>
      <c r="Q10" s="404">
        <v>4</v>
      </c>
      <c r="R10" s="401" t="s">
        <v>67</v>
      </c>
      <c r="S10" s="292">
        <v>1</v>
      </c>
      <c r="T10" s="291" t="s">
        <v>1254</v>
      </c>
      <c r="U10" s="277" t="s">
        <v>1258</v>
      </c>
      <c r="V10" s="293" t="s">
        <v>66</v>
      </c>
      <c r="W10" s="398">
        <v>24</v>
      </c>
      <c r="X10" s="402" t="s">
        <v>45</v>
      </c>
      <c r="Y10" s="399">
        <v>1</v>
      </c>
      <c r="Z10" s="405">
        <v>6</v>
      </c>
      <c r="AA10" s="59">
        <v>6</v>
      </c>
      <c r="AB10" s="405">
        <v>6</v>
      </c>
      <c r="AC10" s="59">
        <v>6</v>
      </c>
      <c r="AD10" s="405">
        <v>6</v>
      </c>
      <c r="AE10" s="405"/>
      <c r="AF10" s="405">
        <v>6</v>
      </c>
      <c r="AG10" s="59"/>
      <c r="AH10" s="400">
        <f>+IF(X10="Acumulado",IF((AA10+AC10+AE10+AG10)&lt;=0,0,IF((Z10+AB10+AD10+AF10)&lt;=0,1,(AA10+AC10+AE10+AG10)/(Z10+AB10+AD10+AF10))),
IF(X10="No acumulado",IF(AG10&lt;&gt;"",(AG10/IF(AF10=0,1,AF10)),IF(AE10&lt;&gt;"",(AE10/IF(AD10=0,1,AD10)),IF(AC10&lt;&gt;"",(AC10/IF(AB10=0,1,AB10)),IF(AA10&lt;&gt;"",(AA10/IF(Z10=0,1,Z10)))))),
IF(X10="Mantenimiento",IF(AND(AG10=0,AE10=0,AC10=0,AA10=0),0,((AG10+AE10+AC10+AA10)/(IF(AG10=0,0,AG10)+IF(AE10=0,0,AE10)+IF(AC10=0,0,AC10)+IF(AA10=0,0,AA10)))),"ERROR")))</f>
        <v>0.5</v>
      </c>
      <c r="AI10" s="400">
        <f>+IF(AH10&gt;1,1,AH10)</f>
        <v>0.5</v>
      </c>
      <c r="AJ10" s="39">
        <v>30000000</v>
      </c>
      <c r="AK10" s="288" t="s">
        <v>1230</v>
      </c>
      <c r="AL10" s="328" t="s">
        <v>1256</v>
      </c>
      <c r="AM10" s="39">
        <v>19162336</v>
      </c>
      <c r="AN10" s="294"/>
      <c r="AO10" s="295"/>
    </row>
    <row r="11" spans="1:45" s="69" customFormat="1" ht="51" x14ac:dyDescent="0.25">
      <c r="A11" s="404">
        <v>1</v>
      </c>
      <c r="B11" s="120" t="s">
        <v>59</v>
      </c>
      <c r="C11" s="404">
        <v>2</v>
      </c>
      <c r="D11" s="404" t="s">
        <v>329</v>
      </c>
      <c r="E11" s="120" t="s">
        <v>330</v>
      </c>
      <c r="F11" s="405">
        <v>2</v>
      </c>
      <c r="G11" s="404" t="s">
        <v>148</v>
      </c>
      <c r="H11" s="120" t="s">
        <v>336</v>
      </c>
      <c r="I11" s="404">
        <v>10</v>
      </c>
      <c r="J11" s="404">
        <v>3</v>
      </c>
      <c r="K11" s="120" t="s">
        <v>337</v>
      </c>
      <c r="L11" s="405">
        <v>2020051290042</v>
      </c>
      <c r="M11" s="404">
        <v>4</v>
      </c>
      <c r="N11" s="404">
        <v>1224</v>
      </c>
      <c r="O11" s="291" t="s">
        <v>1259</v>
      </c>
      <c r="P11" s="404" t="s">
        <v>66</v>
      </c>
      <c r="Q11" s="404">
        <v>4</v>
      </c>
      <c r="R11" s="401" t="s">
        <v>67</v>
      </c>
      <c r="S11" s="292">
        <v>1</v>
      </c>
      <c r="T11" s="291" t="s">
        <v>1254</v>
      </c>
      <c r="U11" s="275" t="s">
        <v>1260</v>
      </c>
      <c r="V11" s="293" t="s">
        <v>66</v>
      </c>
      <c r="W11" s="398">
        <v>10</v>
      </c>
      <c r="X11" s="402" t="s">
        <v>45</v>
      </c>
      <c r="Y11" s="399">
        <v>1</v>
      </c>
      <c r="Z11" s="405">
        <v>2</v>
      </c>
      <c r="AA11" s="59">
        <v>2</v>
      </c>
      <c r="AB11" s="405">
        <v>2</v>
      </c>
      <c r="AC11" s="59">
        <v>3</v>
      </c>
      <c r="AD11" s="405">
        <v>3</v>
      </c>
      <c r="AE11" s="405"/>
      <c r="AF11" s="405">
        <v>3</v>
      </c>
      <c r="AG11" s="59"/>
      <c r="AH11" s="400">
        <f>+IF(X11="Acumulado",IF((AA11+AC11+AE11+AG11)&lt;=0,0,IF((Z11+AB11+AD11+AF11)&lt;=0,1,(AA11+AC11+AE11+AG11)/(Z11+AB11+AD11+AF11))),
IF(X11="No acumulado",IF(AG11&lt;&gt;"",(AG11/IF(AF11=0,1,AF11)),IF(AE11&lt;&gt;"",(AE11/IF(AD11=0,1,AD11)),IF(AC11&lt;&gt;"",(AC11/IF(AB11=0,1,AB11)),IF(AA11&lt;&gt;"",(AA11/IF(Z11=0,1,Z11)))))),
IF(X11="Mantenimiento",IF(AND(AG11=0,AE11=0,AC11=0,AA11=0),0,((AG11+AE11+AC11+AA11)/(IF(AG11=0,0,AG11)+IF(AE11=0,0,AE11)+IF(AC11=0,0,AC11)+IF(AA11=0,0,AA11)))),"ERROR")))</f>
        <v>0.5</v>
      </c>
      <c r="AI11" s="400">
        <f t="shared" ref="AI11:AI67" si="1">+IF(AH11&gt;1,1,AH11)</f>
        <v>0.5</v>
      </c>
      <c r="AJ11" s="39">
        <v>30000000</v>
      </c>
      <c r="AK11" s="288" t="s">
        <v>1230</v>
      </c>
      <c r="AL11" s="328" t="s">
        <v>1256</v>
      </c>
      <c r="AM11" s="39">
        <v>19162336</v>
      </c>
      <c r="AN11" s="294"/>
      <c r="AO11" s="295"/>
    </row>
    <row r="12" spans="1:45" s="69" customFormat="1" ht="51" x14ac:dyDescent="0.25">
      <c r="A12" s="404">
        <v>1</v>
      </c>
      <c r="B12" s="120" t="s">
        <v>59</v>
      </c>
      <c r="C12" s="404">
        <v>2</v>
      </c>
      <c r="D12" s="404" t="s">
        <v>329</v>
      </c>
      <c r="E12" s="120" t="s">
        <v>330</v>
      </c>
      <c r="F12" s="405">
        <v>3</v>
      </c>
      <c r="G12" s="404" t="s">
        <v>149</v>
      </c>
      <c r="H12" s="120" t="s">
        <v>1261</v>
      </c>
      <c r="I12" s="404">
        <v>10</v>
      </c>
      <c r="J12" s="404">
        <v>5</v>
      </c>
      <c r="K12" s="120" t="s">
        <v>337</v>
      </c>
      <c r="L12" s="405">
        <v>2020051290042</v>
      </c>
      <c r="M12" s="404">
        <v>1</v>
      </c>
      <c r="N12" s="404">
        <v>1231</v>
      </c>
      <c r="O12" s="291" t="s">
        <v>1262</v>
      </c>
      <c r="P12" s="404" t="s">
        <v>369</v>
      </c>
      <c r="Q12" s="404">
        <v>1</v>
      </c>
      <c r="R12" s="401" t="s">
        <v>554</v>
      </c>
      <c r="S12" s="279">
        <v>0.5</v>
      </c>
      <c r="T12" s="291" t="s">
        <v>1254</v>
      </c>
      <c r="U12" s="277" t="s">
        <v>1263</v>
      </c>
      <c r="V12" s="398" t="s">
        <v>137</v>
      </c>
      <c r="W12" s="399">
        <v>1</v>
      </c>
      <c r="X12" s="402" t="s">
        <v>45</v>
      </c>
      <c r="Y12" s="399">
        <v>1</v>
      </c>
      <c r="Z12" s="401">
        <v>0</v>
      </c>
      <c r="AA12" s="403">
        <v>0</v>
      </c>
      <c r="AB12" s="401">
        <v>0.25</v>
      </c>
      <c r="AC12" s="403">
        <v>0.25</v>
      </c>
      <c r="AD12" s="401">
        <v>0.25</v>
      </c>
      <c r="AE12" s="401"/>
      <c r="AF12" s="278">
        <v>0.5</v>
      </c>
      <c r="AG12" s="59"/>
      <c r="AH12" s="400">
        <f>+IF(X12="Acumulado",IF((AA12+AC12+AE12+AG12)&lt;=0,0,IF((Z12+AB12+AD12+AF12)&lt;=0,1,(AA12+AC12+AE12+AG12)/(Z12+AB12+AD12+AF12))),
IF(X12="No acumulado",IF(AG12&lt;&gt;"",(AG12/IF(AF12=0,1,AF12)),IF(AE12&lt;&gt;"",(AE12/IF(AD12=0,1,AD12)),IF(AC12&lt;&gt;"",(AC12/IF(AB12=0,1,AB12)),IF(AA12&lt;&gt;"",(AA12/IF(Z12=0,1,Z12)))))),
IF(X12="Mantenimiento",IF(AND(AG12=0,AE12=0,AC12=0,AA12=0),0,((AG12+AE12+AC12+AA12)/(IF(AG12=0,0,AG12)+IF(AE12=0,0,AE12)+IF(AC12=0,0,AC12)+IF(AA12=0,0,AA12)))),"ERROR")))</f>
        <v>0.25</v>
      </c>
      <c r="AI12" s="400">
        <f>+IF(AH12&gt;1,1,AH12)</f>
        <v>0.25</v>
      </c>
      <c r="AJ12" s="39">
        <v>30000000</v>
      </c>
      <c r="AK12" s="288" t="s">
        <v>1230</v>
      </c>
      <c r="AL12" s="328" t="s">
        <v>1256</v>
      </c>
      <c r="AM12" s="39">
        <v>19162336</v>
      </c>
      <c r="AN12" s="294"/>
      <c r="AO12" s="295"/>
    </row>
    <row r="13" spans="1:45" s="69" customFormat="1" ht="51" x14ac:dyDescent="0.25">
      <c r="A13" s="404">
        <v>1</v>
      </c>
      <c r="B13" s="120" t="s">
        <v>59</v>
      </c>
      <c r="C13" s="404">
        <v>2</v>
      </c>
      <c r="D13" s="404" t="s">
        <v>329</v>
      </c>
      <c r="E13" s="120" t="s">
        <v>330</v>
      </c>
      <c r="F13" s="405">
        <v>3</v>
      </c>
      <c r="G13" s="404" t="s">
        <v>149</v>
      </c>
      <c r="H13" s="120" t="s">
        <v>1261</v>
      </c>
      <c r="I13" s="404">
        <v>10</v>
      </c>
      <c r="J13" s="404">
        <v>5</v>
      </c>
      <c r="K13" s="120" t="s">
        <v>337</v>
      </c>
      <c r="L13" s="405">
        <v>2020051290042</v>
      </c>
      <c r="M13" s="404">
        <v>2</v>
      </c>
      <c r="N13" s="404">
        <v>1232</v>
      </c>
      <c r="O13" s="291" t="s">
        <v>1264</v>
      </c>
      <c r="P13" s="404" t="s">
        <v>66</v>
      </c>
      <c r="Q13" s="404">
        <v>4</v>
      </c>
      <c r="R13" s="401" t="s">
        <v>67</v>
      </c>
      <c r="S13" s="292">
        <v>1</v>
      </c>
      <c r="T13" s="291" t="s">
        <v>1254</v>
      </c>
      <c r="U13" s="277" t="s">
        <v>1265</v>
      </c>
      <c r="V13" s="293" t="s">
        <v>66</v>
      </c>
      <c r="W13" s="398">
        <v>4</v>
      </c>
      <c r="X13" s="402" t="s">
        <v>45</v>
      </c>
      <c r="Y13" s="399">
        <v>1</v>
      </c>
      <c r="Z13" s="404">
        <v>1</v>
      </c>
      <c r="AA13" s="59">
        <v>1</v>
      </c>
      <c r="AB13" s="404">
        <v>1</v>
      </c>
      <c r="AC13" s="59">
        <v>1</v>
      </c>
      <c r="AD13" s="404">
        <v>1</v>
      </c>
      <c r="AE13" s="404"/>
      <c r="AF13" s="404">
        <v>1</v>
      </c>
      <c r="AG13" s="404"/>
      <c r="AH13" s="400">
        <f>+IF(X13="Acumulado",IF((AA13+AC13+AE13+AG13)&lt;=0,0,IF((Z13+AB13+AD13+AF13)&lt;=0,1,(AA13+AC13+AE13+AG13)/(Z13+AB13+AD13+AF13))),
IF(X13="No acumulado",IF(AG13&lt;&gt;"",(AG13/IF(AF13=0,1,AF13)),IF(AE13&lt;&gt;"",(AE13/IF(AD13=0,1,AD13)),IF(AC13&lt;&gt;"",(AC13/IF(AB13=0,1,AB13)),IF(AA13&lt;&gt;"",(AA13/IF(Z13=0,1,Z13)))))),
IF(X13="Mantenimiento",IF(AND(AG13=0,AE13=0,AC13=0,AA13=0),0,((AG13+AE13+AC13+AA13)/(IF(AG13=0,0,AG13)+IF(AE13=0,0,AE13)+IF(AC13=0,0,AC13)+IF(AA13=0,0,AA13)))),"ERROR")))</f>
        <v>0.5</v>
      </c>
      <c r="AI13" s="400">
        <f>+IF(AH13&gt;1,1,AH13)</f>
        <v>0.5</v>
      </c>
      <c r="AJ13" s="39">
        <v>30000000</v>
      </c>
      <c r="AK13" s="288" t="s">
        <v>1230</v>
      </c>
      <c r="AL13" s="328" t="s">
        <v>1256</v>
      </c>
      <c r="AM13" s="39">
        <v>19162336</v>
      </c>
      <c r="AN13" s="294"/>
      <c r="AO13" s="295"/>
    </row>
    <row r="14" spans="1:45" s="69" customFormat="1" ht="25.5" x14ac:dyDescent="0.25">
      <c r="A14" s="646">
        <v>1</v>
      </c>
      <c r="B14" s="646" t="s">
        <v>59</v>
      </c>
      <c r="C14" s="646">
        <v>4</v>
      </c>
      <c r="D14" s="646" t="s">
        <v>340</v>
      </c>
      <c r="E14" s="646" t="s">
        <v>1019</v>
      </c>
      <c r="F14" s="637">
        <v>1</v>
      </c>
      <c r="G14" s="646" t="s">
        <v>167</v>
      </c>
      <c r="H14" s="646" t="s">
        <v>1020</v>
      </c>
      <c r="I14" s="646">
        <v>10</v>
      </c>
      <c r="J14" s="646">
        <v>3</v>
      </c>
      <c r="K14" s="646" t="s">
        <v>337</v>
      </c>
      <c r="L14" s="637">
        <v>2020051290042</v>
      </c>
      <c r="M14" s="646">
        <v>1</v>
      </c>
      <c r="N14" s="646">
        <v>1411</v>
      </c>
      <c r="O14" s="658" t="s">
        <v>1266</v>
      </c>
      <c r="P14" s="646" t="s">
        <v>66</v>
      </c>
      <c r="Q14" s="646">
        <v>4</v>
      </c>
      <c r="R14" s="669" t="s">
        <v>67</v>
      </c>
      <c r="S14" s="672">
        <v>1</v>
      </c>
      <c r="T14" s="658" t="s">
        <v>1254</v>
      </c>
      <c r="U14" s="650" t="s">
        <v>1267</v>
      </c>
      <c r="V14" s="652" t="s">
        <v>66</v>
      </c>
      <c r="W14" s="654">
        <v>2400</v>
      </c>
      <c r="X14" s="656" t="s">
        <v>45</v>
      </c>
      <c r="Y14" s="665">
        <v>1</v>
      </c>
      <c r="Z14" s="637">
        <v>600</v>
      </c>
      <c r="AA14" s="640">
        <v>650</v>
      </c>
      <c r="AB14" s="637">
        <v>600</v>
      </c>
      <c r="AC14" s="640">
        <v>600</v>
      </c>
      <c r="AD14" s="637">
        <v>600</v>
      </c>
      <c r="AE14" s="637"/>
      <c r="AF14" s="637">
        <v>600</v>
      </c>
      <c r="AG14" s="640"/>
      <c r="AH14" s="643">
        <f t="shared" ref="AH14:AH66" si="2">+IF(X14="Acumulado",IF((AA14+AC14+AE14+AG14)&lt;=0,0,IF((Z14+AB14+AD14+AF14)&lt;=0,1,(AA14+AC14+AE14+AG14)/(Z14+AB14+AD14+AF14))),
IF(X14="No acumulado",IF(AG14&lt;&gt;"",(AG14/IF(AF14=0,1,AF14)),IF(AE14&lt;&gt;"",(AE14/IF(AD14=0,1,AD14)),IF(AC14&lt;&gt;"",(AC14/IF(AB14=0,1,AB14)),IF(AA14&lt;&gt;"",(AA14/IF(Z14=0,1,Z14)))))),
IF(X14="Mantenimiento",IF(AND(AG14=0,AE14=0,AC14=0,AA14=0),0,((AG14+AE14+AC14+AA14)/(IF(AG14=0,0,AG14)+IF(AE14=0,0,AE14)+IF(AC14=0,0,AC14)+IF(AA14=0,0,AA14)))),"ERROR")))</f>
        <v>0.52083333333333337</v>
      </c>
      <c r="AI14" s="643">
        <f t="shared" si="1"/>
        <v>0.52083333333333337</v>
      </c>
      <c r="AJ14" s="432">
        <v>50000000</v>
      </c>
      <c r="AK14" s="296" t="s">
        <v>1268</v>
      </c>
      <c r="AL14" s="393" t="s">
        <v>1256</v>
      </c>
      <c r="AM14" s="39">
        <v>19162336</v>
      </c>
      <c r="AN14" s="294"/>
    </row>
    <row r="15" spans="1:45" s="70" customFormat="1" ht="51" x14ac:dyDescent="0.2">
      <c r="A15" s="668"/>
      <c r="B15" s="668"/>
      <c r="C15" s="668"/>
      <c r="D15" s="668"/>
      <c r="E15" s="668"/>
      <c r="F15" s="638"/>
      <c r="G15" s="668"/>
      <c r="H15" s="668"/>
      <c r="I15" s="668"/>
      <c r="J15" s="668"/>
      <c r="K15" s="668"/>
      <c r="L15" s="638"/>
      <c r="M15" s="668"/>
      <c r="N15" s="668"/>
      <c r="O15" s="659"/>
      <c r="P15" s="668"/>
      <c r="Q15" s="668"/>
      <c r="R15" s="670"/>
      <c r="S15" s="673"/>
      <c r="T15" s="659"/>
      <c r="U15" s="661"/>
      <c r="V15" s="662"/>
      <c r="W15" s="663"/>
      <c r="X15" s="664"/>
      <c r="Y15" s="666"/>
      <c r="Z15" s="638"/>
      <c r="AA15" s="641"/>
      <c r="AB15" s="638"/>
      <c r="AC15" s="641"/>
      <c r="AD15" s="638"/>
      <c r="AE15" s="638"/>
      <c r="AF15" s="638"/>
      <c r="AG15" s="641"/>
      <c r="AH15" s="644"/>
      <c r="AI15" s="644"/>
      <c r="AJ15" s="433">
        <v>930682</v>
      </c>
      <c r="AK15" s="296" t="s">
        <v>1269</v>
      </c>
      <c r="AL15" s="328" t="s">
        <v>1270</v>
      </c>
      <c r="AM15" s="298">
        <v>0</v>
      </c>
      <c r="AN15" s="295"/>
      <c r="AP15" s="431"/>
    </row>
    <row r="16" spans="1:45" s="69" customFormat="1" ht="25.5" x14ac:dyDescent="0.25">
      <c r="A16" s="647"/>
      <c r="B16" s="647"/>
      <c r="C16" s="647"/>
      <c r="D16" s="647"/>
      <c r="E16" s="647"/>
      <c r="F16" s="639"/>
      <c r="G16" s="647"/>
      <c r="H16" s="647"/>
      <c r="I16" s="647"/>
      <c r="J16" s="647"/>
      <c r="K16" s="647"/>
      <c r="L16" s="639"/>
      <c r="M16" s="647"/>
      <c r="N16" s="647"/>
      <c r="O16" s="660"/>
      <c r="P16" s="647"/>
      <c r="Q16" s="647"/>
      <c r="R16" s="671"/>
      <c r="S16" s="674"/>
      <c r="T16" s="660"/>
      <c r="U16" s="651"/>
      <c r="V16" s="653"/>
      <c r="W16" s="655"/>
      <c r="X16" s="657"/>
      <c r="Y16" s="667"/>
      <c r="Z16" s="639"/>
      <c r="AA16" s="642"/>
      <c r="AB16" s="639"/>
      <c r="AC16" s="642"/>
      <c r="AD16" s="639"/>
      <c r="AE16" s="639"/>
      <c r="AF16" s="639"/>
      <c r="AG16" s="642"/>
      <c r="AH16" s="645"/>
      <c r="AI16" s="645"/>
      <c r="AJ16" s="432">
        <v>12000000</v>
      </c>
      <c r="AK16" s="296" t="s">
        <v>1271</v>
      </c>
      <c r="AL16" s="393" t="s">
        <v>1256</v>
      </c>
      <c r="AM16" s="39">
        <v>4377690</v>
      </c>
      <c r="AN16" s="294"/>
      <c r="AO16" s="431"/>
    </row>
    <row r="17" spans="1:41" s="69" customFormat="1" ht="51" x14ac:dyDescent="0.25">
      <c r="A17" s="404">
        <v>1</v>
      </c>
      <c r="B17" s="120" t="s">
        <v>59</v>
      </c>
      <c r="C17" s="404">
        <v>5</v>
      </c>
      <c r="D17" s="404" t="s">
        <v>1272</v>
      </c>
      <c r="E17" s="120" t="s">
        <v>1273</v>
      </c>
      <c r="F17" s="405">
        <v>1</v>
      </c>
      <c r="G17" s="404" t="s">
        <v>177</v>
      </c>
      <c r="H17" s="120" t="s">
        <v>1274</v>
      </c>
      <c r="I17" s="404">
        <v>16</v>
      </c>
      <c r="J17" s="404">
        <v>17</v>
      </c>
      <c r="K17" s="120" t="s">
        <v>1275</v>
      </c>
      <c r="L17" s="405">
        <v>2020051290045</v>
      </c>
      <c r="M17" s="404">
        <v>1</v>
      </c>
      <c r="N17" s="404">
        <v>1511</v>
      </c>
      <c r="O17" s="291" t="s">
        <v>1276</v>
      </c>
      <c r="P17" s="404" t="s">
        <v>66</v>
      </c>
      <c r="Q17" s="404">
        <v>4</v>
      </c>
      <c r="R17" s="401" t="s">
        <v>67</v>
      </c>
      <c r="S17" s="292">
        <v>1</v>
      </c>
      <c r="T17" s="291" t="s">
        <v>1254</v>
      </c>
      <c r="U17" s="275" t="s">
        <v>1277</v>
      </c>
      <c r="V17" s="293" t="s">
        <v>66</v>
      </c>
      <c r="W17" s="398">
        <v>4</v>
      </c>
      <c r="X17" s="402" t="s">
        <v>45</v>
      </c>
      <c r="Y17" s="399">
        <v>1</v>
      </c>
      <c r="Z17" s="405">
        <v>1</v>
      </c>
      <c r="AA17" s="59">
        <v>1</v>
      </c>
      <c r="AB17" s="405">
        <v>1</v>
      </c>
      <c r="AC17" s="59">
        <v>1</v>
      </c>
      <c r="AD17" s="405">
        <v>1</v>
      </c>
      <c r="AE17" s="405"/>
      <c r="AF17" s="405">
        <v>1</v>
      </c>
      <c r="AG17" s="59"/>
      <c r="AH17" s="400">
        <f>+IF(X17="Acumulado",IF((AA17+AC17+AE17+AG17)&lt;=0,0,IF((Z17+AB17+AD17+AF17)&lt;=0,1,(AA17+AC17+AE17+AG17)/(Z17+AB17+AD17+AF17))),
IF(X17="No acumulado",IF(AG17&lt;&gt;"",(AG17/IF(AF17=0,1,AF17)),IF(AE17&lt;&gt;"",(AE17/IF(AD17=0,1,AD17)),IF(AC17&lt;&gt;"",(AC17/IF(AB17=0,1,AB17)),IF(AA17&lt;&gt;"",(AA17/IF(Z17=0,1,Z17)))))),
IF(X17="Mantenimiento",IF(AND(AG17=0,AE17=0,AC17=0,AA17=0),0,((AG17+AE17+AC17+AA17)/(IF(AG17=0,0,AG17)+IF(AE17=0,0,AE17)+IF(AC17=0,0,AC17)+IF(AA17=0,0,AA17)))),"ERROR")))</f>
        <v>0.5</v>
      </c>
      <c r="AI17" s="400">
        <f>+IF(AH17&gt;1,1,AH17)</f>
        <v>0.5</v>
      </c>
      <c r="AJ17" s="39">
        <v>10500000</v>
      </c>
      <c r="AK17" s="288" t="s">
        <v>1128</v>
      </c>
      <c r="AL17" s="328" t="s">
        <v>1278</v>
      </c>
      <c r="AM17" s="39">
        <v>5824488</v>
      </c>
      <c r="AN17" s="294"/>
      <c r="AO17" s="295"/>
    </row>
    <row r="18" spans="1:41" s="69" customFormat="1" ht="102" x14ac:dyDescent="0.25">
      <c r="A18" s="404">
        <v>1</v>
      </c>
      <c r="B18" s="120" t="s">
        <v>59</v>
      </c>
      <c r="C18" s="404">
        <v>5</v>
      </c>
      <c r="D18" s="404">
        <v>15</v>
      </c>
      <c r="E18" s="120" t="s">
        <v>1273</v>
      </c>
      <c r="F18" s="405">
        <v>1</v>
      </c>
      <c r="G18" s="404" t="s">
        <v>177</v>
      </c>
      <c r="H18" s="120" t="s">
        <v>1274</v>
      </c>
      <c r="I18" s="404">
        <v>16</v>
      </c>
      <c r="J18" s="404">
        <v>10</v>
      </c>
      <c r="K18" s="120" t="s">
        <v>1275</v>
      </c>
      <c r="L18" s="405">
        <v>2020051290045</v>
      </c>
      <c r="M18" s="404">
        <v>2</v>
      </c>
      <c r="N18" s="404">
        <v>1512</v>
      </c>
      <c r="O18" s="291" t="s">
        <v>1279</v>
      </c>
      <c r="P18" s="404" t="s">
        <v>66</v>
      </c>
      <c r="Q18" s="404">
        <v>4</v>
      </c>
      <c r="R18" s="401" t="s">
        <v>67</v>
      </c>
      <c r="S18" s="292">
        <v>1</v>
      </c>
      <c r="T18" s="291" t="s">
        <v>1254</v>
      </c>
      <c r="U18" s="275" t="s">
        <v>1280</v>
      </c>
      <c r="V18" s="293" t="s">
        <v>66</v>
      </c>
      <c r="W18" s="398">
        <v>1000</v>
      </c>
      <c r="X18" s="402" t="s">
        <v>45</v>
      </c>
      <c r="Y18" s="399">
        <v>0.7</v>
      </c>
      <c r="Z18" s="405">
        <v>250</v>
      </c>
      <c r="AA18" s="59">
        <v>250</v>
      </c>
      <c r="AB18" s="405">
        <v>250</v>
      </c>
      <c r="AC18" s="59">
        <v>250</v>
      </c>
      <c r="AD18" s="405">
        <v>250</v>
      </c>
      <c r="AE18" s="405"/>
      <c r="AF18" s="405">
        <v>250</v>
      </c>
      <c r="AG18" s="59"/>
      <c r="AH18" s="400">
        <f t="shared" si="2"/>
        <v>0.5</v>
      </c>
      <c r="AI18" s="400">
        <f t="shared" si="1"/>
        <v>0.5</v>
      </c>
      <c r="AJ18" s="39">
        <v>10000000</v>
      </c>
      <c r="AK18" s="288" t="s">
        <v>1128</v>
      </c>
      <c r="AL18" s="328" t="s">
        <v>1278</v>
      </c>
      <c r="AM18" s="39">
        <v>5824488</v>
      </c>
      <c r="AN18" s="294"/>
      <c r="AO18" s="295"/>
    </row>
    <row r="19" spans="1:41" s="69" customFormat="1" ht="102" x14ac:dyDescent="0.25">
      <c r="A19" s="404">
        <v>1</v>
      </c>
      <c r="B19" s="120" t="s">
        <v>59</v>
      </c>
      <c r="C19" s="404">
        <v>5</v>
      </c>
      <c r="D19" s="404">
        <v>15</v>
      </c>
      <c r="E19" s="120" t="s">
        <v>1273</v>
      </c>
      <c r="F19" s="405">
        <v>1</v>
      </c>
      <c r="G19" s="404" t="s">
        <v>177</v>
      </c>
      <c r="H19" s="120" t="s">
        <v>1274</v>
      </c>
      <c r="I19" s="404">
        <v>16</v>
      </c>
      <c r="J19" s="404">
        <v>10</v>
      </c>
      <c r="K19" s="120" t="s">
        <v>1275</v>
      </c>
      <c r="L19" s="405">
        <v>2020051290045</v>
      </c>
      <c r="M19" s="404">
        <v>2</v>
      </c>
      <c r="N19" s="404">
        <v>1512</v>
      </c>
      <c r="O19" s="291" t="s">
        <v>1279</v>
      </c>
      <c r="P19" s="404" t="s">
        <v>66</v>
      </c>
      <c r="Q19" s="404">
        <v>4</v>
      </c>
      <c r="R19" s="401" t="s">
        <v>67</v>
      </c>
      <c r="S19" s="292">
        <v>1</v>
      </c>
      <c r="T19" s="291" t="s">
        <v>1254</v>
      </c>
      <c r="U19" s="275" t="s">
        <v>1281</v>
      </c>
      <c r="V19" s="398" t="s">
        <v>137</v>
      </c>
      <c r="W19" s="399">
        <v>1</v>
      </c>
      <c r="X19" s="402" t="s">
        <v>45</v>
      </c>
      <c r="Y19" s="399">
        <v>0.2</v>
      </c>
      <c r="Z19" s="279">
        <v>0</v>
      </c>
      <c r="AA19" s="65">
        <v>0</v>
      </c>
      <c r="AB19" s="279">
        <v>0</v>
      </c>
      <c r="AC19" s="65">
        <v>0</v>
      </c>
      <c r="AD19" s="279">
        <v>0</v>
      </c>
      <c r="AE19" s="279"/>
      <c r="AF19" s="279">
        <v>1</v>
      </c>
      <c r="AG19" s="65"/>
      <c r="AH19" s="400">
        <f t="shared" si="2"/>
        <v>0</v>
      </c>
      <c r="AI19" s="400">
        <f t="shared" si="1"/>
        <v>0</v>
      </c>
      <c r="AJ19" s="39">
        <v>10000000</v>
      </c>
      <c r="AK19" s="288" t="s">
        <v>1282</v>
      </c>
      <c r="AL19" s="328" t="s">
        <v>1278</v>
      </c>
      <c r="AM19" s="39">
        <v>0</v>
      </c>
      <c r="AN19" s="294"/>
      <c r="AO19" s="295"/>
    </row>
    <row r="20" spans="1:41" s="69" customFormat="1" ht="102" x14ac:dyDescent="0.25">
      <c r="A20" s="404">
        <v>1</v>
      </c>
      <c r="B20" s="120" t="s">
        <v>59</v>
      </c>
      <c r="C20" s="404">
        <v>5</v>
      </c>
      <c r="D20" s="404">
        <v>15</v>
      </c>
      <c r="E20" s="120" t="s">
        <v>1273</v>
      </c>
      <c r="F20" s="405">
        <v>1</v>
      </c>
      <c r="G20" s="404" t="s">
        <v>177</v>
      </c>
      <c r="H20" s="120" t="s">
        <v>1274</v>
      </c>
      <c r="I20" s="404">
        <v>16</v>
      </c>
      <c r="J20" s="404">
        <v>10</v>
      </c>
      <c r="K20" s="120" t="s">
        <v>1275</v>
      </c>
      <c r="L20" s="405">
        <v>2020051290045</v>
      </c>
      <c r="M20" s="404">
        <v>2</v>
      </c>
      <c r="N20" s="404">
        <v>1512</v>
      </c>
      <c r="O20" s="291" t="s">
        <v>1279</v>
      </c>
      <c r="P20" s="404" t="s">
        <v>66</v>
      </c>
      <c r="Q20" s="404">
        <v>4</v>
      </c>
      <c r="R20" s="401" t="s">
        <v>67</v>
      </c>
      <c r="S20" s="292">
        <v>1</v>
      </c>
      <c r="T20" s="291" t="s">
        <v>1254</v>
      </c>
      <c r="U20" s="275" t="s">
        <v>1283</v>
      </c>
      <c r="V20" s="398" t="s">
        <v>137</v>
      </c>
      <c r="W20" s="399">
        <v>1</v>
      </c>
      <c r="X20" s="402" t="s">
        <v>45</v>
      </c>
      <c r="Y20" s="399">
        <v>0.1</v>
      </c>
      <c r="Z20" s="279">
        <v>0</v>
      </c>
      <c r="AA20" s="65">
        <v>0</v>
      </c>
      <c r="AB20" s="279">
        <v>0</v>
      </c>
      <c r="AC20" s="65">
        <v>0</v>
      </c>
      <c r="AD20" s="279">
        <v>0</v>
      </c>
      <c r="AE20" s="279"/>
      <c r="AF20" s="279">
        <v>1</v>
      </c>
      <c r="AG20" s="65"/>
      <c r="AH20" s="400">
        <f t="shared" si="2"/>
        <v>0</v>
      </c>
      <c r="AI20" s="400">
        <f t="shared" si="1"/>
        <v>0</v>
      </c>
      <c r="AJ20" s="39">
        <v>5000000</v>
      </c>
      <c r="AK20" s="288" t="s">
        <v>306</v>
      </c>
      <c r="AL20" s="328" t="s">
        <v>1278</v>
      </c>
      <c r="AM20" s="39">
        <v>0</v>
      </c>
      <c r="AN20" s="294"/>
      <c r="AO20" s="295"/>
    </row>
    <row r="21" spans="1:41" s="69" customFormat="1" ht="76.5" x14ac:dyDescent="0.25">
      <c r="A21" s="404">
        <v>1</v>
      </c>
      <c r="B21" s="120" t="s">
        <v>59</v>
      </c>
      <c r="C21" s="404">
        <v>5</v>
      </c>
      <c r="D21" s="404" t="s">
        <v>1272</v>
      </c>
      <c r="E21" s="120" t="s">
        <v>1273</v>
      </c>
      <c r="F21" s="405">
        <v>1</v>
      </c>
      <c r="G21" s="404" t="s">
        <v>177</v>
      </c>
      <c r="H21" s="120" t="s">
        <v>1274</v>
      </c>
      <c r="I21" s="404">
        <v>16</v>
      </c>
      <c r="J21" s="404">
        <v>3</v>
      </c>
      <c r="K21" s="120" t="s">
        <v>1275</v>
      </c>
      <c r="L21" s="405">
        <v>2020051290045</v>
      </c>
      <c r="M21" s="404">
        <v>3</v>
      </c>
      <c r="N21" s="404">
        <v>1513</v>
      </c>
      <c r="O21" s="291" t="s">
        <v>1284</v>
      </c>
      <c r="P21" s="404" t="s">
        <v>66</v>
      </c>
      <c r="Q21" s="404">
        <v>4</v>
      </c>
      <c r="R21" s="401" t="s">
        <v>67</v>
      </c>
      <c r="S21" s="292">
        <v>1</v>
      </c>
      <c r="T21" s="291" t="s">
        <v>1254</v>
      </c>
      <c r="U21" s="275" t="s">
        <v>1285</v>
      </c>
      <c r="V21" s="293" t="s">
        <v>66</v>
      </c>
      <c r="W21" s="398">
        <v>10</v>
      </c>
      <c r="X21" s="402" t="s">
        <v>45</v>
      </c>
      <c r="Y21" s="399">
        <v>0.5</v>
      </c>
      <c r="Z21" s="405">
        <v>2</v>
      </c>
      <c r="AA21" s="59">
        <v>2</v>
      </c>
      <c r="AB21" s="405">
        <v>2</v>
      </c>
      <c r="AC21" s="59">
        <v>2</v>
      </c>
      <c r="AD21" s="405">
        <v>2</v>
      </c>
      <c r="AE21" s="405"/>
      <c r="AF21" s="405">
        <v>4</v>
      </c>
      <c r="AG21" s="59"/>
      <c r="AH21" s="400">
        <f t="shared" si="2"/>
        <v>0.4</v>
      </c>
      <c r="AI21" s="400">
        <f t="shared" si="1"/>
        <v>0.4</v>
      </c>
      <c r="AJ21" s="39">
        <v>10500000</v>
      </c>
      <c r="AK21" s="288" t="s">
        <v>1286</v>
      </c>
      <c r="AL21" s="328" t="s">
        <v>1278</v>
      </c>
      <c r="AM21" s="39">
        <v>5824488</v>
      </c>
      <c r="AN21" s="294"/>
      <c r="AO21" s="295"/>
    </row>
    <row r="22" spans="1:41" s="69" customFormat="1" ht="76.5" x14ac:dyDescent="0.25">
      <c r="A22" s="404">
        <v>1</v>
      </c>
      <c r="B22" s="120" t="s">
        <v>59</v>
      </c>
      <c r="C22" s="404">
        <v>5</v>
      </c>
      <c r="D22" s="404" t="s">
        <v>1272</v>
      </c>
      <c r="E22" s="120" t="s">
        <v>1273</v>
      </c>
      <c r="F22" s="405">
        <v>1</v>
      </c>
      <c r="G22" s="404" t="s">
        <v>177</v>
      </c>
      <c r="H22" s="120" t="s">
        <v>1274</v>
      </c>
      <c r="I22" s="404">
        <v>16</v>
      </c>
      <c r="J22" s="404">
        <v>3</v>
      </c>
      <c r="K22" s="120" t="s">
        <v>1275</v>
      </c>
      <c r="L22" s="405">
        <v>2020051290045</v>
      </c>
      <c r="M22" s="404">
        <v>3</v>
      </c>
      <c r="N22" s="404">
        <v>1513</v>
      </c>
      <c r="O22" s="291" t="s">
        <v>1284</v>
      </c>
      <c r="P22" s="404" t="s">
        <v>66</v>
      </c>
      <c r="Q22" s="404">
        <v>4</v>
      </c>
      <c r="R22" s="401" t="s">
        <v>67</v>
      </c>
      <c r="S22" s="292">
        <v>1</v>
      </c>
      <c r="T22" s="291" t="s">
        <v>1254</v>
      </c>
      <c r="U22" s="275" t="s">
        <v>1287</v>
      </c>
      <c r="V22" s="293" t="s">
        <v>66</v>
      </c>
      <c r="W22" s="398">
        <v>10</v>
      </c>
      <c r="X22" s="402" t="s">
        <v>45</v>
      </c>
      <c r="Y22" s="399">
        <v>0.5</v>
      </c>
      <c r="Z22" s="405">
        <v>2</v>
      </c>
      <c r="AA22" s="59">
        <v>2</v>
      </c>
      <c r="AB22" s="405">
        <v>2</v>
      </c>
      <c r="AC22" s="59">
        <v>2</v>
      </c>
      <c r="AD22" s="405">
        <v>2</v>
      </c>
      <c r="AE22" s="405"/>
      <c r="AF22" s="405">
        <v>4</v>
      </c>
      <c r="AG22" s="59"/>
      <c r="AH22" s="400">
        <f t="shared" si="2"/>
        <v>0.4</v>
      </c>
      <c r="AI22" s="400">
        <f t="shared" si="1"/>
        <v>0.4</v>
      </c>
      <c r="AJ22" s="39">
        <v>10000000</v>
      </c>
      <c r="AK22" s="288" t="s">
        <v>1107</v>
      </c>
      <c r="AL22" s="328" t="s">
        <v>1278</v>
      </c>
      <c r="AM22" s="39">
        <v>1500000</v>
      </c>
      <c r="AN22" s="294"/>
      <c r="AO22" s="295"/>
    </row>
    <row r="23" spans="1:41" s="69" customFormat="1" ht="38.25" x14ac:dyDescent="0.25">
      <c r="A23" s="404">
        <v>3</v>
      </c>
      <c r="B23" s="120" t="s">
        <v>643</v>
      </c>
      <c r="C23" s="404">
        <v>1</v>
      </c>
      <c r="D23" s="404" t="s">
        <v>644</v>
      </c>
      <c r="E23" s="291" t="s">
        <v>645</v>
      </c>
      <c r="F23" s="405">
        <v>3</v>
      </c>
      <c r="G23" s="404" t="s">
        <v>1092</v>
      </c>
      <c r="H23" s="120" t="s">
        <v>1093</v>
      </c>
      <c r="I23" s="404">
        <v>11</v>
      </c>
      <c r="J23" s="404">
        <v>3</v>
      </c>
      <c r="K23" s="120" t="s">
        <v>1288</v>
      </c>
      <c r="L23" s="405">
        <v>2020051290047</v>
      </c>
      <c r="M23" s="404">
        <v>5</v>
      </c>
      <c r="N23" s="646">
        <v>3135</v>
      </c>
      <c r="O23" s="648" t="s">
        <v>1289</v>
      </c>
      <c r="P23" s="404" t="s">
        <v>66</v>
      </c>
      <c r="Q23" s="404">
        <v>4</v>
      </c>
      <c r="R23" s="401" t="s">
        <v>67</v>
      </c>
      <c r="S23" s="672">
        <v>1</v>
      </c>
      <c r="T23" s="648" t="s">
        <v>1254</v>
      </c>
      <c r="U23" s="650" t="s">
        <v>1290</v>
      </c>
      <c r="V23" s="652" t="s">
        <v>66</v>
      </c>
      <c r="W23" s="654">
        <v>200</v>
      </c>
      <c r="X23" s="656" t="s">
        <v>45</v>
      </c>
      <c r="Y23" s="665">
        <v>1</v>
      </c>
      <c r="Z23" s="637">
        <v>50</v>
      </c>
      <c r="AA23" s="640">
        <v>48</v>
      </c>
      <c r="AB23" s="637">
        <v>50</v>
      </c>
      <c r="AC23" s="640">
        <v>50</v>
      </c>
      <c r="AD23" s="637">
        <v>50</v>
      </c>
      <c r="AE23" s="637"/>
      <c r="AF23" s="637">
        <v>50</v>
      </c>
      <c r="AG23" s="640"/>
      <c r="AH23" s="643">
        <f t="shared" si="2"/>
        <v>0.49</v>
      </c>
      <c r="AI23" s="643">
        <f t="shared" si="1"/>
        <v>0.49</v>
      </c>
      <c r="AJ23" s="39">
        <v>60000000</v>
      </c>
      <c r="AK23" s="296" t="s">
        <v>1230</v>
      </c>
      <c r="AL23" s="393" t="s">
        <v>1256</v>
      </c>
      <c r="AM23" s="39">
        <v>19162336</v>
      </c>
      <c r="AN23" s="294"/>
      <c r="AO23" s="295"/>
    </row>
    <row r="24" spans="1:41" s="69" customFormat="1" ht="38.25" x14ac:dyDescent="0.25">
      <c r="A24" s="404"/>
      <c r="B24" s="120"/>
      <c r="C24" s="404"/>
      <c r="D24" s="404"/>
      <c r="E24" s="291"/>
      <c r="F24" s="405"/>
      <c r="G24" s="404"/>
      <c r="H24" s="120"/>
      <c r="I24" s="404"/>
      <c r="J24" s="404"/>
      <c r="K24" s="120"/>
      <c r="L24" s="405"/>
      <c r="M24" s="404"/>
      <c r="N24" s="647"/>
      <c r="O24" s="649"/>
      <c r="P24" s="404"/>
      <c r="Q24" s="404"/>
      <c r="R24" s="401"/>
      <c r="S24" s="674"/>
      <c r="T24" s="649"/>
      <c r="U24" s="651"/>
      <c r="V24" s="653"/>
      <c r="W24" s="655"/>
      <c r="X24" s="657"/>
      <c r="Y24" s="667"/>
      <c r="Z24" s="639"/>
      <c r="AA24" s="642"/>
      <c r="AB24" s="639"/>
      <c r="AC24" s="642"/>
      <c r="AD24" s="639"/>
      <c r="AE24" s="639"/>
      <c r="AF24" s="639"/>
      <c r="AG24" s="642"/>
      <c r="AH24" s="645"/>
      <c r="AI24" s="645"/>
      <c r="AJ24" s="39">
        <v>268780000</v>
      </c>
      <c r="AK24" s="296" t="s">
        <v>715</v>
      </c>
      <c r="AL24" s="328" t="s">
        <v>1291</v>
      </c>
      <c r="AM24" s="39">
        <v>0</v>
      </c>
      <c r="AN24" s="294"/>
      <c r="AO24" s="295"/>
    </row>
    <row r="25" spans="1:41" s="69" customFormat="1" ht="38.25" x14ac:dyDescent="0.25">
      <c r="A25" s="404">
        <v>3</v>
      </c>
      <c r="B25" s="120" t="s">
        <v>643</v>
      </c>
      <c r="C25" s="404">
        <v>6</v>
      </c>
      <c r="D25" s="404" t="s">
        <v>771</v>
      </c>
      <c r="E25" s="120" t="s">
        <v>772</v>
      </c>
      <c r="F25" s="405">
        <v>3</v>
      </c>
      <c r="G25" s="404" t="s">
        <v>1292</v>
      </c>
      <c r="H25" s="120" t="s">
        <v>1293</v>
      </c>
      <c r="I25" s="404">
        <v>15</v>
      </c>
      <c r="J25" s="404"/>
      <c r="K25" s="120" t="s">
        <v>1294</v>
      </c>
      <c r="L25" s="405">
        <v>2020051290053</v>
      </c>
      <c r="M25" s="404">
        <v>3</v>
      </c>
      <c r="N25" s="646">
        <v>3633</v>
      </c>
      <c r="O25" s="658" t="s">
        <v>1295</v>
      </c>
      <c r="P25" s="120" t="s">
        <v>66</v>
      </c>
      <c r="Q25" s="120">
        <v>4</v>
      </c>
      <c r="R25" s="299" t="s">
        <v>67</v>
      </c>
      <c r="S25" s="672">
        <v>1</v>
      </c>
      <c r="T25" s="648" t="s">
        <v>1254</v>
      </c>
      <c r="U25" s="650" t="s">
        <v>1296</v>
      </c>
      <c r="V25" s="652" t="s">
        <v>66</v>
      </c>
      <c r="W25" s="654">
        <v>7</v>
      </c>
      <c r="X25" s="656" t="s">
        <v>45</v>
      </c>
      <c r="Y25" s="665">
        <v>0.5</v>
      </c>
      <c r="Z25" s="637">
        <v>0</v>
      </c>
      <c r="AA25" s="640">
        <v>0</v>
      </c>
      <c r="AB25" s="637">
        <v>0</v>
      </c>
      <c r="AC25" s="640">
        <v>0</v>
      </c>
      <c r="AD25" s="637">
        <v>0</v>
      </c>
      <c r="AE25" s="637"/>
      <c r="AF25" s="637">
        <v>7</v>
      </c>
      <c r="AG25" s="640"/>
      <c r="AH25" s="643">
        <f t="shared" si="2"/>
        <v>0</v>
      </c>
      <c r="AI25" s="643">
        <f t="shared" si="1"/>
        <v>0</v>
      </c>
      <c r="AJ25" s="39">
        <v>30000000</v>
      </c>
      <c r="AK25" s="288" t="s">
        <v>1237</v>
      </c>
      <c r="AL25" s="394" t="s">
        <v>1291</v>
      </c>
      <c r="AM25" s="39">
        <v>0</v>
      </c>
      <c r="AN25" s="294"/>
      <c r="AO25" s="295"/>
    </row>
    <row r="26" spans="1:41" s="69" customFormat="1" ht="38.25" x14ac:dyDescent="0.25">
      <c r="A26" s="404"/>
      <c r="B26" s="120"/>
      <c r="C26" s="404"/>
      <c r="D26" s="404"/>
      <c r="E26" s="120"/>
      <c r="F26" s="405"/>
      <c r="G26" s="404"/>
      <c r="H26" s="120"/>
      <c r="I26" s="404"/>
      <c r="J26" s="404"/>
      <c r="K26" s="120"/>
      <c r="L26" s="405"/>
      <c r="M26" s="404"/>
      <c r="N26" s="647"/>
      <c r="O26" s="660"/>
      <c r="P26" s="120"/>
      <c r="Q26" s="120"/>
      <c r="R26" s="299"/>
      <c r="S26" s="674"/>
      <c r="T26" s="649"/>
      <c r="U26" s="651"/>
      <c r="V26" s="653"/>
      <c r="W26" s="655"/>
      <c r="X26" s="657"/>
      <c r="Y26" s="667"/>
      <c r="Z26" s="639"/>
      <c r="AA26" s="642"/>
      <c r="AB26" s="639"/>
      <c r="AC26" s="642"/>
      <c r="AD26" s="639"/>
      <c r="AE26" s="639"/>
      <c r="AF26" s="639"/>
      <c r="AG26" s="642"/>
      <c r="AH26" s="645"/>
      <c r="AI26" s="645"/>
      <c r="AJ26" s="39">
        <v>40000000</v>
      </c>
      <c r="AK26" s="288" t="s">
        <v>1297</v>
      </c>
      <c r="AL26" s="394" t="s">
        <v>1298</v>
      </c>
      <c r="AM26" s="39">
        <v>0</v>
      </c>
      <c r="AN26" s="294"/>
      <c r="AO26" s="295"/>
    </row>
    <row r="27" spans="1:41" s="69" customFormat="1" ht="38.25" x14ac:dyDescent="0.25">
      <c r="A27" s="404">
        <v>3</v>
      </c>
      <c r="B27" s="120" t="s">
        <v>643</v>
      </c>
      <c r="C27" s="404">
        <v>6</v>
      </c>
      <c r="D27" s="404" t="s">
        <v>771</v>
      </c>
      <c r="E27" s="120" t="s">
        <v>772</v>
      </c>
      <c r="F27" s="405">
        <v>3</v>
      </c>
      <c r="G27" s="404" t="s">
        <v>1292</v>
      </c>
      <c r="H27" s="120" t="s">
        <v>1293</v>
      </c>
      <c r="I27" s="404">
        <v>15</v>
      </c>
      <c r="J27" s="404"/>
      <c r="K27" s="120" t="s">
        <v>1294</v>
      </c>
      <c r="L27" s="405">
        <v>2020051290053</v>
      </c>
      <c r="M27" s="404">
        <v>3</v>
      </c>
      <c r="N27" s="404">
        <v>3633</v>
      </c>
      <c r="O27" s="291" t="s">
        <v>1295</v>
      </c>
      <c r="P27" s="404" t="s">
        <v>66</v>
      </c>
      <c r="Q27" s="404">
        <v>4</v>
      </c>
      <c r="R27" s="401" t="s">
        <v>67</v>
      </c>
      <c r="S27" s="292">
        <v>1</v>
      </c>
      <c r="T27" s="291" t="s">
        <v>1254</v>
      </c>
      <c r="U27" s="275" t="s">
        <v>1299</v>
      </c>
      <c r="V27" s="293" t="s">
        <v>66</v>
      </c>
      <c r="W27" s="398">
        <v>3</v>
      </c>
      <c r="X27" s="402" t="s">
        <v>45</v>
      </c>
      <c r="Y27" s="399">
        <v>0.5</v>
      </c>
      <c r="Z27" s="405">
        <v>0</v>
      </c>
      <c r="AA27" s="59">
        <v>0</v>
      </c>
      <c r="AB27" s="405">
        <v>0</v>
      </c>
      <c r="AC27" s="59">
        <v>0</v>
      </c>
      <c r="AD27" s="405">
        <v>0</v>
      </c>
      <c r="AE27" s="405"/>
      <c r="AF27" s="405">
        <v>3</v>
      </c>
      <c r="AG27" s="59"/>
      <c r="AH27" s="400">
        <f t="shared" si="2"/>
        <v>0</v>
      </c>
      <c r="AI27" s="400">
        <f t="shared" si="1"/>
        <v>0</v>
      </c>
      <c r="AJ27" s="39">
        <v>10648711</v>
      </c>
      <c r="AK27" s="288" t="s">
        <v>307</v>
      </c>
      <c r="AL27" s="394" t="s">
        <v>1291</v>
      </c>
      <c r="AM27" s="39">
        <v>0</v>
      </c>
      <c r="AN27" s="294"/>
      <c r="AO27" s="295"/>
    </row>
    <row r="28" spans="1:41" s="69" customFormat="1" ht="38.25" x14ac:dyDescent="0.25">
      <c r="A28" s="404">
        <v>4</v>
      </c>
      <c r="B28" s="120" t="s">
        <v>777</v>
      </c>
      <c r="C28" s="404">
        <v>4</v>
      </c>
      <c r="D28" s="404">
        <v>44</v>
      </c>
      <c r="E28" s="120" t="s">
        <v>791</v>
      </c>
      <c r="F28" s="405">
        <v>1</v>
      </c>
      <c r="G28" s="404" t="s">
        <v>792</v>
      </c>
      <c r="H28" s="120" t="s">
        <v>793</v>
      </c>
      <c r="I28" s="404">
        <v>16</v>
      </c>
      <c r="J28" s="404">
        <v>17</v>
      </c>
      <c r="K28" s="120" t="s">
        <v>1300</v>
      </c>
      <c r="L28" s="405">
        <v>2020051290048</v>
      </c>
      <c r="M28" s="404">
        <v>1</v>
      </c>
      <c r="N28" s="646">
        <v>4411</v>
      </c>
      <c r="O28" s="658" t="s">
        <v>1301</v>
      </c>
      <c r="P28" s="404" t="s">
        <v>66</v>
      </c>
      <c r="Q28" s="404">
        <v>4</v>
      </c>
      <c r="R28" s="401" t="s">
        <v>67</v>
      </c>
      <c r="S28" s="672">
        <v>1</v>
      </c>
      <c r="T28" s="648" t="s">
        <v>1254</v>
      </c>
      <c r="U28" s="650" t="s">
        <v>1302</v>
      </c>
      <c r="V28" s="652" t="s">
        <v>66</v>
      </c>
      <c r="W28" s="654">
        <v>24</v>
      </c>
      <c r="X28" s="656" t="s">
        <v>45</v>
      </c>
      <c r="Y28" s="665">
        <v>0.5</v>
      </c>
      <c r="Z28" s="637">
        <v>6</v>
      </c>
      <c r="AA28" s="640">
        <v>10</v>
      </c>
      <c r="AB28" s="637">
        <v>6</v>
      </c>
      <c r="AC28" s="640">
        <v>6</v>
      </c>
      <c r="AD28" s="637">
        <v>6</v>
      </c>
      <c r="AE28" s="640"/>
      <c r="AF28" s="637">
        <v>6</v>
      </c>
      <c r="AG28" s="640"/>
      <c r="AH28" s="643">
        <f t="shared" si="2"/>
        <v>0.66666666666666663</v>
      </c>
      <c r="AI28" s="643">
        <f t="shared" si="1"/>
        <v>0.66666666666666663</v>
      </c>
      <c r="AJ28" s="39">
        <v>261697103</v>
      </c>
      <c r="AK28" s="121" t="s">
        <v>1213</v>
      </c>
      <c r="AL28" s="394" t="s">
        <v>1298</v>
      </c>
      <c r="AM28" s="39">
        <v>3550446</v>
      </c>
      <c r="AN28" s="294"/>
      <c r="AO28" s="295"/>
    </row>
    <row r="29" spans="1:41" s="69" customFormat="1" ht="12.75" x14ac:dyDescent="0.25">
      <c r="A29" s="404"/>
      <c r="B29" s="120"/>
      <c r="C29" s="404"/>
      <c r="D29" s="404"/>
      <c r="E29" s="120"/>
      <c r="F29" s="405"/>
      <c r="G29" s="404"/>
      <c r="H29" s="120"/>
      <c r="I29" s="404"/>
      <c r="J29" s="404"/>
      <c r="K29" s="120"/>
      <c r="L29" s="405"/>
      <c r="M29" s="404"/>
      <c r="N29" s="647"/>
      <c r="O29" s="660"/>
      <c r="P29" s="404"/>
      <c r="Q29" s="404"/>
      <c r="R29" s="401"/>
      <c r="S29" s="674"/>
      <c r="T29" s="649"/>
      <c r="U29" s="651"/>
      <c r="V29" s="653"/>
      <c r="W29" s="655"/>
      <c r="X29" s="657"/>
      <c r="Y29" s="667"/>
      <c r="Z29" s="639"/>
      <c r="AA29" s="642"/>
      <c r="AB29" s="639"/>
      <c r="AC29" s="642"/>
      <c r="AD29" s="639"/>
      <c r="AE29" s="642"/>
      <c r="AF29" s="639"/>
      <c r="AG29" s="642"/>
      <c r="AH29" s="645"/>
      <c r="AI29" s="645"/>
      <c r="AJ29" s="39">
        <v>10000000</v>
      </c>
      <c r="AK29" s="121" t="s">
        <v>1303</v>
      </c>
      <c r="AL29" s="394" t="s">
        <v>1278</v>
      </c>
      <c r="AM29" s="39">
        <v>0</v>
      </c>
      <c r="AN29" s="294"/>
      <c r="AO29" s="295"/>
    </row>
    <row r="30" spans="1:41" s="69" customFormat="1" ht="63.75" x14ac:dyDescent="0.25">
      <c r="A30" s="404">
        <v>4</v>
      </c>
      <c r="B30" s="120" t="s">
        <v>777</v>
      </c>
      <c r="C30" s="404">
        <v>4</v>
      </c>
      <c r="D30" s="404">
        <v>44</v>
      </c>
      <c r="E30" s="120" t="s">
        <v>791</v>
      </c>
      <c r="F30" s="405">
        <v>1</v>
      </c>
      <c r="G30" s="404" t="s">
        <v>792</v>
      </c>
      <c r="H30" s="120" t="s">
        <v>793</v>
      </c>
      <c r="I30" s="404">
        <v>16</v>
      </c>
      <c r="J30" s="404">
        <v>17</v>
      </c>
      <c r="K30" s="120" t="s">
        <v>1300</v>
      </c>
      <c r="L30" s="405">
        <v>2020051290048</v>
      </c>
      <c r="M30" s="404">
        <v>1</v>
      </c>
      <c r="N30" s="404">
        <v>4411</v>
      </c>
      <c r="O30" s="291" t="s">
        <v>1301</v>
      </c>
      <c r="P30" s="404" t="s">
        <v>66</v>
      </c>
      <c r="Q30" s="404">
        <v>4</v>
      </c>
      <c r="R30" s="401" t="s">
        <v>67</v>
      </c>
      <c r="S30" s="292">
        <v>1</v>
      </c>
      <c r="T30" s="291" t="s">
        <v>1254</v>
      </c>
      <c r="U30" s="275" t="s">
        <v>1304</v>
      </c>
      <c r="V30" s="293" t="s">
        <v>66</v>
      </c>
      <c r="W30" s="398">
        <v>24</v>
      </c>
      <c r="X30" s="402" t="s">
        <v>45</v>
      </c>
      <c r="Y30" s="399">
        <v>0.5</v>
      </c>
      <c r="Z30" s="405">
        <v>6</v>
      </c>
      <c r="AA30" s="59">
        <v>10</v>
      </c>
      <c r="AB30" s="405">
        <v>6</v>
      </c>
      <c r="AC30" s="59">
        <v>6</v>
      </c>
      <c r="AD30" s="405">
        <v>6</v>
      </c>
      <c r="AE30" s="59"/>
      <c r="AF30" s="405">
        <v>6</v>
      </c>
      <c r="AG30" s="59"/>
      <c r="AH30" s="400">
        <f t="shared" si="2"/>
        <v>0.66666666666666663</v>
      </c>
      <c r="AI30" s="400">
        <f t="shared" si="1"/>
        <v>0.66666666666666663</v>
      </c>
      <c r="AJ30" s="39">
        <v>261697103</v>
      </c>
      <c r="AK30" s="121" t="s">
        <v>1213</v>
      </c>
      <c r="AL30" s="394" t="s">
        <v>1298</v>
      </c>
      <c r="AM30" s="39">
        <v>3550447</v>
      </c>
      <c r="AN30" s="294"/>
      <c r="AO30" s="295"/>
    </row>
    <row r="31" spans="1:41" s="69" customFormat="1" ht="38.25" x14ac:dyDescent="0.25">
      <c r="A31" s="404">
        <v>4</v>
      </c>
      <c r="B31" s="120" t="s">
        <v>777</v>
      </c>
      <c r="C31" s="404">
        <v>4</v>
      </c>
      <c r="D31" s="404" t="s">
        <v>790</v>
      </c>
      <c r="E31" s="120" t="s">
        <v>791</v>
      </c>
      <c r="F31" s="405">
        <v>1</v>
      </c>
      <c r="G31" s="404" t="s">
        <v>792</v>
      </c>
      <c r="H31" s="120" t="s">
        <v>793</v>
      </c>
      <c r="I31" s="404">
        <v>16</v>
      </c>
      <c r="J31" s="404">
        <v>17</v>
      </c>
      <c r="K31" s="120" t="s">
        <v>1300</v>
      </c>
      <c r="L31" s="405">
        <v>2020051290048</v>
      </c>
      <c r="M31" s="404">
        <v>2</v>
      </c>
      <c r="N31" s="404">
        <v>4412</v>
      </c>
      <c r="O31" s="291" t="s">
        <v>1305</v>
      </c>
      <c r="P31" s="404" t="s">
        <v>66</v>
      </c>
      <c r="Q31" s="404">
        <v>18</v>
      </c>
      <c r="R31" s="401" t="s">
        <v>67</v>
      </c>
      <c r="S31" s="292">
        <v>6</v>
      </c>
      <c r="T31" s="291" t="s">
        <v>1254</v>
      </c>
      <c r="U31" s="275" t="s">
        <v>1306</v>
      </c>
      <c r="V31" s="293" t="s">
        <v>66</v>
      </c>
      <c r="W31" s="398">
        <v>4</v>
      </c>
      <c r="X31" s="402" t="s">
        <v>45</v>
      </c>
      <c r="Y31" s="399">
        <v>1</v>
      </c>
      <c r="Z31" s="405">
        <v>1</v>
      </c>
      <c r="AA31" s="59">
        <v>1</v>
      </c>
      <c r="AB31" s="405">
        <v>1</v>
      </c>
      <c r="AC31" s="59">
        <v>1</v>
      </c>
      <c r="AD31" s="405">
        <v>1</v>
      </c>
      <c r="AE31" s="405"/>
      <c r="AF31" s="405">
        <v>1</v>
      </c>
      <c r="AG31" s="59"/>
      <c r="AH31" s="400">
        <f t="shared" si="2"/>
        <v>0.5</v>
      </c>
      <c r="AI31" s="400">
        <f t="shared" si="1"/>
        <v>0.5</v>
      </c>
      <c r="AJ31" s="39">
        <v>25000000</v>
      </c>
      <c r="AK31" s="288" t="s">
        <v>1230</v>
      </c>
      <c r="AL31" s="328" t="s">
        <v>1256</v>
      </c>
      <c r="AM31" s="39">
        <v>19162336</v>
      </c>
      <c r="AN31" s="294"/>
      <c r="AO31" s="295"/>
    </row>
    <row r="32" spans="1:41" s="69" customFormat="1" ht="38.25" x14ac:dyDescent="0.2">
      <c r="A32" s="646">
        <v>4</v>
      </c>
      <c r="B32" s="646" t="s">
        <v>777</v>
      </c>
      <c r="C32" s="646">
        <v>4</v>
      </c>
      <c r="D32" s="646" t="s">
        <v>790</v>
      </c>
      <c r="E32" s="646" t="s">
        <v>791</v>
      </c>
      <c r="F32" s="637">
        <v>1</v>
      </c>
      <c r="G32" s="646" t="s">
        <v>792</v>
      </c>
      <c r="H32" s="646" t="s">
        <v>793</v>
      </c>
      <c r="I32" s="646">
        <v>16</v>
      </c>
      <c r="J32" s="646">
        <v>17</v>
      </c>
      <c r="K32" s="646" t="s">
        <v>1300</v>
      </c>
      <c r="L32" s="637">
        <v>2020051290048</v>
      </c>
      <c r="M32" s="646">
        <v>3</v>
      </c>
      <c r="N32" s="646">
        <v>4413</v>
      </c>
      <c r="O32" s="658" t="s">
        <v>1307</v>
      </c>
      <c r="P32" s="646" t="s">
        <v>66</v>
      </c>
      <c r="Q32" s="646">
        <v>4</v>
      </c>
      <c r="R32" s="669" t="s">
        <v>67</v>
      </c>
      <c r="S32" s="672">
        <v>1</v>
      </c>
      <c r="T32" s="658" t="s">
        <v>1254</v>
      </c>
      <c r="U32" s="650" t="s">
        <v>1308</v>
      </c>
      <c r="V32" s="652" t="s">
        <v>66</v>
      </c>
      <c r="W32" s="654">
        <v>4</v>
      </c>
      <c r="X32" s="656" t="s">
        <v>45</v>
      </c>
      <c r="Y32" s="665">
        <v>1</v>
      </c>
      <c r="Z32" s="637">
        <v>1</v>
      </c>
      <c r="AA32" s="640">
        <v>1</v>
      </c>
      <c r="AB32" s="637">
        <v>1</v>
      </c>
      <c r="AC32" s="640">
        <v>1</v>
      </c>
      <c r="AD32" s="637">
        <v>1</v>
      </c>
      <c r="AE32" s="637"/>
      <c r="AF32" s="637">
        <v>1</v>
      </c>
      <c r="AG32" s="640"/>
      <c r="AH32" s="643">
        <f t="shared" si="2"/>
        <v>0.5</v>
      </c>
      <c r="AI32" s="643">
        <f t="shared" si="1"/>
        <v>0.5</v>
      </c>
      <c r="AJ32" s="39">
        <v>60360747</v>
      </c>
      <c r="AK32" s="300" t="s">
        <v>1309</v>
      </c>
      <c r="AL32" s="328" t="s">
        <v>1298</v>
      </c>
      <c r="AM32" s="39">
        <v>18113874.5</v>
      </c>
      <c r="AN32" s="294"/>
      <c r="AO32" s="295"/>
    </row>
    <row r="33" spans="1:41" s="69" customFormat="1" ht="51" x14ac:dyDescent="0.2">
      <c r="A33" s="668"/>
      <c r="B33" s="668"/>
      <c r="C33" s="668"/>
      <c r="D33" s="668"/>
      <c r="E33" s="668"/>
      <c r="F33" s="638"/>
      <c r="G33" s="668"/>
      <c r="H33" s="668"/>
      <c r="I33" s="668"/>
      <c r="J33" s="668"/>
      <c r="K33" s="668"/>
      <c r="L33" s="638"/>
      <c r="M33" s="668"/>
      <c r="N33" s="668"/>
      <c r="O33" s="659"/>
      <c r="P33" s="668"/>
      <c r="Q33" s="668"/>
      <c r="R33" s="670"/>
      <c r="S33" s="673"/>
      <c r="T33" s="659"/>
      <c r="U33" s="661"/>
      <c r="V33" s="662"/>
      <c r="W33" s="663"/>
      <c r="X33" s="664"/>
      <c r="Y33" s="666"/>
      <c r="Z33" s="638"/>
      <c r="AA33" s="641"/>
      <c r="AB33" s="638"/>
      <c r="AC33" s="641"/>
      <c r="AD33" s="638"/>
      <c r="AE33" s="638"/>
      <c r="AF33" s="638"/>
      <c r="AG33" s="641"/>
      <c r="AH33" s="644"/>
      <c r="AI33" s="644"/>
      <c r="AJ33" s="39">
        <v>485942148</v>
      </c>
      <c r="AK33" s="300" t="s">
        <v>1310</v>
      </c>
      <c r="AL33" s="328" t="s">
        <v>1270</v>
      </c>
      <c r="AM33" s="39">
        <v>0</v>
      </c>
      <c r="AN33" s="295"/>
    </row>
    <row r="34" spans="1:41" s="69" customFormat="1" ht="51" x14ac:dyDescent="0.2">
      <c r="A34" s="668"/>
      <c r="B34" s="668"/>
      <c r="C34" s="668"/>
      <c r="D34" s="668"/>
      <c r="E34" s="668"/>
      <c r="F34" s="638"/>
      <c r="G34" s="668"/>
      <c r="H34" s="668"/>
      <c r="I34" s="668"/>
      <c r="J34" s="668"/>
      <c r="K34" s="668"/>
      <c r="L34" s="638"/>
      <c r="M34" s="668"/>
      <c r="N34" s="668"/>
      <c r="O34" s="659"/>
      <c r="P34" s="668"/>
      <c r="Q34" s="668"/>
      <c r="R34" s="670"/>
      <c r="S34" s="673"/>
      <c r="T34" s="659"/>
      <c r="U34" s="661"/>
      <c r="V34" s="662"/>
      <c r="W34" s="663"/>
      <c r="X34" s="664"/>
      <c r="Y34" s="666"/>
      <c r="Z34" s="638"/>
      <c r="AA34" s="641"/>
      <c r="AB34" s="638"/>
      <c r="AC34" s="641"/>
      <c r="AD34" s="638"/>
      <c r="AE34" s="638"/>
      <c r="AF34" s="638"/>
      <c r="AG34" s="641"/>
      <c r="AH34" s="644"/>
      <c r="AI34" s="644"/>
      <c r="AJ34" s="39">
        <v>369180958</v>
      </c>
      <c r="AK34" s="300" t="s">
        <v>1311</v>
      </c>
      <c r="AL34" s="328" t="s">
        <v>1270</v>
      </c>
      <c r="AM34" s="39">
        <v>369180956</v>
      </c>
      <c r="AN34" s="294"/>
    </row>
    <row r="35" spans="1:41" s="69" customFormat="1" ht="25.5" x14ac:dyDescent="0.25">
      <c r="A35" s="647"/>
      <c r="B35" s="647"/>
      <c r="C35" s="647"/>
      <c r="D35" s="647"/>
      <c r="E35" s="647"/>
      <c r="F35" s="639"/>
      <c r="G35" s="647"/>
      <c r="H35" s="647"/>
      <c r="I35" s="647"/>
      <c r="J35" s="647"/>
      <c r="K35" s="647"/>
      <c r="L35" s="639"/>
      <c r="M35" s="647"/>
      <c r="N35" s="647"/>
      <c r="O35" s="660"/>
      <c r="P35" s="647"/>
      <c r="Q35" s="647"/>
      <c r="R35" s="671"/>
      <c r="S35" s="674"/>
      <c r="T35" s="660"/>
      <c r="U35" s="651"/>
      <c r="V35" s="653"/>
      <c r="W35" s="655"/>
      <c r="X35" s="657"/>
      <c r="Y35" s="667"/>
      <c r="Z35" s="639"/>
      <c r="AA35" s="642"/>
      <c r="AB35" s="639"/>
      <c r="AC35" s="642"/>
      <c r="AD35" s="639"/>
      <c r="AE35" s="639"/>
      <c r="AF35" s="639"/>
      <c r="AG35" s="642"/>
      <c r="AH35" s="645"/>
      <c r="AI35" s="645"/>
      <c r="AJ35" s="39">
        <v>40000000</v>
      </c>
      <c r="AK35" s="288" t="s">
        <v>1312</v>
      </c>
      <c r="AL35" s="328" t="s">
        <v>1298</v>
      </c>
      <c r="AM35" s="39">
        <v>13491818.5</v>
      </c>
      <c r="AN35" s="294"/>
      <c r="AO35" s="295"/>
    </row>
    <row r="36" spans="1:41" s="69" customFormat="1" ht="38.25" x14ac:dyDescent="0.25">
      <c r="A36" s="692">
        <v>4</v>
      </c>
      <c r="B36" s="646" t="s">
        <v>777</v>
      </c>
      <c r="C36" s="646">
        <v>4</v>
      </c>
      <c r="D36" s="646" t="s">
        <v>790</v>
      </c>
      <c r="E36" s="646" t="s">
        <v>791</v>
      </c>
      <c r="F36" s="637">
        <v>1</v>
      </c>
      <c r="G36" s="646" t="s">
        <v>792</v>
      </c>
      <c r="H36" s="646" t="s">
        <v>793</v>
      </c>
      <c r="I36" s="646">
        <v>16</v>
      </c>
      <c r="J36" s="646">
        <v>17</v>
      </c>
      <c r="K36" s="646" t="s">
        <v>1300</v>
      </c>
      <c r="L36" s="637">
        <v>2020051290048</v>
      </c>
      <c r="M36" s="646">
        <v>6</v>
      </c>
      <c r="N36" s="646">
        <v>4416</v>
      </c>
      <c r="O36" s="658" t="s">
        <v>1313</v>
      </c>
      <c r="P36" s="646" t="s">
        <v>66</v>
      </c>
      <c r="Q36" s="646">
        <v>4</v>
      </c>
      <c r="R36" s="669" t="s">
        <v>67</v>
      </c>
      <c r="S36" s="672">
        <v>1</v>
      </c>
      <c r="T36" s="648" t="s">
        <v>1254</v>
      </c>
      <c r="U36" s="650" t="s">
        <v>1314</v>
      </c>
      <c r="V36" s="652" t="s">
        <v>66</v>
      </c>
      <c r="W36" s="654">
        <v>36</v>
      </c>
      <c r="X36" s="656" t="s">
        <v>45</v>
      </c>
      <c r="Y36" s="665">
        <v>1</v>
      </c>
      <c r="Z36" s="637">
        <v>6</v>
      </c>
      <c r="AA36" s="640">
        <v>6</v>
      </c>
      <c r="AB36" s="637">
        <v>10</v>
      </c>
      <c r="AC36" s="640">
        <v>10</v>
      </c>
      <c r="AD36" s="637">
        <v>10</v>
      </c>
      <c r="AE36" s="640"/>
      <c r="AF36" s="637">
        <v>10</v>
      </c>
      <c r="AG36" s="640"/>
      <c r="AH36" s="643">
        <f t="shared" si="2"/>
        <v>0.44444444444444442</v>
      </c>
      <c r="AI36" s="643">
        <f t="shared" si="1"/>
        <v>0.44444444444444442</v>
      </c>
      <c r="AJ36" s="39">
        <v>10000000</v>
      </c>
      <c r="AK36" s="121" t="s">
        <v>308</v>
      </c>
      <c r="AL36" s="394" t="s">
        <v>1291</v>
      </c>
      <c r="AM36" s="39">
        <v>4585339</v>
      </c>
      <c r="AN36" s="294"/>
      <c r="AO36" s="295"/>
    </row>
    <row r="37" spans="1:41" s="69" customFormat="1" ht="12.75" x14ac:dyDescent="0.25">
      <c r="A37" s="693"/>
      <c r="B37" s="647"/>
      <c r="C37" s="647"/>
      <c r="D37" s="647"/>
      <c r="E37" s="647"/>
      <c r="F37" s="639"/>
      <c r="G37" s="647"/>
      <c r="H37" s="647"/>
      <c r="I37" s="647"/>
      <c r="J37" s="647"/>
      <c r="K37" s="647"/>
      <c r="L37" s="639"/>
      <c r="M37" s="647"/>
      <c r="N37" s="647"/>
      <c r="O37" s="660"/>
      <c r="P37" s="647"/>
      <c r="Q37" s="647"/>
      <c r="R37" s="671"/>
      <c r="S37" s="674"/>
      <c r="T37" s="649"/>
      <c r="U37" s="651"/>
      <c r="V37" s="653"/>
      <c r="W37" s="655"/>
      <c r="X37" s="657"/>
      <c r="Y37" s="667"/>
      <c r="Z37" s="639"/>
      <c r="AA37" s="642"/>
      <c r="AB37" s="639"/>
      <c r="AC37" s="642"/>
      <c r="AD37" s="639"/>
      <c r="AE37" s="642"/>
      <c r="AF37" s="639"/>
      <c r="AG37" s="642"/>
      <c r="AH37" s="645"/>
      <c r="AI37" s="645"/>
      <c r="AJ37" s="39">
        <v>48000000</v>
      </c>
      <c r="AK37" s="121" t="s">
        <v>1315</v>
      </c>
      <c r="AL37" s="328" t="s">
        <v>1316</v>
      </c>
      <c r="AM37" s="39">
        <v>0</v>
      </c>
      <c r="AN37" s="294"/>
      <c r="AO37" s="295"/>
    </row>
    <row r="38" spans="1:41" s="69" customFormat="1" ht="51" x14ac:dyDescent="0.25">
      <c r="A38" s="404">
        <v>4</v>
      </c>
      <c r="B38" s="120" t="s">
        <v>777</v>
      </c>
      <c r="C38" s="404">
        <v>4</v>
      </c>
      <c r="D38" s="404" t="s">
        <v>790</v>
      </c>
      <c r="E38" s="120" t="s">
        <v>791</v>
      </c>
      <c r="F38" s="405">
        <v>1</v>
      </c>
      <c r="G38" s="404" t="s">
        <v>792</v>
      </c>
      <c r="H38" s="120" t="s">
        <v>793</v>
      </c>
      <c r="I38" s="404">
        <v>16</v>
      </c>
      <c r="J38" s="404">
        <v>17</v>
      </c>
      <c r="K38" s="120" t="s">
        <v>1300</v>
      </c>
      <c r="L38" s="405">
        <v>2020051290048</v>
      </c>
      <c r="M38" s="404">
        <v>7</v>
      </c>
      <c r="N38" s="404">
        <v>4417</v>
      </c>
      <c r="O38" s="291" t="s">
        <v>1317</v>
      </c>
      <c r="P38" s="404" t="s">
        <v>66</v>
      </c>
      <c r="Q38" s="404">
        <v>3</v>
      </c>
      <c r="R38" s="401" t="s">
        <v>67</v>
      </c>
      <c r="S38" s="292">
        <v>1</v>
      </c>
      <c r="T38" s="291" t="s">
        <v>1254</v>
      </c>
      <c r="U38" s="275" t="s">
        <v>1318</v>
      </c>
      <c r="V38" s="293" t="s">
        <v>66</v>
      </c>
      <c r="W38" s="398">
        <v>2000</v>
      </c>
      <c r="X38" s="402" t="s">
        <v>45</v>
      </c>
      <c r="Y38" s="399">
        <v>1</v>
      </c>
      <c r="Z38" s="405">
        <v>500</v>
      </c>
      <c r="AA38" s="59">
        <v>600</v>
      </c>
      <c r="AB38" s="405">
        <v>500</v>
      </c>
      <c r="AC38" s="44">
        <v>500</v>
      </c>
      <c r="AD38" s="405">
        <v>500</v>
      </c>
      <c r="AE38" s="59"/>
      <c r="AF38" s="405">
        <v>500</v>
      </c>
      <c r="AG38" s="59"/>
      <c r="AH38" s="400">
        <f t="shared" si="2"/>
        <v>0.55000000000000004</v>
      </c>
      <c r="AI38" s="400">
        <f t="shared" si="1"/>
        <v>0.55000000000000004</v>
      </c>
      <c r="AJ38" s="39">
        <v>10648712</v>
      </c>
      <c r="AK38" s="121" t="s">
        <v>307</v>
      </c>
      <c r="AL38" s="394" t="s">
        <v>1291</v>
      </c>
      <c r="AM38" s="39">
        <v>0</v>
      </c>
      <c r="AN38" s="294"/>
      <c r="AO38" s="295"/>
    </row>
    <row r="39" spans="1:41" s="69" customFormat="1" ht="38.25" x14ac:dyDescent="0.25">
      <c r="A39" s="404">
        <v>4</v>
      </c>
      <c r="B39" s="120" t="s">
        <v>777</v>
      </c>
      <c r="C39" s="404">
        <v>4</v>
      </c>
      <c r="D39" s="404" t="s">
        <v>790</v>
      </c>
      <c r="E39" s="120" t="s">
        <v>791</v>
      </c>
      <c r="F39" s="405">
        <v>1</v>
      </c>
      <c r="G39" s="404" t="s">
        <v>792</v>
      </c>
      <c r="H39" s="120" t="s">
        <v>793</v>
      </c>
      <c r="I39" s="404">
        <v>16</v>
      </c>
      <c r="J39" s="404"/>
      <c r="K39" s="120" t="s">
        <v>1288</v>
      </c>
      <c r="L39" s="405">
        <v>2020051290047</v>
      </c>
      <c r="M39" s="404">
        <v>8</v>
      </c>
      <c r="N39" s="404">
        <v>4418</v>
      </c>
      <c r="O39" s="291" t="s">
        <v>1319</v>
      </c>
      <c r="P39" s="404" t="s">
        <v>66</v>
      </c>
      <c r="Q39" s="404">
        <v>4</v>
      </c>
      <c r="R39" s="401" t="s">
        <v>67</v>
      </c>
      <c r="S39" s="292">
        <v>1</v>
      </c>
      <c r="T39" s="291" t="s">
        <v>1254</v>
      </c>
      <c r="U39" s="275" t="s">
        <v>1320</v>
      </c>
      <c r="V39" s="293" t="s">
        <v>66</v>
      </c>
      <c r="W39" s="398">
        <v>3000</v>
      </c>
      <c r="X39" s="402" t="s">
        <v>45</v>
      </c>
      <c r="Y39" s="399">
        <v>1</v>
      </c>
      <c r="Z39" s="405">
        <v>750</v>
      </c>
      <c r="AA39" s="59">
        <v>800</v>
      </c>
      <c r="AB39" s="405">
        <v>750</v>
      </c>
      <c r="AC39" s="59">
        <v>750</v>
      </c>
      <c r="AD39" s="405">
        <v>750</v>
      </c>
      <c r="AE39" s="405"/>
      <c r="AF39" s="405">
        <v>750</v>
      </c>
      <c r="AG39" s="59"/>
      <c r="AH39" s="400">
        <f t="shared" si="2"/>
        <v>0.51666666666666672</v>
      </c>
      <c r="AI39" s="400">
        <f t="shared" si="1"/>
        <v>0.51666666666666672</v>
      </c>
      <c r="AJ39" s="39">
        <v>80000000</v>
      </c>
      <c r="AK39" s="296" t="s">
        <v>1230</v>
      </c>
      <c r="AL39" s="328" t="s">
        <v>1256</v>
      </c>
      <c r="AM39" s="39">
        <v>19162336</v>
      </c>
      <c r="AN39" s="294"/>
      <c r="AO39" s="280"/>
    </row>
    <row r="40" spans="1:41" s="69" customFormat="1" ht="38.25" x14ac:dyDescent="0.2">
      <c r="A40" s="646">
        <v>4</v>
      </c>
      <c r="B40" s="646" t="s">
        <v>777</v>
      </c>
      <c r="C40" s="646">
        <v>4</v>
      </c>
      <c r="D40" s="646" t="s">
        <v>790</v>
      </c>
      <c r="E40" s="646" t="s">
        <v>791</v>
      </c>
      <c r="F40" s="637">
        <v>1</v>
      </c>
      <c r="G40" s="646" t="s">
        <v>792</v>
      </c>
      <c r="H40" s="646" t="s">
        <v>793</v>
      </c>
      <c r="I40" s="646">
        <v>16</v>
      </c>
      <c r="J40" s="646">
        <v>17</v>
      </c>
      <c r="K40" s="646" t="s">
        <v>1300</v>
      </c>
      <c r="L40" s="637">
        <v>2020051290048</v>
      </c>
      <c r="M40" s="646">
        <v>9</v>
      </c>
      <c r="N40" s="646">
        <v>4419</v>
      </c>
      <c r="O40" s="658" t="s">
        <v>1321</v>
      </c>
      <c r="P40" s="646" t="s">
        <v>369</v>
      </c>
      <c r="Q40" s="669">
        <v>1</v>
      </c>
      <c r="R40" s="669" t="s">
        <v>554</v>
      </c>
      <c r="S40" s="689">
        <v>0.75</v>
      </c>
      <c r="T40" s="658" t="s">
        <v>1254</v>
      </c>
      <c r="U40" s="650" t="s">
        <v>1322</v>
      </c>
      <c r="V40" s="654" t="s">
        <v>137</v>
      </c>
      <c r="W40" s="665">
        <v>1</v>
      </c>
      <c r="X40" s="656" t="s">
        <v>46</v>
      </c>
      <c r="Y40" s="665">
        <v>1</v>
      </c>
      <c r="Z40" s="669">
        <v>0.25</v>
      </c>
      <c r="AA40" s="675">
        <v>0.25</v>
      </c>
      <c r="AB40" s="669">
        <v>0.25</v>
      </c>
      <c r="AC40" s="677">
        <v>0.25</v>
      </c>
      <c r="AD40" s="669">
        <v>0.25</v>
      </c>
      <c r="AE40" s="669"/>
      <c r="AF40" s="669">
        <v>0.25</v>
      </c>
      <c r="AG40" s="675"/>
      <c r="AH40" s="643">
        <f t="shared" si="2"/>
        <v>1</v>
      </c>
      <c r="AI40" s="643">
        <f t="shared" si="1"/>
        <v>1</v>
      </c>
      <c r="AJ40" s="39">
        <v>60360747</v>
      </c>
      <c r="AK40" s="300" t="s">
        <v>1309</v>
      </c>
      <c r="AL40" s="328" t="s">
        <v>1298</v>
      </c>
      <c r="AM40" s="39">
        <v>18113874.5</v>
      </c>
      <c r="AN40" s="294"/>
      <c r="AO40" s="295"/>
    </row>
    <row r="41" spans="1:41" s="69" customFormat="1" ht="25.5" x14ac:dyDescent="0.25">
      <c r="A41" s="647"/>
      <c r="B41" s="647"/>
      <c r="C41" s="647"/>
      <c r="D41" s="647"/>
      <c r="E41" s="647"/>
      <c r="F41" s="639"/>
      <c r="G41" s="647"/>
      <c r="H41" s="647"/>
      <c r="I41" s="647"/>
      <c r="J41" s="647"/>
      <c r="K41" s="647"/>
      <c r="L41" s="639"/>
      <c r="M41" s="647"/>
      <c r="N41" s="647"/>
      <c r="O41" s="660"/>
      <c r="P41" s="647"/>
      <c r="Q41" s="671"/>
      <c r="R41" s="671"/>
      <c r="S41" s="690"/>
      <c r="T41" s="660"/>
      <c r="U41" s="651"/>
      <c r="V41" s="655"/>
      <c r="W41" s="667"/>
      <c r="X41" s="657"/>
      <c r="Y41" s="667"/>
      <c r="Z41" s="671"/>
      <c r="AA41" s="676"/>
      <c r="AB41" s="671"/>
      <c r="AC41" s="678"/>
      <c r="AD41" s="671"/>
      <c r="AE41" s="671"/>
      <c r="AF41" s="671"/>
      <c r="AG41" s="676"/>
      <c r="AH41" s="645"/>
      <c r="AI41" s="645"/>
      <c r="AJ41" s="39">
        <v>40000000</v>
      </c>
      <c r="AK41" s="288" t="s">
        <v>1312</v>
      </c>
      <c r="AL41" s="328" t="s">
        <v>1298</v>
      </c>
      <c r="AM41" s="39">
        <v>13491818.5</v>
      </c>
      <c r="AN41" s="294"/>
      <c r="AO41" s="295"/>
    </row>
    <row r="42" spans="1:41" s="69" customFormat="1" ht="51" x14ac:dyDescent="0.25">
      <c r="A42" s="646">
        <v>4</v>
      </c>
      <c r="B42" s="646" t="s">
        <v>777</v>
      </c>
      <c r="C42" s="646">
        <v>4</v>
      </c>
      <c r="D42" s="646" t="s">
        <v>790</v>
      </c>
      <c r="E42" s="646" t="s">
        <v>791</v>
      </c>
      <c r="F42" s="637">
        <v>2</v>
      </c>
      <c r="G42" s="646" t="s">
        <v>1323</v>
      </c>
      <c r="H42" s="646" t="s">
        <v>1324</v>
      </c>
      <c r="I42" s="646">
        <v>16</v>
      </c>
      <c r="J42" s="646">
        <v>17</v>
      </c>
      <c r="K42" s="646" t="s">
        <v>1300</v>
      </c>
      <c r="L42" s="637">
        <v>2020051290048</v>
      </c>
      <c r="M42" s="646">
        <v>1</v>
      </c>
      <c r="N42" s="646">
        <v>4421</v>
      </c>
      <c r="O42" s="658" t="s">
        <v>1325</v>
      </c>
      <c r="P42" s="646" t="s">
        <v>66</v>
      </c>
      <c r="Q42" s="646">
        <v>4</v>
      </c>
      <c r="R42" s="669" t="s">
        <v>67</v>
      </c>
      <c r="S42" s="672">
        <v>1</v>
      </c>
      <c r="T42" s="648" t="s">
        <v>1254</v>
      </c>
      <c r="U42" s="650" t="s">
        <v>1326</v>
      </c>
      <c r="V42" s="652" t="s">
        <v>66</v>
      </c>
      <c r="W42" s="654">
        <v>2</v>
      </c>
      <c r="X42" s="656" t="s">
        <v>45</v>
      </c>
      <c r="Y42" s="665">
        <v>1</v>
      </c>
      <c r="Z42" s="637">
        <v>0</v>
      </c>
      <c r="AA42" s="640">
        <v>0</v>
      </c>
      <c r="AB42" s="637">
        <v>1</v>
      </c>
      <c r="AC42" s="640">
        <v>1</v>
      </c>
      <c r="AD42" s="637">
        <v>0</v>
      </c>
      <c r="AE42" s="637"/>
      <c r="AF42" s="637">
        <v>1</v>
      </c>
      <c r="AG42" s="640"/>
      <c r="AH42" s="643">
        <f t="shared" si="2"/>
        <v>0.5</v>
      </c>
      <c r="AI42" s="643">
        <f t="shared" si="1"/>
        <v>0.5</v>
      </c>
      <c r="AJ42" s="39">
        <v>20000000</v>
      </c>
      <c r="AK42" s="288" t="s">
        <v>1230</v>
      </c>
      <c r="AL42" s="393" t="s">
        <v>1270</v>
      </c>
      <c r="AM42" s="39">
        <v>19162336</v>
      </c>
      <c r="AN42" s="294"/>
      <c r="AO42" s="295"/>
    </row>
    <row r="43" spans="1:41" s="69" customFormat="1" ht="51" x14ac:dyDescent="0.25">
      <c r="A43" s="647"/>
      <c r="B43" s="647"/>
      <c r="C43" s="647"/>
      <c r="D43" s="647"/>
      <c r="E43" s="647"/>
      <c r="F43" s="639"/>
      <c r="G43" s="647"/>
      <c r="H43" s="647"/>
      <c r="I43" s="647"/>
      <c r="J43" s="647"/>
      <c r="K43" s="647"/>
      <c r="L43" s="639"/>
      <c r="M43" s="647"/>
      <c r="N43" s="647"/>
      <c r="O43" s="660"/>
      <c r="P43" s="647"/>
      <c r="Q43" s="647"/>
      <c r="R43" s="671"/>
      <c r="S43" s="674"/>
      <c r="T43" s="649"/>
      <c r="U43" s="651"/>
      <c r="V43" s="653"/>
      <c r="W43" s="655"/>
      <c r="X43" s="657"/>
      <c r="Y43" s="667"/>
      <c r="Z43" s="639"/>
      <c r="AA43" s="642"/>
      <c r="AB43" s="639"/>
      <c r="AC43" s="642"/>
      <c r="AD43" s="639"/>
      <c r="AE43" s="639"/>
      <c r="AF43" s="639"/>
      <c r="AG43" s="642"/>
      <c r="AH43" s="645"/>
      <c r="AI43" s="645"/>
      <c r="AJ43" s="39">
        <v>24610000</v>
      </c>
      <c r="AK43" s="288" t="s">
        <v>1327</v>
      </c>
      <c r="AL43" s="393" t="s">
        <v>1270</v>
      </c>
      <c r="AM43" s="39">
        <v>18920000</v>
      </c>
      <c r="AN43" s="294"/>
    </row>
    <row r="44" spans="1:41" s="69" customFormat="1" ht="51" x14ac:dyDescent="0.25">
      <c r="A44" s="404">
        <v>4</v>
      </c>
      <c r="B44" s="120" t="s">
        <v>777</v>
      </c>
      <c r="C44" s="404">
        <v>4</v>
      </c>
      <c r="D44" s="404" t="s">
        <v>790</v>
      </c>
      <c r="E44" s="120" t="s">
        <v>791</v>
      </c>
      <c r="F44" s="405">
        <v>2</v>
      </c>
      <c r="G44" s="404" t="s">
        <v>1323</v>
      </c>
      <c r="H44" s="120" t="s">
        <v>1324</v>
      </c>
      <c r="I44" s="404">
        <v>16</v>
      </c>
      <c r="J44" s="404">
        <v>17</v>
      </c>
      <c r="K44" s="120" t="s">
        <v>1300</v>
      </c>
      <c r="L44" s="405">
        <v>2020051290048</v>
      </c>
      <c r="M44" s="404">
        <v>2</v>
      </c>
      <c r="N44" s="404">
        <v>4422</v>
      </c>
      <c r="O44" s="291" t="s">
        <v>1328</v>
      </c>
      <c r="P44" s="404" t="s">
        <v>66</v>
      </c>
      <c r="Q44" s="404">
        <v>6</v>
      </c>
      <c r="R44" s="401" t="s">
        <v>67</v>
      </c>
      <c r="S44" s="292">
        <v>2</v>
      </c>
      <c r="T44" s="291" t="s">
        <v>1254</v>
      </c>
      <c r="U44" s="275" t="s">
        <v>1329</v>
      </c>
      <c r="V44" s="293" t="s">
        <v>66</v>
      </c>
      <c r="W44" s="398">
        <v>4</v>
      </c>
      <c r="X44" s="402" t="s">
        <v>45</v>
      </c>
      <c r="Y44" s="399">
        <v>1</v>
      </c>
      <c r="Z44" s="405">
        <v>0</v>
      </c>
      <c r="AA44" s="59">
        <v>0</v>
      </c>
      <c r="AB44" s="405">
        <v>2</v>
      </c>
      <c r="AC44" s="59">
        <v>2</v>
      </c>
      <c r="AD44" s="405"/>
      <c r="AE44" s="405"/>
      <c r="AF44" s="405">
        <v>2</v>
      </c>
      <c r="AG44" s="59"/>
      <c r="AH44" s="400">
        <f t="shared" si="2"/>
        <v>0.5</v>
      </c>
      <c r="AI44" s="400">
        <f t="shared" si="1"/>
        <v>0.5</v>
      </c>
      <c r="AJ44" s="39">
        <v>10000000</v>
      </c>
      <c r="AK44" s="121" t="s">
        <v>305</v>
      </c>
      <c r="AL44" s="328" t="s">
        <v>1256</v>
      </c>
      <c r="AM44" s="39">
        <v>0</v>
      </c>
      <c r="AN44" s="294"/>
      <c r="AO44" s="295"/>
    </row>
    <row r="45" spans="1:41" s="69" customFormat="1" ht="25.5" x14ac:dyDescent="0.25">
      <c r="A45" s="646">
        <v>4</v>
      </c>
      <c r="B45" s="646" t="s">
        <v>777</v>
      </c>
      <c r="C45" s="646">
        <v>4</v>
      </c>
      <c r="D45" s="646" t="s">
        <v>790</v>
      </c>
      <c r="E45" s="646" t="s">
        <v>791</v>
      </c>
      <c r="F45" s="637">
        <v>2</v>
      </c>
      <c r="G45" s="646" t="s">
        <v>1323</v>
      </c>
      <c r="H45" s="646" t="s">
        <v>1324</v>
      </c>
      <c r="I45" s="646">
        <v>16</v>
      </c>
      <c r="J45" s="646">
        <v>17</v>
      </c>
      <c r="K45" s="646" t="s">
        <v>1300</v>
      </c>
      <c r="L45" s="637">
        <v>2020051290048</v>
      </c>
      <c r="M45" s="646">
        <v>3</v>
      </c>
      <c r="N45" s="646">
        <v>4423</v>
      </c>
      <c r="O45" s="658" t="s">
        <v>1330</v>
      </c>
      <c r="P45" s="646" t="s">
        <v>66</v>
      </c>
      <c r="Q45" s="646">
        <v>4</v>
      </c>
      <c r="R45" s="669" t="s">
        <v>67</v>
      </c>
      <c r="S45" s="672">
        <v>1</v>
      </c>
      <c r="T45" s="648" t="s">
        <v>1254</v>
      </c>
      <c r="U45" s="650" t="s">
        <v>1331</v>
      </c>
      <c r="V45" s="652" t="s">
        <v>66</v>
      </c>
      <c r="W45" s="654">
        <v>40</v>
      </c>
      <c r="X45" s="656" t="s">
        <v>45</v>
      </c>
      <c r="Y45" s="665">
        <v>1</v>
      </c>
      <c r="Z45" s="637">
        <v>10</v>
      </c>
      <c r="AA45" s="640">
        <v>15</v>
      </c>
      <c r="AB45" s="637">
        <v>10</v>
      </c>
      <c r="AC45" s="640">
        <v>10</v>
      </c>
      <c r="AD45" s="637">
        <v>10</v>
      </c>
      <c r="AE45" s="637"/>
      <c r="AF45" s="637">
        <v>10</v>
      </c>
      <c r="AG45" s="640"/>
      <c r="AH45" s="643">
        <f t="shared" si="2"/>
        <v>0.625</v>
      </c>
      <c r="AI45" s="643">
        <f t="shared" si="1"/>
        <v>0.625</v>
      </c>
      <c r="AJ45" s="39">
        <v>73000000</v>
      </c>
      <c r="AK45" s="121" t="s">
        <v>883</v>
      </c>
      <c r="AL45" s="328" t="s">
        <v>1256</v>
      </c>
      <c r="AM45" s="281">
        <v>27801488</v>
      </c>
      <c r="AN45" s="294"/>
      <c r="AO45" s="295"/>
    </row>
    <row r="46" spans="1:41" s="69" customFormat="1" ht="12.75" x14ac:dyDescent="0.25">
      <c r="A46" s="647"/>
      <c r="B46" s="647"/>
      <c r="C46" s="647"/>
      <c r="D46" s="647"/>
      <c r="E46" s="647"/>
      <c r="F46" s="639"/>
      <c r="G46" s="647"/>
      <c r="H46" s="647"/>
      <c r="I46" s="647"/>
      <c r="J46" s="647"/>
      <c r="K46" s="647"/>
      <c r="L46" s="639"/>
      <c r="M46" s="647"/>
      <c r="N46" s="647"/>
      <c r="O46" s="660"/>
      <c r="P46" s="647"/>
      <c r="Q46" s="647"/>
      <c r="R46" s="671"/>
      <c r="S46" s="674"/>
      <c r="T46" s="649"/>
      <c r="U46" s="651"/>
      <c r="V46" s="653"/>
      <c r="W46" s="655"/>
      <c r="X46" s="657"/>
      <c r="Y46" s="667"/>
      <c r="Z46" s="639"/>
      <c r="AA46" s="642"/>
      <c r="AB46" s="639"/>
      <c r="AC46" s="642"/>
      <c r="AD46" s="639"/>
      <c r="AE46" s="639"/>
      <c r="AF46" s="639"/>
      <c r="AG46" s="642"/>
      <c r="AH46" s="645"/>
      <c r="AI46" s="645"/>
      <c r="AJ46" s="39">
        <v>20857423</v>
      </c>
      <c r="AK46" s="121" t="s">
        <v>393</v>
      </c>
      <c r="AL46" s="328" t="s">
        <v>1316</v>
      </c>
      <c r="AM46" s="281">
        <v>0</v>
      </c>
      <c r="AN46" s="294"/>
      <c r="AO46" s="295"/>
    </row>
    <row r="47" spans="1:41" s="69" customFormat="1" ht="63.75" x14ac:dyDescent="0.25">
      <c r="A47" s="404">
        <v>4</v>
      </c>
      <c r="B47" s="120" t="s">
        <v>777</v>
      </c>
      <c r="C47" s="404">
        <v>4</v>
      </c>
      <c r="D47" s="404" t="s">
        <v>790</v>
      </c>
      <c r="E47" s="120" t="s">
        <v>791</v>
      </c>
      <c r="F47" s="405">
        <v>2</v>
      </c>
      <c r="G47" s="404" t="s">
        <v>1323</v>
      </c>
      <c r="H47" s="120" t="s">
        <v>1324</v>
      </c>
      <c r="I47" s="404">
        <v>16</v>
      </c>
      <c r="J47" s="404">
        <v>17</v>
      </c>
      <c r="K47" s="120" t="s">
        <v>1288</v>
      </c>
      <c r="L47" s="301">
        <v>2020051290047</v>
      </c>
      <c r="M47" s="302">
        <v>4</v>
      </c>
      <c r="N47" s="404">
        <v>4424</v>
      </c>
      <c r="O47" s="291" t="s">
        <v>1332</v>
      </c>
      <c r="P47" s="404" t="s">
        <v>66</v>
      </c>
      <c r="Q47" s="404">
        <v>4</v>
      </c>
      <c r="R47" s="401" t="s">
        <v>67</v>
      </c>
      <c r="S47" s="292">
        <v>1</v>
      </c>
      <c r="T47" s="291" t="s">
        <v>1254</v>
      </c>
      <c r="U47" s="275" t="s">
        <v>1741</v>
      </c>
      <c r="V47" s="293" t="s">
        <v>66</v>
      </c>
      <c r="W47" s="398">
        <v>2</v>
      </c>
      <c r="X47" s="402" t="s">
        <v>45</v>
      </c>
      <c r="Y47" s="399">
        <v>1</v>
      </c>
      <c r="Z47" s="405">
        <v>0</v>
      </c>
      <c r="AA47" s="59">
        <v>1</v>
      </c>
      <c r="AB47" s="405">
        <v>1</v>
      </c>
      <c r="AC47" s="59">
        <v>0</v>
      </c>
      <c r="AD47" s="405">
        <v>0</v>
      </c>
      <c r="AE47" s="59"/>
      <c r="AF47" s="405">
        <v>1</v>
      </c>
      <c r="AG47" s="59"/>
      <c r="AH47" s="400">
        <f t="shared" si="2"/>
        <v>0.5</v>
      </c>
      <c r="AI47" s="400">
        <f t="shared" si="1"/>
        <v>0.5</v>
      </c>
      <c r="AJ47" s="39">
        <v>5855701</v>
      </c>
      <c r="AK47" s="121" t="s">
        <v>1129</v>
      </c>
      <c r="AL47" s="394" t="s">
        <v>1298</v>
      </c>
      <c r="AM47" s="39">
        <v>1497241</v>
      </c>
      <c r="AN47" s="294"/>
      <c r="AO47" s="295"/>
    </row>
    <row r="48" spans="1:41" s="69" customFormat="1" ht="12.75" x14ac:dyDescent="0.25">
      <c r="A48" s="646">
        <v>4</v>
      </c>
      <c r="B48" s="646" t="s">
        <v>777</v>
      </c>
      <c r="C48" s="646">
        <v>4</v>
      </c>
      <c r="D48" s="646" t="s">
        <v>790</v>
      </c>
      <c r="E48" s="646" t="s">
        <v>791</v>
      </c>
      <c r="F48" s="637">
        <v>2</v>
      </c>
      <c r="G48" s="646" t="s">
        <v>1323</v>
      </c>
      <c r="H48" s="646" t="s">
        <v>1324</v>
      </c>
      <c r="I48" s="646">
        <v>16</v>
      </c>
      <c r="J48" s="646">
        <v>17</v>
      </c>
      <c r="K48" s="646" t="s">
        <v>1288</v>
      </c>
      <c r="L48" s="638">
        <v>2020051290047</v>
      </c>
      <c r="M48" s="668">
        <v>5</v>
      </c>
      <c r="N48" s="646">
        <v>4425</v>
      </c>
      <c r="O48" s="658" t="s">
        <v>1333</v>
      </c>
      <c r="P48" s="646" t="s">
        <v>66</v>
      </c>
      <c r="Q48" s="646">
        <v>6</v>
      </c>
      <c r="R48" s="669" t="s">
        <v>67</v>
      </c>
      <c r="S48" s="672">
        <v>2</v>
      </c>
      <c r="T48" s="648" t="s">
        <v>1254</v>
      </c>
      <c r="U48" s="650" t="s">
        <v>1334</v>
      </c>
      <c r="V48" s="652" t="s">
        <v>66</v>
      </c>
      <c r="W48" s="654">
        <v>20</v>
      </c>
      <c r="X48" s="656" t="s">
        <v>45</v>
      </c>
      <c r="Y48" s="665">
        <v>1</v>
      </c>
      <c r="Z48" s="637">
        <v>5</v>
      </c>
      <c r="AA48" s="640">
        <v>5</v>
      </c>
      <c r="AB48" s="637">
        <v>5</v>
      </c>
      <c r="AC48" s="679">
        <v>5</v>
      </c>
      <c r="AD48" s="637">
        <v>5</v>
      </c>
      <c r="AE48" s="640"/>
      <c r="AF48" s="637">
        <v>5</v>
      </c>
      <c r="AG48" s="640"/>
      <c r="AH48" s="643">
        <f>+IF(X48="Acumulado",IF((AA48+AC48+AE49+AG49)&lt;=0,0,IF((Z48+AB48+AD48+AF48)&lt;=0,1,(AA48+AC48+AE49+AG49)/(Z48+AB48+AD48+AF48))),
IF(X48="No acumulado",IF(AG49&lt;&gt;"",(AG49/IF(AF48=0,1,AF48)),IF(AE49&lt;&gt;"",(AE49/IF(AD48=0,1,AD48)),IF(AC48&lt;&gt;"",(AC48/IF(AB48=0,1,AB48)),IF(AA48&lt;&gt;"",(AA48/IF(Z48=0,1,Z48)))))),
IF(X48="Mantenimiento",IF(AND(AG49=0,AE49=0,AC48=0,AA48=0),0,((AG49+AE49+AC48+AA48)/(IF(AG49=0,0,AG49)+IF(AE49=0,0,AE49)+IF(AC48=0,0,AC48)+IF(AA48=0,0,AA48)))),"ERROR")))</f>
        <v>0.5</v>
      </c>
      <c r="AI48" s="643">
        <f>+IF(AH48&gt;1,1,AH48)</f>
        <v>0.5</v>
      </c>
      <c r="AJ48" s="39">
        <v>36500000</v>
      </c>
      <c r="AK48" s="121" t="s">
        <v>357</v>
      </c>
      <c r="AL48" s="328" t="s">
        <v>1316</v>
      </c>
      <c r="AM48" s="39">
        <v>0</v>
      </c>
      <c r="AN48" s="294"/>
      <c r="AO48" s="295"/>
    </row>
    <row r="49" spans="1:41" s="69" customFormat="1" ht="25.5" x14ac:dyDescent="0.25">
      <c r="A49" s="647"/>
      <c r="B49" s="647"/>
      <c r="C49" s="647"/>
      <c r="D49" s="647"/>
      <c r="E49" s="647"/>
      <c r="F49" s="639"/>
      <c r="G49" s="647"/>
      <c r="H49" s="647"/>
      <c r="I49" s="647"/>
      <c r="J49" s="647"/>
      <c r="K49" s="647"/>
      <c r="L49" s="639"/>
      <c r="M49" s="647"/>
      <c r="N49" s="647"/>
      <c r="O49" s="660"/>
      <c r="P49" s="647"/>
      <c r="Q49" s="647"/>
      <c r="R49" s="671"/>
      <c r="S49" s="674"/>
      <c r="T49" s="649"/>
      <c r="U49" s="651"/>
      <c r="V49" s="653"/>
      <c r="W49" s="655"/>
      <c r="X49" s="657"/>
      <c r="Y49" s="667"/>
      <c r="Z49" s="639"/>
      <c r="AA49" s="642"/>
      <c r="AB49" s="639"/>
      <c r="AC49" s="680"/>
      <c r="AD49" s="639"/>
      <c r="AE49" s="642"/>
      <c r="AF49" s="639"/>
      <c r="AG49" s="642"/>
      <c r="AH49" s="645"/>
      <c r="AI49" s="645"/>
      <c r="AJ49" s="39">
        <v>5855701</v>
      </c>
      <c r="AK49" s="121" t="s">
        <v>1129</v>
      </c>
      <c r="AL49" s="394" t="s">
        <v>1298</v>
      </c>
      <c r="AM49" s="39">
        <v>1497241</v>
      </c>
      <c r="AN49" s="294"/>
      <c r="AO49" s="295"/>
    </row>
    <row r="50" spans="1:41" s="69" customFormat="1" ht="51" x14ac:dyDescent="0.25">
      <c r="A50" s="404">
        <v>4</v>
      </c>
      <c r="B50" s="120" t="s">
        <v>777</v>
      </c>
      <c r="C50" s="404">
        <v>4</v>
      </c>
      <c r="D50" s="404" t="s">
        <v>790</v>
      </c>
      <c r="E50" s="120" t="s">
        <v>791</v>
      </c>
      <c r="F50" s="405">
        <v>3</v>
      </c>
      <c r="G50" s="404" t="s">
        <v>1335</v>
      </c>
      <c r="H50" s="120" t="s">
        <v>1336</v>
      </c>
      <c r="I50" s="404">
        <v>16</v>
      </c>
      <c r="J50" s="404">
        <v>17</v>
      </c>
      <c r="K50" s="120" t="s">
        <v>1300</v>
      </c>
      <c r="L50" s="405">
        <v>2020051290048</v>
      </c>
      <c r="M50" s="404">
        <v>1</v>
      </c>
      <c r="N50" s="404">
        <v>4431</v>
      </c>
      <c r="O50" s="291" t="s">
        <v>1337</v>
      </c>
      <c r="P50" s="404" t="s">
        <v>66</v>
      </c>
      <c r="Q50" s="404">
        <v>3</v>
      </c>
      <c r="R50" s="401" t="s">
        <v>67</v>
      </c>
      <c r="S50" s="292">
        <v>1</v>
      </c>
      <c r="T50" s="291" t="s">
        <v>1254</v>
      </c>
      <c r="U50" s="275" t="s">
        <v>1338</v>
      </c>
      <c r="V50" s="293" t="s">
        <v>66</v>
      </c>
      <c r="W50" s="398">
        <v>1</v>
      </c>
      <c r="X50" s="402" t="s">
        <v>45</v>
      </c>
      <c r="Y50" s="399">
        <v>1</v>
      </c>
      <c r="Z50" s="405">
        <v>0</v>
      </c>
      <c r="AA50" s="59">
        <v>0</v>
      </c>
      <c r="AB50" s="405">
        <v>0</v>
      </c>
      <c r="AC50" s="59">
        <v>0</v>
      </c>
      <c r="AD50" s="405">
        <v>0</v>
      </c>
      <c r="AE50" s="59"/>
      <c r="AF50" s="405">
        <v>1</v>
      </c>
      <c r="AG50" s="59"/>
      <c r="AH50" s="400">
        <f t="shared" si="2"/>
        <v>0</v>
      </c>
      <c r="AI50" s="400">
        <f t="shared" si="1"/>
        <v>0</v>
      </c>
      <c r="AJ50" s="39">
        <v>10500000</v>
      </c>
      <c r="AK50" s="288" t="s">
        <v>1128</v>
      </c>
      <c r="AL50" s="328" t="s">
        <v>1278</v>
      </c>
      <c r="AM50" s="39">
        <v>0</v>
      </c>
      <c r="AN50" s="294"/>
      <c r="AO50" s="295"/>
    </row>
    <row r="51" spans="1:41" s="69" customFormat="1" ht="38.25" x14ac:dyDescent="0.25">
      <c r="A51" s="404">
        <v>4</v>
      </c>
      <c r="B51" s="120" t="s">
        <v>777</v>
      </c>
      <c r="C51" s="404">
        <v>4</v>
      </c>
      <c r="D51" s="404" t="s">
        <v>790</v>
      </c>
      <c r="E51" s="120" t="s">
        <v>791</v>
      </c>
      <c r="F51" s="405">
        <v>3</v>
      </c>
      <c r="G51" s="404" t="s">
        <v>1335</v>
      </c>
      <c r="H51" s="120" t="s">
        <v>1336</v>
      </c>
      <c r="I51" s="404">
        <v>16</v>
      </c>
      <c r="J51" s="404">
        <v>17</v>
      </c>
      <c r="K51" s="120" t="s">
        <v>1300</v>
      </c>
      <c r="L51" s="405">
        <v>2020051290048</v>
      </c>
      <c r="M51" s="404">
        <v>2</v>
      </c>
      <c r="N51" s="404">
        <v>4432</v>
      </c>
      <c r="O51" s="291" t="s">
        <v>1339</v>
      </c>
      <c r="P51" s="404" t="s">
        <v>66</v>
      </c>
      <c r="Q51" s="404">
        <v>3</v>
      </c>
      <c r="R51" s="401" t="s">
        <v>67</v>
      </c>
      <c r="S51" s="292">
        <v>1</v>
      </c>
      <c r="T51" s="291" t="s">
        <v>1254</v>
      </c>
      <c r="U51" s="277" t="s">
        <v>1340</v>
      </c>
      <c r="V51" s="398" t="s">
        <v>361</v>
      </c>
      <c r="W51" s="282">
        <v>1000</v>
      </c>
      <c r="X51" s="402" t="s">
        <v>45</v>
      </c>
      <c r="Y51" s="399">
        <v>1</v>
      </c>
      <c r="Z51" s="405">
        <v>250</v>
      </c>
      <c r="AA51" s="405">
        <v>250</v>
      </c>
      <c r="AB51" s="405">
        <v>250</v>
      </c>
      <c r="AC51" s="405">
        <v>250</v>
      </c>
      <c r="AD51" s="405">
        <v>250</v>
      </c>
      <c r="AE51" s="405">
        <v>250</v>
      </c>
      <c r="AF51" s="405">
        <v>250</v>
      </c>
      <c r="AG51" s="283"/>
      <c r="AH51" s="400">
        <f t="shared" si="2"/>
        <v>0.75</v>
      </c>
      <c r="AI51" s="400">
        <f t="shared" si="1"/>
        <v>0.75</v>
      </c>
      <c r="AJ51" s="39">
        <v>10000000</v>
      </c>
      <c r="AK51" s="288" t="s">
        <v>1128</v>
      </c>
      <c r="AL51" s="328" t="s">
        <v>1278</v>
      </c>
      <c r="AM51" s="39">
        <v>5824488</v>
      </c>
      <c r="AN51" s="294"/>
      <c r="AO51" s="295"/>
    </row>
    <row r="52" spans="1:41" s="69" customFormat="1" ht="38.25" x14ac:dyDescent="0.25">
      <c r="A52" s="404">
        <v>4</v>
      </c>
      <c r="B52" s="120" t="s">
        <v>777</v>
      </c>
      <c r="C52" s="404">
        <v>4</v>
      </c>
      <c r="D52" s="404" t="s">
        <v>790</v>
      </c>
      <c r="E52" s="120" t="s">
        <v>791</v>
      </c>
      <c r="F52" s="405">
        <v>3</v>
      </c>
      <c r="G52" s="404" t="s">
        <v>1335</v>
      </c>
      <c r="H52" s="120" t="s">
        <v>1336</v>
      </c>
      <c r="I52" s="404">
        <v>16</v>
      </c>
      <c r="J52" s="404">
        <v>17</v>
      </c>
      <c r="K52" s="120" t="s">
        <v>1300</v>
      </c>
      <c r="L52" s="405">
        <v>2020051290048</v>
      </c>
      <c r="M52" s="404">
        <v>3</v>
      </c>
      <c r="N52" s="404">
        <v>4433</v>
      </c>
      <c r="O52" s="291" t="s">
        <v>1341</v>
      </c>
      <c r="P52" s="404" t="s">
        <v>137</v>
      </c>
      <c r="Q52" s="401">
        <v>1</v>
      </c>
      <c r="R52" s="401" t="s">
        <v>554</v>
      </c>
      <c r="S52" s="279">
        <v>0.75</v>
      </c>
      <c r="T52" s="291" t="s">
        <v>1254</v>
      </c>
      <c r="U52" s="277" t="s">
        <v>1342</v>
      </c>
      <c r="V52" s="398" t="s">
        <v>137</v>
      </c>
      <c r="W52" s="399">
        <v>1</v>
      </c>
      <c r="X52" s="402" t="s">
        <v>45</v>
      </c>
      <c r="Y52" s="399">
        <v>1</v>
      </c>
      <c r="Z52" s="401">
        <v>0</v>
      </c>
      <c r="AA52" s="403">
        <v>0</v>
      </c>
      <c r="AB52" s="401">
        <v>0.5</v>
      </c>
      <c r="AC52" s="401">
        <v>0.5</v>
      </c>
      <c r="AD52" s="401">
        <v>0</v>
      </c>
      <c r="AE52" s="284"/>
      <c r="AF52" s="401">
        <v>0.5</v>
      </c>
      <c r="AG52" s="285"/>
      <c r="AH52" s="400">
        <f t="shared" si="2"/>
        <v>0.5</v>
      </c>
      <c r="AI52" s="400">
        <f>+IF(AH52&gt;1,1,AH52)</f>
        <v>0.5</v>
      </c>
      <c r="AJ52" s="39">
        <v>10500000</v>
      </c>
      <c r="AK52" s="288" t="s">
        <v>1128</v>
      </c>
      <c r="AL52" s="328" t="s">
        <v>1278</v>
      </c>
      <c r="AM52" s="39">
        <v>2912244</v>
      </c>
      <c r="AN52" s="294"/>
      <c r="AO52" s="295"/>
    </row>
    <row r="53" spans="1:41" s="69" customFormat="1" ht="51" x14ac:dyDescent="0.25">
      <c r="A53" s="404">
        <v>4</v>
      </c>
      <c r="B53" s="120" t="s">
        <v>777</v>
      </c>
      <c r="C53" s="404">
        <v>4</v>
      </c>
      <c r="D53" s="404" t="s">
        <v>790</v>
      </c>
      <c r="E53" s="120" t="s">
        <v>791</v>
      </c>
      <c r="F53" s="405">
        <v>4</v>
      </c>
      <c r="G53" s="404" t="s">
        <v>1343</v>
      </c>
      <c r="H53" s="120" t="s">
        <v>1344</v>
      </c>
      <c r="I53" s="404">
        <v>17</v>
      </c>
      <c r="J53" s="404"/>
      <c r="K53" s="120" t="s">
        <v>1275</v>
      </c>
      <c r="L53" s="405">
        <v>2020051290045</v>
      </c>
      <c r="M53" s="404">
        <v>1</v>
      </c>
      <c r="N53" s="404">
        <v>4441</v>
      </c>
      <c r="O53" s="291" t="s">
        <v>1345</v>
      </c>
      <c r="P53" s="404" t="s">
        <v>66</v>
      </c>
      <c r="Q53" s="404">
        <v>3</v>
      </c>
      <c r="R53" s="401" t="s">
        <v>67</v>
      </c>
      <c r="S53" s="292">
        <v>1</v>
      </c>
      <c r="T53" s="291" t="s">
        <v>1254</v>
      </c>
      <c r="U53" s="275" t="s">
        <v>1346</v>
      </c>
      <c r="V53" s="398" t="s">
        <v>137</v>
      </c>
      <c r="W53" s="399">
        <v>1</v>
      </c>
      <c r="X53" s="402" t="s">
        <v>46</v>
      </c>
      <c r="Y53" s="399">
        <v>1</v>
      </c>
      <c r="Z53" s="401">
        <v>0</v>
      </c>
      <c r="AA53" s="403">
        <v>0</v>
      </c>
      <c r="AB53" s="401">
        <v>0</v>
      </c>
      <c r="AC53" s="401">
        <v>0</v>
      </c>
      <c r="AD53" s="401">
        <v>0.5</v>
      </c>
      <c r="AE53" s="401"/>
      <c r="AF53" s="401">
        <v>0.5</v>
      </c>
      <c r="AG53" s="403"/>
      <c r="AH53" s="400">
        <f t="shared" si="2"/>
        <v>0</v>
      </c>
      <c r="AI53" s="400">
        <f t="shared" si="1"/>
        <v>0</v>
      </c>
      <c r="AJ53" s="39">
        <v>10500000</v>
      </c>
      <c r="AK53" s="288" t="s">
        <v>1128</v>
      </c>
      <c r="AL53" s="328" t="s">
        <v>1278</v>
      </c>
      <c r="AM53" s="39">
        <v>0</v>
      </c>
      <c r="AN53" s="294"/>
      <c r="AO53" s="295"/>
    </row>
    <row r="54" spans="1:41" s="69" customFormat="1" ht="51" x14ac:dyDescent="0.25">
      <c r="A54" s="404">
        <v>4</v>
      </c>
      <c r="B54" s="120" t="s">
        <v>777</v>
      </c>
      <c r="C54" s="404">
        <v>4</v>
      </c>
      <c r="D54" s="404" t="s">
        <v>790</v>
      </c>
      <c r="E54" s="120" t="s">
        <v>791</v>
      </c>
      <c r="F54" s="405">
        <v>4</v>
      </c>
      <c r="G54" s="404" t="s">
        <v>1343</v>
      </c>
      <c r="H54" s="120" t="s">
        <v>1344</v>
      </c>
      <c r="I54" s="404">
        <v>16</v>
      </c>
      <c r="J54" s="404">
        <v>17</v>
      </c>
      <c r="K54" s="120" t="s">
        <v>1275</v>
      </c>
      <c r="L54" s="405">
        <v>2020051290045</v>
      </c>
      <c r="M54" s="404">
        <v>3</v>
      </c>
      <c r="N54" s="404">
        <v>4443</v>
      </c>
      <c r="O54" s="291" t="s">
        <v>1347</v>
      </c>
      <c r="P54" s="404" t="s">
        <v>66</v>
      </c>
      <c r="Q54" s="404">
        <v>3</v>
      </c>
      <c r="R54" s="401" t="s">
        <v>67</v>
      </c>
      <c r="S54" s="292">
        <v>1</v>
      </c>
      <c r="T54" s="291" t="s">
        <v>1254</v>
      </c>
      <c r="U54" s="275" t="s">
        <v>1348</v>
      </c>
      <c r="V54" s="293" t="s">
        <v>66</v>
      </c>
      <c r="W54" s="282">
        <v>100</v>
      </c>
      <c r="X54" s="402" t="s">
        <v>45</v>
      </c>
      <c r="Y54" s="399">
        <v>1</v>
      </c>
      <c r="Z54" s="405">
        <v>0</v>
      </c>
      <c r="AA54" s="59">
        <v>0</v>
      </c>
      <c r="AB54" s="405">
        <v>0</v>
      </c>
      <c r="AC54" s="405">
        <v>0</v>
      </c>
      <c r="AD54" s="405">
        <v>0</v>
      </c>
      <c r="AE54" s="59"/>
      <c r="AF54" s="286">
        <v>100</v>
      </c>
      <c r="AG54" s="287"/>
      <c r="AH54" s="400">
        <f t="shared" si="2"/>
        <v>0</v>
      </c>
      <c r="AI54" s="400">
        <f t="shared" si="1"/>
        <v>0</v>
      </c>
      <c r="AJ54" s="39">
        <v>5855701</v>
      </c>
      <c r="AK54" s="121" t="s">
        <v>1129</v>
      </c>
      <c r="AL54" s="394" t="s">
        <v>1298</v>
      </c>
      <c r="AM54" s="39">
        <v>0</v>
      </c>
      <c r="AN54" s="294"/>
      <c r="AO54" s="295"/>
    </row>
    <row r="55" spans="1:41" s="69" customFormat="1" ht="51" x14ac:dyDescent="0.25">
      <c r="A55" s="404">
        <v>4</v>
      </c>
      <c r="B55" s="120" t="s">
        <v>777</v>
      </c>
      <c r="C55" s="404">
        <v>4</v>
      </c>
      <c r="D55" s="404" t="s">
        <v>790</v>
      </c>
      <c r="E55" s="120" t="s">
        <v>791</v>
      </c>
      <c r="F55" s="405">
        <v>4</v>
      </c>
      <c r="G55" s="404" t="s">
        <v>1343</v>
      </c>
      <c r="H55" s="120" t="s">
        <v>1344</v>
      </c>
      <c r="I55" s="404">
        <v>16</v>
      </c>
      <c r="J55" s="404"/>
      <c r="K55" s="120" t="s">
        <v>1275</v>
      </c>
      <c r="L55" s="405">
        <v>2020051290045</v>
      </c>
      <c r="M55" s="404">
        <v>5</v>
      </c>
      <c r="N55" s="404">
        <v>4445</v>
      </c>
      <c r="O55" s="291" t="s">
        <v>1349</v>
      </c>
      <c r="P55" s="404" t="s">
        <v>66</v>
      </c>
      <c r="Q55" s="404">
        <v>4</v>
      </c>
      <c r="R55" s="401" t="s">
        <v>67</v>
      </c>
      <c r="S55" s="292">
        <v>1</v>
      </c>
      <c r="T55" s="291" t="s">
        <v>1254</v>
      </c>
      <c r="U55" s="275" t="s">
        <v>1350</v>
      </c>
      <c r="V55" s="293" t="s">
        <v>66</v>
      </c>
      <c r="W55" s="398">
        <v>1</v>
      </c>
      <c r="X55" s="402" t="s">
        <v>45</v>
      </c>
      <c r="Y55" s="399">
        <v>1</v>
      </c>
      <c r="Z55" s="405">
        <v>0</v>
      </c>
      <c r="AA55" s="59">
        <v>0</v>
      </c>
      <c r="AB55" s="405">
        <v>0</v>
      </c>
      <c r="AC55" s="59">
        <v>0</v>
      </c>
      <c r="AD55" s="405">
        <v>0</v>
      </c>
      <c r="AE55" s="59"/>
      <c r="AF55" s="405">
        <v>1</v>
      </c>
      <c r="AG55" s="59"/>
      <c r="AH55" s="400">
        <f t="shared" si="2"/>
        <v>0</v>
      </c>
      <c r="AI55" s="400">
        <f t="shared" si="1"/>
        <v>0</v>
      </c>
      <c r="AJ55" s="39">
        <v>10500000</v>
      </c>
      <c r="AK55" s="288" t="s">
        <v>1128</v>
      </c>
      <c r="AL55" s="328" t="s">
        <v>1278</v>
      </c>
      <c r="AM55" s="39">
        <v>0</v>
      </c>
      <c r="AN55" s="294"/>
      <c r="AO55" s="295"/>
    </row>
    <row r="56" spans="1:41" s="69" customFormat="1" ht="51" x14ac:dyDescent="0.25">
      <c r="A56" s="404">
        <v>4</v>
      </c>
      <c r="B56" s="120" t="s">
        <v>777</v>
      </c>
      <c r="C56" s="404">
        <v>4</v>
      </c>
      <c r="D56" s="404" t="s">
        <v>790</v>
      </c>
      <c r="E56" s="120" t="s">
        <v>791</v>
      </c>
      <c r="F56" s="405">
        <v>4</v>
      </c>
      <c r="G56" s="404" t="s">
        <v>1343</v>
      </c>
      <c r="H56" s="120" t="s">
        <v>1344</v>
      </c>
      <c r="I56" s="404">
        <v>16</v>
      </c>
      <c r="J56" s="404"/>
      <c r="K56" s="120" t="s">
        <v>1275</v>
      </c>
      <c r="L56" s="405">
        <v>2020051290045</v>
      </c>
      <c r="M56" s="404">
        <v>6</v>
      </c>
      <c r="N56" s="404">
        <v>4446</v>
      </c>
      <c r="O56" s="291" t="s">
        <v>1351</v>
      </c>
      <c r="P56" s="404" t="s">
        <v>66</v>
      </c>
      <c r="Q56" s="404">
        <v>3</v>
      </c>
      <c r="R56" s="401" t="s">
        <v>67</v>
      </c>
      <c r="S56" s="292">
        <v>1</v>
      </c>
      <c r="T56" s="291" t="s">
        <v>1254</v>
      </c>
      <c r="U56" s="275" t="s">
        <v>1352</v>
      </c>
      <c r="V56" s="293" t="s">
        <v>66</v>
      </c>
      <c r="W56" s="398">
        <v>1</v>
      </c>
      <c r="X56" s="402" t="s">
        <v>45</v>
      </c>
      <c r="Y56" s="399">
        <v>0.4</v>
      </c>
      <c r="Z56" s="405">
        <v>0</v>
      </c>
      <c r="AA56" s="59">
        <v>0</v>
      </c>
      <c r="AB56" s="405">
        <v>0</v>
      </c>
      <c r="AC56" s="59">
        <v>0</v>
      </c>
      <c r="AD56" s="405">
        <v>0</v>
      </c>
      <c r="AE56" s="59"/>
      <c r="AF56" s="405">
        <v>1</v>
      </c>
      <c r="AG56" s="59"/>
      <c r="AH56" s="400">
        <f t="shared" si="2"/>
        <v>0</v>
      </c>
      <c r="AI56" s="400">
        <f t="shared" si="1"/>
        <v>0</v>
      </c>
      <c r="AJ56" s="39">
        <v>10500000</v>
      </c>
      <c r="AK56" s="288" t="s">
        <v>1128</v>
      </c>
      <c r="AL56" s="328" t="s">
        <v>1278</v>
      </c>
      <c r="AM56" s="39">
        <v>0</v>
      </c>
      <c r="AN56" s="294"/>
      <c r="AO56" s="295"/>
    </row>
    <row r="57" spans="1:41" s="69" customFormat="1" ht="51" x14ac:dyDescent="0.25">
      <c r="A57" s="404">
        <v>4</v>
      </c>
      <c r="B57" s="120" t="s">
        <v>777</v>
      </c>
      <c r="C57" s="404">
        <v>4</v>
      </c>
      <c r="D57" s="404" t="s">
        <v>790</v>
      </c>
      <c r="E57" s="120" t="s">
        <v>791</v>
      </c>
      <c r="F57" s="405">
        <v>4</v>
      </c>
      <c r="G57" s="404" t="s">
        <v>1343</v>
      </c>
      <c r="H57" s="120" t="s">
        <v>1344</v>
      </c>
      <c r="I57" s="404">
        <v>16</v>
      </c>
      <c r="J57" s="404"/>
      <c r="K57" s="120" t="s">
        <v>1275</v>
      </c>
      <c r="L57" s="405">
        <v>2020051290045</v>
      </c>
      <c r="M57" s="404">
        <v>6</v>
      </c>
      <c r="N57" s="404">
        <v>4446</v>
      </c>
      <c r="O57" s="291" t="s">
        <v>1351</v>
      </c>
      <c r="P57" s="404" t="s">
        <v>66</v>
      </c>
      <c r="Q57" s="404">
        <v>3</v>
      </c>
      <c r="R57" s="401" t="s">
        <v>67</v>
      </c>
      <c r="S57" s="292">
        <v>1</v>
      </c>
      <c r="T57" s="291" t="s">
        <v>1254</v>
      </c>
      <c r="U57" s="275" t="s">
        <v>1353</v>
      </c>
      <c r="V57" s="293" t="s">
        <v>66</v>
      </c>
      <c r="W57" s="398">
        <v>4</v>
      </c>
      <c r="X57" s="402" t="s">
        <v>45</v>
      </c>
      <c r="Y57" s="399">
        <v>0.6</v>
      </c>
      <c r="Z57" s="405">
        <v>1</v>
      </c>
      <c r="AA57" s="59">
        <v>1</v>
      </c>
      <c r="AB57" s="405">
        <v>1</v>
      </c>
      <c r="AC57" s="59">
        <v>1</v>
      </c>
      <c r="AD57" s="405">
        <v>1</v>
      </c>
      <c r="AE57" s="405"/>
      <c r="AF57" s="405">
        <v>1</v>
      </c>
      <c r="AG57" s="59"/>
      <c r="AH57" s="400">
        <f t="shared" si="2"/>
        <v>0.5</v>
      </c>
      <c r="AI57" s="400">
        <f t="shared" si="1"/>
        <v>0.5</v>
      </c>
      <c r="AJ57" s="39">
        <v>10500000</v>
      </c>
      <c r="AK57" s="288" t="s">
        <v>1128</v>
      </c>
      <c r="AL57" s="328" t="s">
        <v>1278</v>
      </c>
      <c r="AM57" s="39">
        <v>2912243</v>
      </c>
      <c r="AN57" s="294"/>
      <c r="AO57" s="295"/>
    </row>
    <row r="58" spans="1:41" s="69" customFormat="1" ht="38.25" x14ac:dyDescent="0.25">
      <c r="A58" s="404">
        <v>4</v>
      </c>
      <c r="B58" s="120" t="s">
        <v>777</v>
      </c>
      <c r="C58" s="404">
        <v>4</v>
      </c>
      <c r="D58" s="404" t="s">
        <v>790</v>
      </c>
      <c r="E58" s="120" t="s">
        <v>791</v>
      </c>
      <c r="F58" s="405">
        <v>1</v>
      </c>
      <c r="G58" s="404" t="s">
        <v>792</v>
      </c>
      <c r="H58" s="120" t="s">
        <v>793</v>
      </c>
      <c r="I58" s="404">
        <v>16</v>
      </c>
      <c r="J58" s="404">
        <v>17</v>
      </c>
      <c r="K58" s="120" t="s">
        <v>1300</v>
      </c>
      <c r="L58" s="405">
        <v>2020051290048</v>
      </c>
      <c r="M58" s="404">
        <v>10</v>
      </c>
      <c r="N58" s="404">
        <v>44110</v>
      </c>
      <c r="O58" s="291" t="s">
        <v>1354</v>
      </c>
      <c r="P58" s="404" t="s">
        <v>66</v>
      </c>
      <c r="Q58" s="404">
        <v>4</v>
      </c>
      <c r="R58" s="401" t="s">
        <v>67</v>
      </c>
      <c r="S58" s="292">
        <v>1</v>
      </c>
      <c r="T58" s="291" t="s">
        <v>1254</v>
      </c>
      <c r="U58" s="275" t="s">
        <v>1355</v>
      </c>
      <c r="V58" s="293" t="s">
        <v>66</v>
      </c>
      <c r="W58" s="398">
        <v>2</v>
      </c>
      <c r="X58" s="402" t="s">
        <v>45</v>
      </c>
      <c r="Y58" s="399">
        <v>1</v>
      </c>
      <c r="Z58" s="405">
        <v>0</v>
      </c>
      <c r="AA58" s="59">
        <v>0</v>
      </c>
      <c r="AB58" s="405">
        <v>1</v>
      </c>
      <c r="AC58" s="59">
        <v>1</v>
      </c>
      <c r="AD58" s="405">
        <v>0</v>
      </c>
      <c r="AE58" s="405"/>
      <c r="AF58" s="405">
        <v>1</v>
      </c>
      <c r="AG58" s="59"/>
      <c r="AH58" s="400">
        <f t="shared" si="2"/>
        <v>0.5</v>
      </c>
      <c r="AI58" s="400">
        <f t="shared" si="1"/>
        <v>0.5</v>
      </c>
      <c r="AJ58" s="39">
        <v>30000000</v>
      </c>
      <c r="AK58" s="288" t="s">
        <v>1230</v>
      </c>
      <c r="AL58" s="328" t="s">
        <v>1256</v>
      </c>
      <c r="AM58" s="39">
        <v>19162337</v>
      </c>
      <c r="AN58" s="294"/>
      <c r="AO58" s="295"/>
    </row>
    <row r="59" spans="1:41" s="69" customFormat="1" ht="38.25" x14ac:dyDescent="0.25">
      <c r="A59" s="404">
        <v>4</v>
      </c>
      <c r="B59" s="120" t="s">
        <v>777</v>
      </c>
      <c r="C59" s="404">
        <v>4</v>
      </c>
      <c r="D59" s="404" t="s">
        <v>790</v>
      </c>
      <c r="E59" s="120" t="s">
        <v>791</v>
      </c>
      <c r="F59" s="405">
        <v>1</v>
      </c>
      <c r="G59" s="404" t="s">
        <v>792</v>
      </c>
      <c r="H59" s="120" t="s">
        <v>793</v>
      </c>
      <c r="I59" s="404">
        <v>16</v>
      </c>
      <c r="J59" s="404">
        <v>17</v>
      </c>
      <c r="K59" s="120" t="s">
        <v>1300</v>
      </c>
      <c r="L59" s="405">
        <v>2020051290048</v>
      </c>
      <c r="M59" s="404">
        <v>11</v>
      </c>
      <c r="N59" s="404">
        <v>44111</v>
      </c>
      <c r="O59" s="291" t="s">
        <v>1356</v>
      </c>
      <c r="P59" s="404" t="s">
        <v>66</v>
      </c>
      <c r="Q59" s="404">
        <v>4</v>
      </c>
      <c r="R59" s="401" t="s">
        <v>67</v>
      </c>
      <c r="S59" s="292">
        <v>1</v>
      </c>
      <c r="T59" s="291" t="s">
        <v>1254</v>
      </c>
      <c r="U59" s="275" t="s">
        <v>1357</v>
      </c>
      <c r="V59" s="293" t="s">
        <v>66</v>
      </c>
      <c r="W59" s="398">
        <v>50</v>
      </c>
      <c r="X59" s="402" t="s">
        <v>45</v>
      </c>
      <c r="Y59" s="399">
        <v>1</v>
      </c>
      <c r="Z59" s="405">
        <v>10</v>
      </c>
      <c r="AA59" s="59">
        <v>10</v>
      </c>
      <c r="AB59" s="405">
        <v>10</v>
      </c>
      <c r="AC59" s="44">
        <v>10</v>
      </c>
      <c r="AD59" s="405">
        <v>15</v>
      </c>
      <c r="AE59" s="59"/>
      <c r="AF59" s="405">
        <v>15</v>
      </c>
      <c r="AG59" s="59"/>
      <c r="AH59" s="400">
        <f t="shared" si="2"/>
        <v>0.4</v>
      </c>
      <c r="AI59" s="400">
        <f t="shared" si="1"/>
        <v>0.4</v>
      </c>
      <c r="AJ59" s="39">
        <v>5855701</v>
      </c>
      <c r="AK59" s="121" t="s">
        <v>1129</v>
      </c>
      <c r="AL59" s="394" t="s">
        <v>1298</v>
      </c>
      <c r="AM59" s="39">
        <v>2994481</v>
      </c>
      <c r="AN59" s="294"/>
      <c r="AO59" s="295"/>
    </row>
    <row r="60" spans="1:41" s="69" customFormat="1" ht="38.25" x14ac:dyDescent="0.25">
      <c r="A60" s="404">
        <v>4</v>
      </c>
      <c r="B60" s="404" t="s">
        <v>777</v>
      </c>
      <c r="C60" s="404">
        <v>4</v>
      </c>
      <c r="D60" s="404" t="s">
        <v>790</v>
      </c>
      <c r="E60" s="404" t="s">
        <v>791</v>
      </c>
      <c r="F60" s="405">
        <v>1</v>
      </c>
      <c r="G60" s="404" t="s">
        <v>792</v>
      </c>
      <c r="H60" s="404" t="s">
        <v>793</v>
      </c>
      <c r="I60" s="404">
        <v>16</v>
      </c>
      <c r="J60" s="404">
        <v>17</v>
      </c>
      <c r="K60" s="303" t="s">
        <v>1300</v>
      </c>
      <c r="L60" s="304">
        <v>2020051290048</v>
      </c>
      <c r="M60" s="404">
        <v>12</v>
      </c>
      <c r="N60" s="404">
        <v>44112</v>
      </c>
      <c r="O60" s="291" t="s">
        <v>1358</v>
      </c>
      <c r="P60" s="404" t="s">
        <v>66</v>
      </c>
      <c r="Q60" s="404">
        <v>4</v>
      </c>
      <c r="R60" s="401" t="s">
        <v>67</v>
      </c>
      <c r="S60" s="292">
        <v>1</v>
      </c>
      <c r="T60" s="291" t="s">
        <v>1254</v>
      </c>
      <c r="U60" s="275" t="s">
        <v>1359</v>
      </c>
      <c r="V60" s="293" t="s">
        <v>66</v>
      </c>
      <c r="W60" s="398">
        <v>6</v>
      </c>
      <c r="X60" s="402" t="s">
        <v>45</v>
      </c>
      <c r="Y60" s="399">
        <v>1</v>
      </c>
      <c r="Z60" s="405">
        <v>0</v>
      </c>
      <c r="AA60" s="59">
        <v>0</v>
      </c>
      <c r="AB60" s="405">
        <v>3</v>
      </c>
      <c r="AC60" s="44">
        <v>3</v>
      </c>
      <c r="AD60" s="405">
        <v>0</v>
      </c>
      <c r="AE60" s="59"/>
      <c r="AF60" s="405">
        <v>3</v>
      </c>
      <c r="AG60" s="59"/>
      <c r="AH60" s="400">
        <f t="shared" si="2"/>
        <v>0.5</v>
      </c>
      <c r="AI60" s="400">
        <f t="shared" si="1"/>
        <v>0.5</v>
      </c>
      <c r="AJ60" s="39">
        <v>5855701</v>
      </c>
      <c r="AK60" s="121" t="s">
        <v>1129</v>
      </c>
      <c r="AL60" s="394" t="s">
        <v>1298</v>
      </c>
      <c r="AM60" s="39">
        <v>1497240</v>
      </c>
      <c r="AN60" s="294"/>
      <c r="AO60" s="295"/>
    </row>
    <row r="61" spans="1:41" s="69" customFormat="1" ht="25.5" x14ac:dyDescent="0.25">
      <c r="A61" s="687">
        <v>4</v>
      </c>
      <c r="B61" s="687" t="s">
        <v>777</v>
      </c>
      <c r="C61" s="687">
        <v>4</v>
      </c>
      <c r="D61" s="687" t="s">
        <v>790</v>
      </c>
      <c r="E61" s="687" t="s">
        <v>791</v>
      </c>
      <c r="F61" s="691">
        <v>1</v>
      </c>
      <c r="G61" s="687" t="s">
        <v>792</v>
      </c>
      <c r="H61" s="687" t="s">
        <v>793</v>
      </c>
      <c r="I61" s="687">
        <v>16</v>
      </c>
      <c r="J61" s="687">
        <v>17</v>
      </c>
      <c r="K61" s="687" t="s">
        <v>1288</v>
      </c>
      <c r="L61" s="691">
        <v>2020051290047</v>
      </c>
      <c r="M61" s="687">
        <v>13</v>
      </c>
      <c r="N61" s="646">
        <v>44113</v>
      </c>
      <c r="O61" s="658" t="s">
        <v>1360</v>
      </c>
      <c r="P61" s="646" t="s">
        <v>66</v>
      </c>
      <c r="Q61" s="646">
        <v>4</v>
      </c>
      <c r="R61" s="669" t="s">
        <v>67</v>
      </c>
      <c r="S61" s="672">
        <v>1</v>
      </c>
      <c r="T61" s="648" t="s">
        <v>1254</v>
      </c>
      <c r="U61" s="650" t="s">
        <v>1361</v>
      </c>
      <c r="V61" s="654" t="s">
        <v>137</v>
      </c>
      <c r="W61" s="665">
        <v>1</v>
      </c>
      <c r="X61" s="656" t="s">
        <v>46</v>
      </c>
      <c r="Y61" s="665">
        <v>1</v>
      </c>
      <c r="Z61" s="669">
        <v>0.25</v>
      </c>
      <c r="AA61" s="675">
        <v>0.25</v>
      </c>
      <c r="AB61" s="669">
        <v>0.25</v>
      </c>
      <c r="AC61" s="669">
        <v>0.25</v>
      </c>
      <c r="AD61" s="405"/>
      <c r="AE61" s="59"/>
      <c r="AF61" s="405"/>
      <c r="AG61" s="59"/>
      <c r="AH61" s="643">
        <f>+IF(X61="Acumulado",IF((AA61+AC61+AE62+AG62)&lt;=0,0,IF((Z61+AB61+AD62+AF62)&lt;=0,1,(AA61+AC61+AE62+AG62)/(Z61+AB61+AD62+AF62))),
IF(X61="No acumulado",IF(AG62&lt;&gt;"",(AG62/IF(AF62=0,1,AF62)),IF(AE62&lt;&gt;"",(AE62/IF(AD62=0,1,AD62)),IF(AC61&lt;&gt;"",(AC61/IF(AB61=0,1,AB61)),IF(AA61&lt;&gt;"",(AA61/IF(Z61=0,1,Z61)))))),
IF(X61="Mantenimiento",IF(AND(AG62=0,AE62=0,AC61=0,AA61=0),0,((AG62+AE62+AC61+AA61)/(IF(AG62=0,0,AG62)+IF(AE62=0,0,AE62)+IF(AC61=0,0,AC61)+IF(AA61=0,0,AA61)))),"ERROR")))</f>
        <v>1</v>
      </c>
      <c r="AI61" s="643">
        <f>+IF(AH61&gt;1,1,AH61)</f>
        <v>1</v>
      </c>
      <c r="AJ61" s="39">
        <v>25000000</v>
      </c>
      <c r="AK61" s="121" t="s">
        <v>364</v>
      </c>
      <c r="AL61" s="394" t="s">
        <v>1256</v>
      </c>
      <c r="AM61" s="39">
        <v>0</v>
      </c>
      <c r="AN61" s="294"/>
      <c r="AO61" s="295"/>
    </row>
    <row r="62" spans="1:41" s="69" customFormat="1" ht="25.5" x14ac:dyDescent="0.25">
      <c r="A62" s="687"/>
      <c r="B62" s="687"/>
      <c r="C62" s="687"/>
      <c r="D62" s="687"/>
      <c r="E62" s="687"/>
      <c r="F62" s="691"/>
      <c r="G62" s="687"/>
      <c r="H62" s="687"/>
      <c r="I62" s="687"/>
      <c r="J62" s="687"/>
      <c r="K62" s="687"/>
      <c r="L62" s="691"/>
      <c r="M62" s="687"/>
      <c r="N62" s="647"/>
      <c r="O62" s="660"/>
      <c r="P62" s="647"/>
      <c r="Q62" s="647"/>
      <c r="R62" s="671"/>
      <c r="S62" s="674"/>
      <c r="T62" s="649"/>
      <c r="U62" s="651"/>
      <c r="V62" s="655"/>
      <c r="W62" s="667"/>
      <c r="X62" s="657"/>
      <c r="Y62" s="667"/>
      <c r="Z62" s="671"/>
      <c r="AA62" s="676"/>
      <c r="AB62" s="671"/>
      <c r="AC62" s="671"/>
      <c r="AD62" s="401">
        <v>0.25</v>
      </c>
      <c r="AE62" s="401"/>
      <c r="AF62" s="401">
        <v>0.25</v>
      </c>
      <c r="AG62" s="403"/>
      <c r="AH62" s="645"/>
      <c r="AI62" s="645"/>
      <c r="AJ62" s="39">
        <v>200000000</v>
      </c>
      <c r="AK62" s="288" t="s">
        <v>1230</v>
      </c>
      <c r="AL62" s="328" t="s">
        <v>1256</v>
      </c>
      <c r="AM62" s="39">
        <v>19162337</v>
      </c>
      <c r="AN62" s="294"/>
      <c r="AO62" s="295"/>
    </row>
    <row r="63" spans="1:41" s="69" customFormat="1" ht="38.25" x14ac:dyDescent="0.25">
      <c r="A63" s="404">
        <v>4</v>
      </c>
      <c r="B63" s="120" t="s">
        <v>777</v>
      </c>
      <c r="C63" s="404">
        <v>4</v>
      </c>
      <c r="D63" s="404" t="s">
        <v>790</v>
      </c>
      <c r="E63" s="120" t="s">
        <v>791</v>
      </c>
      <c r="F63" s="405">
        <v>1</v>
      </c>
      <c r="G63" s="404" t="s">
        <v>792</v>
      </c>
      <c r="H63" s="120" t="s">
        <v>793</v>
      </c>
      <c r="I63" s="404">
        <v>16</v>
      </c>
      <c r="J63" s="404">
        <v>17</v>
      </c>
      <c r="K63" s="120" t="s">
        <v>1300</v>
      </c>
      <c r="L63" s="405">
        <v>2020051290048</v>
      </c>
      <c r="M63" s="404">
        <v>14</v>
      </c>
      <c r="N63" s="404">
        <v>44114</v>
      </c>
      <c r="O63" s="291" t="s">
        <v>1362</v>
      </c>
      <c r="P63" s="404" t="s">
        <v>66</v>
      </c>
      <c r="Q63" s="404">
        <v>3</v>
      </c>
      <c r="R63" s="401" t="s">
        <v>67</v>
      </c>
      <c r="S63" s="292">
        <v>1</v>
      </c>
      <c r="T63" s="291" t="s">
        <v>1254</v>
      </c>
      <c r="U63" s="275" t="s">
        <v>1363</v>
      </c>
      <c r="V63" s="398" t="s">
        <v>137</v>
      </c>
      <c r="W63" s="399">
        <v>1</v>
      </c>
      <c r="X63" s="402" t="s">
        <v>46</v>
      </c>
      <c r="Y63" s="399">
        <v>1</v>
      </c>
      <c r="Z63" s="401">
        <v>0.25</v>
      </c>
      <c r="AA63" s="403">
        <v>0.25</v>
      </c>
      <c r="AB63" s="401">
        <v>0.25</v>
      </c>
      <c r="AC63" s="401">
        <v>0.25</v>
      </c>
      <c r="AD63" s="401">
        <v>0.25</v>
      </c>
      <c r="AE63" s="401"/>
      <c r="AF63" s="401">
        <v>0.25</v>
      </c>
      <c r="AG63" s="403"/>
      <c r="AH63" s="400">
        <f t="shared" si="2"/>
        <v>1</v>
      </c>
      <c r="AI63" s="400">
        <f t="shared" si="1"/>
        <v>1</v>
      </c>
      <c r="AJ63" s="39">
        <v>30000000</v>
      </c>
      <c r="AK63" s="288" t="s">
        <v>1230</v>
      </c>
      <c r="AL63" s="328" t="s">
        <v>1256</v>
      </c>
      <c r="AM63" s="39">
        <v>19162337</v>
      </c>
      <c r="AN63" s="294"/>
      <c r="AO63" s="295"/>
    </row>
    <row r="64" spans="1:41" s="69" customFormat="1" ht="25.5" x14ac:dyDescent="0.25">
      <c r="A64" s="404">
        <v>4</v>
      </c>
      <c r="B64" s="120" t="s">
        <v>777</v>
      </c>
      <c r="C64" s="404">
        <v>4</v>
      </c>
      <c r="D64" s="404" t="s">
        <v>790</v>
      </c>
      <c r="E64" s="646" t="s">
        <v>791</v>
      </c>
      <c r="F64" s="637">
        <v>1</v>
      </c>
      <c r="G64" s="646" t="s">
        <v>792</v>
      </c>
      <c r="H64" s="646" t="s">
        <v>793</v>
      </c>
      <c r="I64" s="646">
        <v>16</v>
      </c>
      <c r="J64" s="646">
        <v>17</v>
      </c>
      <c r="K64" s="646" t="s">
        <v>1288</v>
      </c>
      <c r="L64" s="637">
        <v>2020051290047</v>
      </c>
      <c r="M64" s="646">
        <v>16</v>
      </c>
      <c r="N64" s="646">
        <v>44116</v>
      </c>
      <c r="O64" s="658" t="s">
        <v>1364</v>
      </c>
      <c r="P64" s="646" t="s">
        <v>66</v>
      </c>
      <c r="Q64" s="646">
        <v>3</v>
      </c>
      <c r="R64" s="669" t="s">
        <v>67</v>
      </c>
      <c r="S64" s="672">
        <v>1</v>
      </c>
      <c r="T64" s="648" t="s">
        <v>1254</v>
      </c>
      <c r="U64" s="650" t="s">
        <v>1365</v>
      </c>
      <c r="V64" s="652" t="s">
        <v>66</v>
      </c>
      <c r="W64" s="654">
        <v>60</v>
      </c>
      <c r="X64" s="656" t="s">
        <v>45</v>
      </c>
      <c r="Y64" s="665">
        <v>1</v>
      </c>
      <c r="Z64" s="637">
        <v>15</v>
      </c>
      <c r="AA64" s="640">
        <v>15</v>
      </c>
      <c r="AB64" s="637">
        <v>15</v>
      </c>
      <c r="AC64" s="679">
        <v>15</v>
      </c>
      <c r="AD64" s="405">
        <v>15</v>
      </c>
      <c r="AE64" s="405"/>
      <c r="AF64" s="405">
        <v>15</v>
      </c>
      <c r="AG64" s="59"/>
      <c r="AH64" s="643">
        <f t="shared" si="2"/>
        <v>0.5</v>
      </c>
      <c r="AI64" s="643">
        <f t="shared" si="1"/>
        <v>0.5</v>
      </c>
      <c r="AJ64" s="39">
        <v>50000000</v>
      </c>
      <c r="AK64" s="288" t="s">
        <v>1230</v>
      </c>
      <c r="AL64" s="328" t="s">
        <v>1256</v>
      </c>
      <c r="AM64" s="39">
        <v>19162337</v>
      </c>
      <c r="AN64" s="294"/>
      <c r="AO64" s="295"/>
    </row>
    <row r="65" spans="1:41" s="69" customFormat="1" ht="51" x14ac:dyDescent="0.25">
      <c r="A65" s="404"/>
      <c r="B65" s="120"/>
      <c r="C65" s="404"/>
      <c r="D65" s="404"/>
      <c r="E65" s="647"/>
      <c r="F65" s="639"/>
      <c r="G65" s="647"/>
      <c r="H65" s="647"/>
      <c r="I65" s="647"/>
      <c r="J65" s="647"/>
      <c r="K65" s="647"/>
      <c r="L65" s="639"/>
      <c r="M65" s="647"/>
      <c r="N65" s="647"/>
      <c r="O65" s="660"/>
      <c r="P65" s="647"/>
      <c r="Q65" s="647"/>
      <c r="R65" s="671"/>
      <c r="S65" s="674"/>
      <c r="T65" s="649"/>
      <c r="U65" s="651"/>
      <c r="V65" s="653"/>
      <c r="W65" s="655"/>
      <c r="X65" s="657"/>
      <c r="Y65" s="667"/>
      <c r="Z65" s="639"/>
      <c r="AA65" s="642"/>
      <c r="AB65" s="639"/>
      <c r="AC65" s="680"/>
      <c r="AD65" s="405"/>
      <c r="AE65" s="405"/>
      <c r="AF65" s="405"/>
      <c r="AG65" s="59"/>
      <c r="AH65" s="645"/>
      <c r="AI65" s="645"/>
      <c r="AJ65" s="39">
        <v>8620</v>
      </c>
      <c r="AK65" s="288" t="s">
        <v>1366</v>
      </c>
      <c r="AL65" s="328" t="s">
        <v>1270</v>
      </c>
      <c r="AM65" s="39">
        <v>0</v>
      </c>
      <c r="AN65" s="294"/>
      <c r="AO65" s="295"/>
    </row>
    <row r="66" spans="1:41" s="69" customFormat="1" ht="51" x14ac:dyDescent="0.25">
      <c r="A66" s="404">
        <v>4</v>
      </c>
      <c r="B66" s="120" t="s">
        <v>777</v>
      </c>
      <c r="C66" s="404">
        <v>4</v>
      </c>
      <c r="D66" s="404" t="s">
        <v>790</v>
      </c>
      <c r="E66" s="120" t="s">
        <v>791</v>
      </c>
      <c r="F66" s="405">
        <v>1</v>
      </c>
      <c r="G66" s="404" t="s">
        <v>792</v>
      </c>
      <c r="H66" s="120" t="s">
        <v>793</v>
      </c>
      <c r="I66" s="404">
        <v>16</v>
      </c>
      <c r="J66" s="404">
        <v>17</v>
      </c>
      <c r="K66" s="120" t="s">
        <v>1300</v>
      </c>
      <c r="L66" s="405">
        <v>2020051290048</v>
      </c>
      <c r="M66" s="404">
        <v>17</v>
      </c>
      <c r="N66" s="404">
        <v>44117</v>
      </c>
      <c r="O66" s="291" t="s">
        <v>1367</v>
      </c>
      <c r="P66" s="404" t="s">
        <v>66</v>
      </c>
      <c r="Q66" s="404">
        <v>3</v>
      </c>
      <c r="R66" s="401" t="s">
        <v>67</v>
      </c>
      <c r="S66" s="292">
        <v>1</v>
      </c>
      <c r="T66" s="291" t="s">
        <v>1254</v>
      </c>
      <c r="U66" s="275" t="s">
        <v>1368</v>
      </c>
      <c r="V66" s="293" t="s">
        <v>66</v>
      </c>
      <c r="W66" s="398">
        <v>6</v>
      </c>
      <c r="X66" s="402" t="s">
        <v>45</v>
      </c>
      <c r="Y66" s="399">
        <v>1</v>
      </c>
      <c r="Z66" s="405">
        <v>1</v>
      </c>
      <c r="AA66" s="59">
        <v>1</v>
      </c>
      <c r="AB66" s="405">
        <v>1</v>
      </c>
      <c r="AC66" s="59">
        <v>1</v>
      </c>
      <c r="AD66" s="405">
        <v>2</v>
      </c>
      <c r="AE66" s="59"/>
      <c r="AF66" s="405">
        <v>2</v>
      </c>
      <c r="AG66" s="59"/>
      <c r="AH66" s="400">
        <f t="shared" si="2"/>
        <v>0.33333333333333331</v>
      </c>
      <c r="AI66" s="400">
        <f t="shared" si="1"/>
        <v>0.33333333333333331</v>
      </c>
      <c r="AJ66" s="39">
        <v>30000000</v>
      </c>
      <c r="AK66" s="288" t="s">
        <v>1230</v>
      </c>
      <c r="AL66" s="328" t="s">
        <v>1256</v>
      </c>
      <c r="AM66" s="39">
        <v>19162337</v>
      </c>
      <c r="AN66" s="294"/>
      <c r="AO66" s="295"/>
    </row>
    <row r="67" spans="1:41" s="69" customFormat="1" ht="25.5" x14ac:dyDescent="0.25">
      <c r="A67" s="687">
        <v>4</v>
      </c>
      <c r="B67" s="687" t="s">
        <v>777</v>
      </c>
      <c r="C67" s="687">
        <v>4</v>
      </c>
      <c r="D67" s="687" t="s">
        <v>790</v>
      </c>
      <c r="E67" s="687" t="s">
        <v>791</v>
      </c>
      <c r="F67" s="691">
        <v>1</v>
      </c>
      <c r="G67" s="687" t="s">
        <v>792</v>
      </c>
      <c r="H67" s="687" t="s">
        <v>793</v>
      </c>
      <c r="I67" s="687">
        <v>16</v>
      </c>
      <c r="J67" s="687">
        <v>17</v>
      </c>
      <c r="K67" s="687" t="s">
        <v>1300</v>
      </c>
      <c r="L67" s="691">
        <v>2020051290048</v>
      </c>
      <c r="M67" s="687">
        <v>18</v>
      </c>
      <c r="N67" s="687">
        <v>44118</v>
      </c>
      <c r="O67" s="648" t="s">
        <v>1369</v>
      </c>
      <c r="P67" s="646" t="s">
        <v>66</v>
      </c>
      <c r="Q67" s="646">
        <v>4</v>
      </c>
      <c r="R67" s="669" t="s">
        <v>67</v>
      </c>
      <c r="S67" s="672">
        <v>1</v>
      </c>
      <c r="T67" s="648" t="s">
        <v>1254</v>
      </c>
      <c r="U67" s="654" t="s">
        <v>1370</v>
      </c>
      <c r="V67" s="681" t="s">
        <v>137</v>
      </c>
      <c r="W67" s="682">
        <v>1</v>
      </c>
      <c r="X67" s="685" t="s">
        <v>46</v>
      </c>
      <c r="Y67" s="682">
        <v>1</v>
      </c>
      <c r="Z67" s="684">
        <v>0</v>
      </c>
      <c r="AA67" s="686">
        <v>0</v>
      </c>
      <c r="AB67" s="684">
        <v>0.25</v>
      </c>
      <c r="AC67" s="686">
        <v>0.25</v>
      </c>
      <c r="AD67" s="401">
        <v>0.5</v>
      </c>
      <c r="AE67" s="401"/>
      <c r="AF67" s="401">
        <v>0.5</v>
      </c>
      <c r="AG67" s="403"/>
      <c r="AH67" s="683">
        <f>+IF(X67="Acumulado",IF((AA67+AC67+AE67+AG67)&lt;=0,0,IF((Z67+AB67+AD67+AF67)&lt;=0,1,(AA67+AC67+AE67+AG67)/(Z67+AB67+AD67+AF67))),
IF(X67="No acumulado",IF(AG67&lt;&gt;"",(AG67/IF(AF67=0,1,AF67)),IF(AE67&lt;&gt;"",(AE67/IF(AD67=0,1,AD67)),IF(AC67&lt;&gt;"",(AC67/IF(AB67=0,1,AB67)),IF(AA67&lt;&gt;"",(AA67/IF(Z67=0,1,Z67)))))),
IF(X67="Mantenimiento",IF(AND(AG67=0,AE67=0,AC67=0,AA67=0),0,((AG67+AE67+AC67+AA67)/(IF(AG67=0,0,AG67)+IF(AE67=0,0,AE67)+IF(AC67=0,0,AC67)+IF(AA67=0,0,AA67)))),"ERROR")))</f>
        <v>1</v>
      </c>
      <c r="AI67" s="683">
        <f t="shared" si="1"/>
        <v>1</v>
      </c>
      <c r="AJ67" s="39">
        <v>150000000</v>
      </c>
      <c r="AK67" s="288" t="s">
        <v>1371</v>
      </c>
      <c r="AL67" s="328" t="s">
        <v>1298</v>
      </c>
      <c r="AM67" s="39">
        <v>88401698</v>
      </c>
      <c r="AN67" s="294"/>
      <c r="AO67" s="295"/>
    </row>
    <row r="68" spans="1:41" s="69" customFormat="1" ht="25.5" x14ac:dyDescent="0.2">
      <c r="A68" s="687"/>
      <c r="B68" s="687"/>
      <c r="C68" s="687"/>
      <c r="D68" s="687"/>
      <c r="E68" s="687"/>
      <c r="F68" s="691"/>
      <c r="G68" s="687"/>
      <c r="H68" s="687"/>
      <c r="I68" s="687"/>
      <c r="J68" s="687"/>
      <c r="K68" s="687"/>
      <c r="L68" s="691"/>
      <c r="M68" s="687"/>
      <c r="N68" s="687"/>
      <c r="O68" s="688"/>
      <c r="P68" s="668"/>
      <c r="Q68" s="668"/>
      <c r="R68" s="670"/>
      <c r="S68" s="673"/>
      <c r="T68" s="688"/>
      <c r="U68" s="663"/>
      <c r="V68" s="681"/>
      <c r="W68" s="682"/>
      <c r="X68" s="685"/>
      <c r="Y68" s="682"/>
      <c r="Z68" s="684"/>
      <c r="AA68" s="686"/>
      <c r="AB68" s="684"/>
      <c r="AC68" s="686"/>
      <c r="AD68" s="306"/>
      <c r="AE68" s="306"/>
      <c r="AF68" s="307"/>
      <c r="AG68" s="307"/>
      <c r="AH68" s="683"/>
      <c r="AI68" s="683"/>
      <c r="AJ68" s="39">
        <v>20000000</v>
      </c>
      <c r="AK68" s="288" t="s">
        <v>869</v>
      </c>
      <c r="AL68" s="328" t="s">
        <v>1256</v>
      </c>
      <c r="AM68" s="39">
        <v>0</v>
      </c>
      <c r="AN68" s="294"/>
      <c r="AO68" s="295"/>
    </row>
    <row r="69" spans="1:41" s="69" customFormat="1" ht="25.5" x14ac:dyDescent="0.2">
      <c r="A69" s="687"/>
      <c r="B69" s="687"/>
      <c r="C69" s="687"/>
      <c r="D69" s="687"/>
      <c r="E69" s="687"/>
      <c r="F69" s="691"/>
      <c r="G69" s="687"/>
      <c r="H69" s="687"/>
      <c r="I69" s="687"/>
      <c r="J69" s="687"/>
      <c r="K69" s="687"/>
      <c r="L69" s="691"/>
      <c r="M69" s="687"/>
      <c r="N69" s="687"/>
      <c r="O69" s="649"/>
      <c r="P69" s="647"/>
      <c r="Q69" s="647"/>
      <c r="R69" s="671"/>
      <c r="S69" s="674"/>
      <c r="T69" s="649"/>
      <c r="U69" s="655"/>
      <c r="V69" s="681"/>
      <c r="W69" s="682"/>
      <c r="X69" s="685"/>
      <c r="Y69" s="682"/>
      <c r="Z69" s="684"/>
      <c r="AA69" s="686"/>
      <c r="AB69" s="684"/>
      <c r="AC69" s="686"/>
      <c r="AD69" s="306"/>
      <c r="AE69" s="306"/>
      <c r="AF69" s="307"/>
      <c r="AG69" s="307"/>
      <c r="AH69" s="683"/>
      <c r="AI69" s="683"/>
      <c r="AJ69" s="39">
        <v>30000000</v>
      </c>
      <c r="AK69" s="50" t="s">
        <v>1101</v>
      </c>
      <c r="AL69" s="328" t="s">
        <v>1298</v>
      </c>
      <c r="AM69" s="39">
        <v>0</v>
      </c>
      <c r="AN69" s="294"/>
      <c r="AO69" s="295"/>
    </row>
    <row r="70" spans="1:41" s="18" customFormat="1" ht="12.75" x14ac:dyDescent="0.2">
      <c r="S70" s="19"/>
      <c r="U70" s="20"/>
      <c r="V70" s="19"/>
      <c r="W70" s="21"/>
      <c r="X70" s="21"/>
      <c r="Y70" s="21"/>
      <c r="Z70" s="19"/>
      <c r="AA70" s="19"/>
      <c r="AB70" s="172"/>
      <c r="AC70" s="172"/>
      <c r="AD70" s="172"/>
      <c r="AE70" s="172"/>
      <c r="AF70" s="19"/>
      <c r="AG70" s="19"/>
      <c r="AI70" s="21"/>
      <c r="AJ70" s="289"/>
      <c r="AM70" s="290"/>
      <c r="AO70" s="406"/>
    </row>
    <row r="71" spans="1:41" s="422" customFormat="1" ht="12.75" x14ac:dyDescent="0.2"/>
  </sheetData>
  <sheetProtection algorithmName="SHA-512" hashValue="mrsSRmjwuDGbDAJx71OY5gCSfMYXQsnkZlx/95QhbhzWz8eyazLPMgMeFPd65ui0ki1BPq9w6eM8mC4jk7puDA==" saltValue="F8+3EYJPUxEb3xFIP9XjOg==" spinCount="100000" sheet="1" objects="1" scenarios="1" selectLockedCells="1" selectUnlockedCells="1"/>
  <mergeCells count="411">
    <mergeCell ref="D67:D69"/>
    <mergeCell ref="C67:C69"/>
    <mergeCell ref="B67:B69"/>
    <mergeCell ref="A67:A69"/>
    <mergeCell ref="AM1:AN1"/>
    <mergeCell ref="AM2:AN2"/>
    <mergeCell ref="AM3:AN3"/>
    <mergeCell ref="AM4:AN4"/>
    <mergeCell ref="E64:E65"/>
    <mergeCell ref="M64:M65"/>
    <mergeCell ref="L64:L65"/>
    <mergeCell ref="K64:K65"/>
    <mergeCell ref="J64:J65"/>
    <mergeCell ref="I64:I65"/>
    <mergeCell ref="R64:R65"/>
    <mergeCell ref="T67:T69"/>
    <mergeCell ref="S67:S69"/>
    <mergeCell ref="R67:R69"/>
    <mergeCell ref="Q67:Q69"/>
    <mergeCell ref="P67:P69"/>
    <mergeCell ref="M67:M69"/>
    <mergeCell ref="L67:L69"/>
    <mergeCell ref="K67:K69"/>
    <mergeCell ref="J67:J69"/>
    <mergeCell ref="I67:I69"/>
    <mergeCell ref="H67:H69"/>
    <mergeCell ref="G67:G69"/>
    <mergeCell ref="F67:F69"/>
    <mergeCell ref="E67:E69"/>
    <mergeCell ref="H64:H65"/>
    <mergeCell ref="M61:M62"/>
    <mergeCell ref="L61:L62"/>
    <mergeCell ref="K61:K62"/>
    <mergeCell ref="J61:J62"/>
    <mergeCell ref="I61:I62"/>
    <mergeCell ref="H61:H62"/>
    <mergeCell ref="G64:G65"/>
    <mergeCell ref="F64:F65"/>
    <mergeCell ref="F32:F35"/>
    <mergeCell ref="E32:E35"/>
    <mergeCell ref="G61:G62"/>
    <mergeCell ref="F61:F62"/>
    <mergeCell ref="E61:E62"/>
    <mergeCell ref="D32:D35"/>
    <mergeCell ref="C32:C35"/>
    <mergeCell ref="B32:B35"/>
    <mergeCell ref="A32:A35"/>
    <mergeCell ref="D61:D62"/>
    <mergeCell ref="C61:C62"/>
    <mergeCell ref="B61:B62"/>
    <mergeCell ref="A61:A62"/>
    <mergeCell ref="B36:B37"/>
    <mergeCell ref="A36:A37"/>
    <mergeCell ref="A40:A41"/>
    <mergeCell ref="B40:B41"/>
    <mergeCell ref="C40:C41"/>
    <mergeCell ref="D40:D41"/>
    <mergeCell ref="E40:E41"/>
    <mergeCell ref="F40:F41"/>
    <mergeCell ref="B42:B43"/>
    <mergeCell ref="A42:A43"/>
    <mergeCell ref="F45:F46"/>
    <mergeCell ref="G40:G41"/>
    <mergeCell ref="H40:H41"/>
    <mergeCell ref="I40:I41"/>
    <mergeCell ref="J40:J41"/>
    <mergeCell ref="K40:K41"/>
    <mergeCell ref="M32:M35"/>
    <mergeCell ref="L32:L35"/>
    <mergeCell ref="K32:K35"/>
    <mergeCell ref="J32:J35"/>
    <mergeCell ref="I32:I35"/>
    <mergeCell ref="H32:H35"/>
    <mergeCell ref="G32:G35"/>
    <mergeCell ref="R36:R37"/>
    <mergeCell ref="Q36:Q37"/>
    <mergeCell ref="P36:P37"/>
    <mergeCell ref="M36:M37"/>
    <mergeCell ref="E42:E43"/>
    <mergeCell ref="D42:D43"/>
    <mergeCell ref="C42:C43"/>
    <mergeCell ref="S40:S41"/>
    <mergeCell ref="F36:F37"/>
    <mergeCell ref="E36:E37"/>
    <mergeCell ref="D36:D37"/>
    <mergeCell ref="C36:C37"/>
    <mergeCell ref="F42:F43"/>
    <mergeCell ref="M40:M41"/>
    <mergeCell ref="L40:L41"/>
    <mergeCell ref="P40:P41"/>
    <mergeCell ref="Q40:Q41"/>
    <mergeCell ref="R40:R41"/>
    <mergeCell ref="L36:L37"/>
    <mergeCell ref="K36:K37"/>
    <mergeCell ref="J36:J37"/>
    <mergeCell ref="I36:I37"/>
    <mergeCell ref="H36:H37"/>
    <mergeCell ref="G36:G37"/>
    <mergeCell ref="R45:R46"/>
    <mergeCell ref="Q45:Q46"/>
    <mergeCell ref="P45:P46"/>
    <mergeCell ref="K42:K43"/>
    <mergeCell ref="J42:J43"/>
    <mergeCell ref="I42:I43"/>
    <mergeCell ref="H42:H43"/>
    <mergeCell ref="G42:G43"/>
    <mergeCell ref="O45:O46"/>
    <mergeCell ref="C45:C46"/>
    <mergeCell ref="B45:B46"/>
    <mergeCell ref="A45:A46"/>
    <mergeCell ref="M45:M46"/>
    <mergeCell ref="L45:L46"/>
    <mergeCell ref="E48:E49"/>
    <mergeCell ref="D48:D49"/>
    <mergeCell ref="C48:C49"/>
    <mergeCell ref="B48:B49"/>
    <mergeCell ref="A48:A49"/>
    <mergeCell ref="K45:K46"/>
    <mergeCell ref="J45:J46"/>
    <mergeCell ref="I45:I46"/>
    <mergeCell ref="H45:H46"/>
    <mergeCell ref="G45:G46"/>
    <mergeCell ref="K48:K49"/>
    <mergeCell ref="J48:J49"/>
    <mergeCell ref="I48:I49"/>
    <mergeCell ref="H48:H49"/>
    <mergeCell ref="G48:G49"/>
    <mergeCell ref="F48:F49"/>
    <mergeCell ref="E45:E46"/>
    <mergeCell ref="D45:D46"/>
    <mergeCell ref="C14:C16"/>
    <mergeCell ref="B14:B16"/>
    <mergeCell ref="A14:A16"/>
    <mergeCell ref="T28:T29"/>
    <mergeCell ref="T25:T26"/>
    <mergeCell ref="T23:T24"/>
    <mergeCell ref="S28:S29"/>
    <mergeCell ref="S25:S26"/>
    <mergeCell ref="S23:S24"/>
    <mergeCell ref="I14:I16"/>
    <mergeCell ref="H14:H16"/>
    <mergeCell ref="G14:G16"/>
    <mergeCell ref="F14:F16"/>
    <mergeCell ref="E14:E16"/>
    <mergeCell ref="D14:D16"/>
    <mergeCell ref="P14:P16"/>
    <mergeCell ref="Q14:Q16"/>
    <mergeCell ref="R14:R16"/>
    <mergeCell ref="S14:S16"/>
    <mergeCell ref="M14:M16"/>
    <mergeCell ref="L14:L16"/>
    <mergeCell ref="K14:K16"/>
    <mergeCell ref="J14:J16"/>
    <mergeCell ref="AC67:AC69"/>
    <mergeCell ref="AA64:AA65"/>
    <mergeCell ref="AB64:AB65"/>
    <mergeCell ref="AC64:AC65"/>
    <mergeCell ref="AH64:AH65"/>
    <mergeCell ref="AI64:AI65"/>
    <mergeCell ref="N67:N69"/>
    <mergeCell ref="O67:O69"/>
    <mergeCell ref="U67:U69"/>
    <mergeCell ref="P64:P65"/>
    <mergeCell ref="Q64:Q65"/>
    <mergeCell ref="AA67:AA69"/>
    <mergeCell ref="AB67:AB69"/>
    <mergeCell ref="S64:S65"/>
    <mergeCell ref="T64:T65"/>
    <mergeCell ref="T45:T46"/>
    <mergeCell ref="T42:T43"/>
    <mergeCell ref="S42:S43"/>
    <mergeCell ref="X67:X69"/>
    <mergeCell ref="M48:M49"/>
    <mergeCell ref="L48:L49"/>
    <mergeCell ref="R42:R43"/>
    <mergeCell ref="Q42:Q43"/>
    <mergeCell ref="P42:P43"/>
    <mergeCell ref="M42:M43"/>
    <mergeCell ref="L42:L43"/>
    <mergeCell ref="R48:R49"/>
    <mergeCell ref="N61:N62"/>
    <mergeCell ref="O61:O62"/>
    <mergeCell ref="U61:U62"/>
    <mergeCell ref="V61:V62"/>
    <mergeCell ref="W61:W62"/>
    <mergeCell ref="P61:P62"/>
    <mergeCell ref="Q61:Q62"/>
    <mergeCell ref="R61:R62"/>
    <mergeCell ref="S61:S62"/>
    <mergeCell ref="T61:T62"/>
    <mergeCell ref="N45:N46"/>
    <mergeCell ref="S45:S46"/>
    <mergeCell ref="T36:T37"/>
    <mergeCell ref="S36:S37"/>
    <mergeCell ref="V67:V69"/>
    <mergeCell ref="W67:W69"/>
    <mergeCell ref="AH61:AH62"/>
    <mergeCell ref="AI61:AI62"/>
    <mergeCell ref="N64:N65"/>
    <mergeCell ref="O64:O65"/>
    <mergeCell ref="U64:U65"/>
    <mergeCell ref="V64:V65"/>
    <mergeCell ref="W64:W65"/>
    <mergeCell ref="X64:X65"/>
    <mergeCell ref="Y64:Y65"/>
    <mergeCell ref="Z64:Z65"/>
    <mergeCell ref="X61:X62"/>
    <mergeCell ref="Y61:Y62"/>
    <mergeCell ref="Z61:Z62"/>
    <mergeCell ref="AA61:AA62"/>
    <mergeCell ref="AB61:AB62"/>
    <mergeCell ref="AC61:AC62"/>
    <mergeCell ref="AH67:AH69"/>
    <mergeCell ref="AI67:AI69"/>
    <mergeCell ref="Y67:Y69"/>
    <mergeCell ref="Z67:Z69"/>
    <mergeCell ref="Y48:Y49"/>
    <mergeCell ref="Z48:Z49"/>
    <mergeCell ref="AA48:AA49"/>
    <mergeCell ref="AB48:AB49"/>
    <mergeCell ref="N48:N49"/>
    <mergeCell ref="O48:O49"/>
    <mergeCell ref="U48:U49"/>
    <mergeCell ref="V48:V49"/>
    <mergeCell ref="W48:W49"/>
    <mergeCell ref="X48:X49"/>
    <mergeCell ref="P48:P49"/>
    <mergeCell ref="Q48:Q49"/>
    <mergeCell ref="S48:S49"/>
    <mergeCell ref="T48:T49"/>
    <mergeCell ref="AE48:AE49"/>
    <mergeCell ref="AF48:AF49"/>
    <mergeCell ref="AG48:AG49"/>
    <mergeCell ref="AH48:AH49"/>
    <mergeCell ref="AI48:AI49"/>
    <mergeCell ref="AC48:AC49"/>
    <mergeCell ref="AD48:AD49"/>
    <mergeCell ref="AE42:AE43"/>
    <mergeCell ref="AF42:AF43"/>
    <mergeCell ref="AG42:AG43"/>
    <mergeCell ref="AH42:AH43"/>
    <mergeCell ref="AI42:AI43"/>
    <mergeCell ref="AD45:AD46"/>
    <mergeCell ref="AE45:AE46"/>
    <mergeCell ref="AF45:AF46"/>
    <mergeCell ref="AG45:AG46"/>
    <mergeCell ref="AH45:AH46"/>
    <mergeCell ref="AI45:AI46"/>
    <mergeCell ref="AC45:AC46"/>
    <mergeCell ref="U45:U46"/>
    <mergeCell ref="V45:V46"/>
    <mergeCell ref="W45:W46"/>
    <mergeCell ref="Y42:Y43"/>
    <mergeCell ref="Z42:Z43"/>
    <mergeCell ref="AA42:AA43"/>
    <mergeCell ref="AB42:AB43"/>
    <mergeCell ref="AC42:AC43"/>
    <mergeCell ref="AD42:AD43"/>
    <mergeCell ref="X45:X46"/>
    <mergeCell ref="Y45:Y46"/>
    <mergeCell ref="Z45:Z46"/>
    <mergeCell ref="AA45:AA46"/>
    <mergeCell ref="AB45:AB46"/>
    <mergeCell ref="AF40:AF41"/>
    <mergeCell ref="AG40:AG41"/>
    <mergeCell ref="AH40:AH41"/>
    <mergeCell ref="AI40:AI41"/>
    <mergeCell ref="N42:N43"/>
    <mergeCell ref="O42:O43"/>
    <mergeCell ref="U42:U43"/>
    <mergeCell ref="V42:V43"/>
    <mergeCell ref="W42:W43"/>
    <mergeCell ref="X42:X43"/>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AF36:AF37"/>
    <mergeCell ref="AG36:AG37"/>
    <mergeCell ref="AH36:AH37"/>
    <mergeCell ref="AI36:AI37"/>
    <mergeCell ref="X36:X37"/>
    <mergeCell ref="Y36:Y37"/>
    <mergeCell ref="Z36:Z37"/>
    <mergeCell ref="AA36:AA37"/>
    <mergeCell ref="AB36:AB37"/>
    <mergeCell ref="AC36:AC37"/>
    <mergeCell ref="AE32:AE35"/>
    <mergeCell ref="AF32:AF35"/>
    <mergeCell ref="AG32:AG35"/>
    <mergeCell ref="AH32:AH35"/>
    <mergeCell ref="AI32:AI35"/>
    <mergeCell ref="N36:N37"/>
    <mergeCell ref="O36:O37"/>
    <mergeCell ref="U36:U37"/>
    <mergeCell ref="V36:V37"/>
    <mergeCell ref="W36:W37"/>
    <mergeCell ref="Y32:Y35"/>
    <mergeCell ref="Z32:Z35"/>
    <mergeCell ref="AA32:AA35"/>
    <mergeCell ref="AB32:AB35"/>
    <mergeCell ref="AC32:AC35"/>
    <mergeCell ref="AD32:AD35"/>
    <mergeCell ref="S32:S35"/>
    <mergeCell ref="T32:T35"/>
    <mergeCell ref="U32:U35"/>
    <mergeCell ref="V32:V35"/>
    <mergeCell ref="W32:W35"/>
    <mergeCell ref="X32:X35"/>
    <mergeCell ref="AD36:AD37"/>
    <mergeCell ref="AE36:AE37"/>
    <mergeCell ref="N32:N35"/>
    <mergeCell ref="O32:O35"/>
    <mergeCell ref="P32:P35"/>
    <mergeCell ref="Q32:Q35"/>
    <mergeCell ref="R32:R35"/>
    <mergeCell ref="Y28:Y29"/>
    <mergeCell ref="Z28:Z29"/>
    <mergeCell ref="AA28:AA29"/>
    <mergeCell ref="AB28:AB29"/>
    <mergeCell ref="N28:N29"/>
    <mergeCell ref="O28:O29"/>
    <mergeCell ref="U28:U29"/>
    <mergeCell ref="V28:V29"/>
    <mergeCell ref="W28:W29"/>
    <mergeCell ref="X28:X29"/>
    <mergeCell ref="Z25:Z26"/>
    <mergeCell ref="AA25:AA26"/>
    <mergeCell ref="AB25:AB26"/>
    <mergeCell ref="AC25:AC26"/>
    <mergeCell ref="AE28:AE29"/>
    <mergeCell ref="AF28:AF29"/>
    <mergeCell ref="AG28:AG29"/>
    <mergeCell ref="AH28:AH29"/>
    <mergeCell ref="AI28:AI29"/>
    <mergeCell ref="AC28:AC29"/>
    <mergeCell ref="AD28:AD29"/>
    <mergeCell ref="AE23:AE24"/>
    <mergeCell ref="AF23:AF24"/>
    <mergeCell ref="AG23:AG24"/>
    <mergeCell ref="AH23:AH24"/>
    <mergeCell ref="AI23:AI24"/>
    <mergeCell ref="N25:N26"/>
    <mergeCell ref="O25:O26"/>
    <mergeCell ref="U25:U26"/>
    <mergeCell ref="V25:V26"/>
    <mergeCell ref="W25:W26"/>
    <mergeCell ref="Y23:Y24"/>
    <mergeCell ref="Z23:Z24"/>
    <mergeCell ref="AA23:AA24"/>
    <mergeCell ref="AB23:AB24"/>
    <mergeCell ref="AC23:AC24"/>
    <mergeCell ref="AD23:AD24"/>
    <mergeCell ref="AD25:AD26"/>
    <mergeCell ref="AE25:AE26"/>
    <mergeCell ref="AF25:AF26"/>
    <mergeCell ref="AG25:AG26"/>
    <mergeCell ref="AH25:AH26"/>
    <mergeCell ref="AI25:AI26"/>
    <mergeCell ref="X25:X26"/>
    <mergeCell ref="Y25:Y26"/>
    <mergeCell ref="AF14:AF16"/>
    <mergeCell ref="AG14:AG16"/>
    <mergeCell ref="AH14:AH16"/>
    <mergeCell ref="AI14:AI16"/>
    <mergeCell ref="N23:N24"/>
    <mergeCell ref="O23:O24"/>
    <mergeCell ref="U23:U24"/>
    <mergeCell ref="V23:V24"/>
    <mergeCell ref="W23:W24"/>
    <mergeCell ref="X23:X24"/>
    <mergeCell ref="Z14:Z16"/>
    <mergeCell ref="AA14:AA16"/>
    <mergeCell ref="AB14:AB16"/>
    <mergeCell ref="AC14:AC16"/>
    <mergeCell ref="AD14:AD16"/>
    <mergeCell ref="AE14:AE16"/>
    <mergeCell ref="T14:T16"/>
    <mergeCell ref="U14:U16"/>
    <mergeCell ref="V14:V16"/>
    <mergeCell ref="W14:W16"/>
    <mergeCell ref="X14:X16"/>
    <mergeCell ref="Y14:Y16"/>
    <mergeCell ref="N14:N16"/>
    <mergeCell ref="O14:O16"/>
    <mergeCell ref="Y6:Z6"/>
    <mergeCell ref="AA6:AN6"/>
    <mergeCell ref="A7:T7"/>
    <mergeCell ref="U7:AH7"/>
    <mergeCell ref="AJ7:AM7"/>
    <mergeCell ref="AN7:AN8"/>
    <mergeCell ref="A1:B4"/>
    <mergeCell ref="C1:AL4"/>
    <mergeCell ref="A5:B5"/>
    <mergeCell ref="C5:AN5"/>
    <mergeCell ref="A6:B6"/>
    <mergeCell ref="C6:G6"/>
    <mergeCell ref="H6:J6"/>
    <mergeCell ref="K6:N6"/>
    <mergeCell ref="P6:T6"/>
    <mergeCell ref="W6:X6"/>
  </mergeCells>
  <dataValidations count="1">
    <dataValidation type="list" allowBlank="1" showErrorMessage="1" sqref="AL8">
      <formula1>#REF!</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5"/>
  <sheetViews>
    <sheetView topLeftCell="L1" zoomScale="82" zoomScaleNormal="82" workbookViewId="0">
      <selection activeCell="L8" sqref="A8:XFD8"/>
    </sheetView>
  </sheetViews>
  <sheetFormatPr baseColWidth="10" defaultRowHeight="15" x14ac:dyDescent="0.25"/>
  <cols>
    <col min="1" max="1" width="2.140625" bestFit="1" customWidth="1"/>
    <col min="2" max="2" width="29.5703125" customWidth="1"/>
    <col min="4" max="4" width="7.7109375" customWidth="1"/>
    <col min="5" max="5" width="18.140625" customWidth="1"/>
    <col min="6" max="6" width="7.5703125" customWidth="1"/>
    <col min="7" max="7" width="7.140625" customWidth="1"/>
    <col min="8" max="8" width="20.5703125" customWidth="1"/>
    <col min="11" max="12" width="31.85546875" customWidth="1"/>
    <col min="15" max="15" width="33" customWidth="1"/>
    <col min="16" max="16" width="16.28515625" customWidth="1"/>
    <col min="17" max="17" width="15.5703125" customWidth="1"/>
    <col min="18" max="18" width="14.5703125" customWidth="1"/>
    <col min="20" max="20" width="17.28515625" customWidth="1"/>
    <col min="21" max="21" width="40.7109375" customWidth="1"/>
    <col min="22" max="22" width="12.7109375" bestFit="1" customWidth="1"/>
    <col min="23" max="23" width="15.28515625" customWidth="1"/>
    <col min="24" max="24" width="14.85546875" customWidth="1"/>
    <col min="25" max="25" width="17.5703125" customWidth="1"/>
    <col min="26" max="26" width="19.85546875" customWidth="1"/>
    <col min="27" max="27" width="21.28515625" customWidth="1"/>
    <col min="28" max="28" width="22.42578125" customWidth="1"/>
    <col min="29" max="29" width="17.7109375" customWidth="1"/>
    <col min="30" max="33" width="0" hidden="1" customWidth="1"/>
    <col min="36" max="36" width="18.140625" customWidth="1"/>
    <col min="37" max="37" width="17" customWidth="1"/>
    <col min="38" max="38" width="17.5703125" customWidth="1"/>
    <col min="39" max="39" width="16.5703125" customWidth="1"/>
    <col min="40" max="40" width="20.85546875" customWidth="1"/>
  </cols>
  <sheetData>
    <row r="1" spans="1:51" s="173" customFormat="1" ht="15.75" x14ac:dyDescent="0.25">
      <c r="A1" s="709"/>
      <c r="B1" s="710"/>
      <c r="C1" s="711" t="s">
        <v>0</v>
      </c>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3"/>
      <c r="AM1" s="717" t="s">
        <v>1</v>
      </c>
      <c r="AN1" s="717"/>
      <c r="AY1" s="173" t="s">
        <v>45</v>
      </c>
    </row>
    <row r="2" spans="1:51" s="173" customFormat="1" ht="25.5" x14ac:dyDescent="0.25">
      <c r="A2" s="709"/>
      <c r="B2" s="710"/>
      <c r="C2" s="711"/>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3"/>
      <c r="AM2" s="717" t="s">
        <v>48</v>
      </c>
      <c r="AN2" s="717"/>
      <c r="AY2" s="173" t="s">
        <v>47</v>
      </c>
    </row>
    <row r="3" spans="1:51" s="173" customFormat="1" ht="25.5" x14ac:dyDescent="0.25">
      <c r="A3" s="709"/>
      <c r="B3" s="710"/>
      <c r="C3" s="711"/>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3"/>
      <c r="AM3" s="717" t="s">
        <v>2</v>
      </c>
      <c r="AN3" s="717"/>
      <c r="AY3" s="173" t="s">
        <v>46</v>
      </c>
    </row>
    <row r="4" spans="1:51" s="173" customFormat="1" ht="21.75" customHeight="1" x14ac:dyDescent="0.25">
      <c r="A4" s="709"/>
      <c r="B4" s="710"/>
      <c r="C4" s="714"/>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6"/>
      <c r="AM4" s="717" t="s">
        <v>55</v>
      </c>
      <c r="AN4" s="717"/>
    </row>
    <row r="5" spans="1:51" s="173" customFormat="1" ht="30.75" customHeight="1" x14ac:dyDescent="0.25">
      <c r="A5" s="723" t="s">
        <v>3</v>
      </c>
      <c r="B5" s="724"/>
      <c r="C5" s="725" t="s">
        <v>4</v>
      </c>
      <c r="D5" s="725"/>
      <c r="E5" s="725"/>
      <c r="F5" s="725"/>
      <c r="G5" s="725"/>
      <c r="H5" s="725"/>
      <c r="I5" s="725"/>
      <c r="J5" s="725"/>
      <c r="K5" s="725"/>
      <c r="L5" s="725"/>
      <c r="M5" s="725"/>
      <c r="N5" s="725"/>
      <c r="O5" s="725"/>
      <c r="P5" s="725"/>
      <c r="Q5" s="725"/>
      <c r="R5" s="725"/>
      <c r="S5" s="725"/>
      <c r="T5" s="725"/>
      <c r="U5" s="726"/>
      <c r="V5" s="725"/>
      <c r="W5" s="725"/>
      <c r="X5" s="725"/>
      <c r="Y5" s="725"/>
      <c r="Z5" s="725"/>
      <c r="AA5" s="725"/>
      <c r="AB5" s="725"/>
      <c r="AC5" s="725"/>
      <c r="AD5" s="725"/>
      <c r="AE5" s="725"/>
      <c r="AF5" s="725"/>
      <c r="AG5" s="725"/>
      <c r="AH5" s="725"/>
      <c r="AI5" s="725"/>
      <c r="AJ5" s="725"/>
      <c r="AK5" s="725"/>
      <c r="AL5" s="725"/>
      <c r="AM5" s="725"/>
      <c r="AN5" s="725"/>
    </row>
    <row r="6" spans="1:51" s="173" customFormat="1" ht="46.9" customHeight="1" x14ac:dyDescent="0.25">
      <c r="A6" s="727" t="s">
        <v>5</v>
      </c>
      <c r="B6" s="727"/>
      <c r="C6" s="728">
        <v>2023</v>
      </c>
      <c r="D6" s="728"/>
      <c r="E6" s="728"/>
      <c r="F6" s="728"/>
      <c r="G6" s="728"/>
      <c r="H6" s="717" t="s">
        <v>6</v>
      </c>
      <c r="I6" s="717"/>
      <c r="J6" s="717"/>
      <c r="K6" s="728" t="s">
        <v>1742</v>
      </c>
      <c r="L6" s="728"/>
      <c r="M6" s="728"/>
      <c r="N6" s="728"/>
      <c r="O6" s="174" t="s">
        <v>7</v>
      </c>
      <c r="P6" s="728" t="s">
        <v>1743</v>
      </c>
      <c r="Q6" s="728"/>
      <c r="R6" s="728"/>
      <c r="S6" s="728"/>
      <c r="T6" s="728"/>
      <c r="U6" s="207" t="s">
        <v>319</v>
      </c>
      <c r="V6" s="176">
        <v>45122</v>
      </c>
      <c r="W6" s="729" t="s">
        <v>865</v>
      </c>
      <c r="X6" s="730"/>
      <c r="Y6" s="731" t="s">
        <v>54</v>
      </c>
      <c r="Z6" s="732"/>
      <c r="AA6" s="731"/>
      <c r="AB6" s="733"/>
      <c r="AC6" s="733"/>
      <c r="AD6" s="733"/>
      <c r="AE6" s="733"/>
      <c r="AF6" s="733"/>
      <c r="AG6" s="733"/>
      <c r="AH6" s="733"/>
      <c r="AI6" s="733"/>
      <c r="AJ6" s="733"/>
      <c r="AK6" s="733"/>
      <c r="AL6" s="733"/>
      <c r="AM6" s="733"/>
      <c r="AN6" s="732"/>
    </row>
    <row r="7" spans="1:51" s="178" customFormat="1" ht="15.75" x14ac:dyDescent="0.25">
      <c r="A7" s="718"/>
      <c r="B7" s="718"/>
      <c r="C7" s="718"/>
      <c r="D7" s="718"/>
      <c r="E7" s="718"/>
      <c r="F7" s="718"/>
      <c r="G7" s="718"/>
      <c r="H7" s="718"/>
      <c r="I7" s="718"/>
      <c r="J7" s="718"/>
      <c r="K7" s="718"/>
      <c r="L7" s="718"/>
      <c r="M7" s="718"/>
      <c r="N7" s="718"/>
      <c r="O7" s="718"/>
      <c r="P7" s="718"/>
      <c r="Q7" s="718"/>
      <c r="R7" s="718"/>
      <c r="S7" s="718"/>
      <c r="T7" s="718"/>
      <c r="U7" s="719" t="s">
        <v>8</v>
      </c>
      <c r="V7" s="718"/>
      <c r="W7" s="718"/>
      <c r="X7" s="718"/>
      <c r="Y7" s="720"/>
      <c r="Z7" s="720"/>
      <c r="AA7" s="720"/>
      <c r="AB7" s="720"/>
      <c r="AC7" s="720"/>
      <c r="AD7" s="720"/>
      <c r="AE7" s="720"/>
      <c r="AF7" s="720"/>
      <c r="AG7" s="720"/>
      <c r="AH7" s="720"/>
      <c r="AI7" s="177"/>
      <c r="AJ7" s="721" t="s">
        <v>9</v>
      </c>
      <c r="AK7" s="721"/>
      <c r="AL7" s="721"/>
      <c r="AM7" s="721"/>
      <c r="AN7" s="722" t="s">
        <v>10</v>
      </c>
    </row>
    <row r="8" spans="1:51" s="193" customFormat="1" ht="90" x14ac:dyDescent="0.25">
      <c r="A8" s="208" t="s">
        <v>11</v>
      </c>
      <c r="B8" s="208" t="s">
        <v>12</v>
      </c>
      <c r="C8" s="208" t="s">
        <v>11</v>
      </c>
      <c r="D8" s="208" t="s">
        <v>13</v>
      </c>
      <c r="E8" s="208" t="s">
        <v>14</v>
      </c>
      <c r="F8" s="208" t="s">
        <v>11</v>
      </c>
      <c r="G8" s="208" t="s">
        <v>13</v>
      </c>
      <c r="H8" s="208" t="s">
        <v>15</v>
      </c>
      <c r="I8" s="208" t="s">
        <v>16</v>
      </c>
      <c r="J8" s="208" t="s">
        <v>17</v>
      </c>
      <c r="K8" s="208" t="s">
        <v>18</v>
      </c>
      <c r="L8" s="208" t="s">
        <v>19</v>
      </c>
      <c r="M8" s="208" t="s">
        <v>11</v>
      </c>
      <c r="N8" s="208" t="s">
        <v>13</v>
      </c>
      <c r="O8" s="208" t="s">
        <v>20</v>
      </c>
      <c r="P8" s="208" t="s">
        <v>21</v>
      </c>
      <c r="Q8" s="208" t="s">
        <v>22</v>
      </c>
      <c r="R8" s="208" t="s">
        <v>23</v>
      </c>
      <c r="S8" s="208" t="s">
        <v>24</v>
      </c>
      <c r="T8" s="208" t="s">
        <v>25</v>
      </c>
      <c r="U8" s="209" t="s">
        <v>26</v>
      </c>
      <c r="V8" s="210" t="s">
        <v>27</v>
      </c>
      <c r="W8" s="210" t="s">
        <v>28</v>
      </c>
      <c r="X8" s="210" t="s">
        <v>29</v>
      </c>
      <c r="Y8" s="210" t="s">
        <v>30</v>
      </c>
      <c r="Z8" s="211" t="s">
        <v>31</v>
      </c>
      <c r="AA8" s="212" t="s">
        <v>32</v>
      </c>
      <c r="AB8" s="213" t="s">
        <v>33</v>
      </c>
      <c r="AC8" s="214" t="s">
        <v>34</v>
      </c>
      <c r="AD8" s="215" t="s">
        <v>35</v>
      </c>
      <c r="AE8" s="216" t="s">
        <v>36</v>
      </c>
      <c r="AF8" s="217" t="s">
        <v>37</v>
      </c>
      <c r="AG8" s="218" t="s">
        <v>38</v>
      </c>
      <c r="AH8" s="219" t="s">
        <v>39</v>
      </c>
      <c r="AI8" s="220" t="s">
        <v>40</v>
      </c>
      <c r="AJ8" s="221" t="s">
        <v>41</v>
      </c>
      <c r="AK8" s="221" t="s">
        <v>42</v>
      </c>
      <c r="AL8" s="221" t="s">
        <v>43</v>
      </c>
      <c r="AM8" s="222" t="s">
        <v>44</v>
      </c>
      <c r="AN8" s="722"/>
    </row>
    <row r="9" spans="1:51" s="193" customFormat="1" ht="63.75" x14ac:dyDescent="0.25">
      <c r="A9" s="196">
        <v>1</v>
      </c>
      <c r="B9" s="195" t="s">
        <v>59</v>
      </c>
      <c r="C9" s="196">
        <v>1</v>
      </c>
      <c r="D9" s="196" t="s">
        <v>320</v>
      </c>
      <c r="E9" s="195" t="s">
        <v>961</v>
      </c>
      <c r="F9" s="196">
        <v>1</v>
      </c>
      <c r="G9" s="196" t="s">
        <v>452</v>
      </c>
      <c r="H9" s="223" t="s">
        <v>962</v>
      </c>
      <c r="I9" s="196">
        <v>5</v>
      </c>
      <c r="J9" s="196">
        <v>8</v>
      </c>
      <c r="K9" s="195" t="s">
        <v>963</v>
      </c>
      <c r="L9" s="78">
        <v>2020051290021</v>
      </c>
      <c r="M9" s="196">
        <v>1</v>
      </c>
      <c r="N9" s="196">
        <v>1111</v>
      </c>
      <c r="O9" s="195" t="s">
        <v>964</v>
      </c>
      <c r="P9" s="196" t="s">
        <v>66</v>
      </c>
      <c r="Q9" s="196">
        <v>4</v>
      </c>
      <c r="R9" s="196" t="s">
        <v>67</v>
      </c>
      <c r="S9" s="224">
        <v>1</v>
      </c>
      <c r="T9" s="195" t="s">
        <v>1541</v>
      </c>
      <c r="U9" s="225" t="s">
        <v>1542</v>
      </c>
      <c r="V9" s="196" t="s">
        <v>66</v>
      </c>
      <c r="W9" s="224">
        <v>1</v>
      </c>
      <c r="X9" s="226" t="s">
        <v>45</v>
      </c>
      <c r="Y9" s="197">
        <v>0.2</v>
      </c>
      <c r="Z9" s="227">
        <v>1</v>
      </c>
      <c r="AA9" s="196">
        <v>2</v>
      </c>
      <c r="AB9" s="228">
        <v>1</v>
      </c>
      <c r="AC9" s="229">
        <v>1</v>
      </c>
      <c r="AD9" s="194">
        <v>1</v>
      </c>
      <c r="AE9" s="196"/>
      <c r="AF9" s="227">
        <v>1</v>
      </c>
      <c r="AG9" s="196"/>
      <c r="AH9" s="82">
        <f>+IF(X9="Acumulado",(AA9+AC9+AE9+AG9)/(Z9+AB9+AD9+AF9),
IF(X9="No acumulado",IF(AG9&lt;&gt;"",(AG9/IF(AF9=0,1,AF9)),IF(AE9&lt;&gt;"",(AE9/IF(AD9=0,1,AD9)),IF(AC9&lt;&gt;"",(AC9/IF(AB9=0,1,AB9)),IF(AA9&lt;&gt;"",(AA9/IF(Z9=0,1,Z9)))))),
IF(X9="Mantenimiento",IF(AND(AG9=0,AE9=0,AC9=0,AA9=0),0,((AG9+AE9+AC9+AA9)/(IF(AG9=0,0,AG9)+IF(AE9=0,0,AE9)+IF(AC9=0,0,AC9)+IF(AA9=0,0,AA9)))),"ERROR")))</f>
        <v>0.75</v>
      </c>
      <c r="AI9" s="82">
        <f>+IF(AH9&gt;1,1,AH9)</f>
        <v>0.75</v>
      </c>
      <c r="AJ9" s="434">
        <v>20000000</v>
      </c>
      <c r="AK9" s="230" t="s">
        <v>1107</v>
      </c>
      <c r="AL9" s="231" t="s">
        <v>69</v>
      </c>
      <c r="AM9" s="434">
        <v>12000000</v>
      </c>
      <c r="AN9" s="232"/>
    </row>
    <row r="10" spans="1:51" s="193" customFormat="1" ht="63.75" x14ac:dyDescent="0.25">
      <c r="A10" s="196">
        <v>1</v>
      </c>
      <c r="B10" s="195" t="s">
        <v>59</v>
      </c>
      <c r="C10" s="196">
        <v>1</v>
      </c>
      <c r="D10" s="196" t="s">
        <v>320</v>
      </c>
      <c r="E10" s="195" t="s">
        <v>961</v>
      </c>
      <c r="F10" s="196">
        <v>1</v>
      </c>
      <c r="G10" s="196" t="s">
        <v>452</v>
      </c>
      <c r="H10" s="223" t="s">
        <v>962</v>
      </c>
      <c r="I10" s="196">
        <v>5</v>
      </c>
      <c r="J10" s="196">
        <v>8</v>
      </c>
      <c r="K10" s="195" t="s">
        <v>963</v>
      </c>
      <c r="L10" s="78">
        <v>2020051290021</v>
      </c>
      <c r="M10" s="196">
        <v>1</v>
      </c>
      <c r="N10" s="196">
        <v>1111</v>
      </c>
      <c r="O10" s="195" t="s">
        <v>964</v>
      </c>
      <c r="P10" s="196" t="s">
        <v>66</v>
      </c>
      <c r="Q10" s="196">
        <v>4</v>
      </c>
      <c r="R10" s="196" t="s">
        <v>67</v>
      </c>
      <c r="S10" s="224">
        <v>1</v>
      </c>
      <c r="T10" s="195" t="s">
        <v>1541</v>
      </c>
      <c r="U10" s="225" t="s">
        <v>1542</v>
      </c>
      <c r="V10" s="196" t="s">
        <v>66</v>
      </c>
      <c r="W10" s="224">
        <v>1</v>
      </c>
      <c r="X10" s="226" t="s">
        <v>45</v>
      </c>
      <c r="Y10" s="197">
        <v>0.2</v>
      </c>
      <c r="Z10" s="233">
        <v>1</v>
      </c>
      <c r="AA10" s="234">
        <v>2</v>
      </c>
      <c r="AB10" s="46">
        <v>1</v>
      </c>
      <c r="AC10" s="235">
        <v>1</v>
      </c>
      <c r="AD10" s="81">
        <v>1</v>
      </c>
      <c r="AE10" s="81"/>
      <c r="AF10" s="81">
        <v>1</v>
      </c>
      <c r="AG10" s="81"/>
      <c r="AH10" s="236">
        <f t="shared" ref="AH10:AH81" si="0">+IF(X10="Acumulado",(AA10+AC10+AE10+AG10)/(Z10+AB10+AD10+AF10),
IF(X10="No acumulado",IF(AG10&lt;&gt;"",(AG10/IF(AF10=0,1,AF10)),IF(AE10&lt;&gt;"",(AE10/IF(AD10=0,1,AD10)),IF(AC10&lt;&gt;"",(AC10/IF(AB10=0,1,AB10)),IF(AA10&lt;&gt;"",(AA10/IF(Z10=0,1,Z10)))))),
IF(X10="Mantenimiento",IF(AND(AG10=0,AE10=0,AC10=0,AA10=0),0,((AG10+AE10+AC10+AA10)/(IF(AG10=0,0,AG10)+IF(AE10=0,0,AE10)+IF(AC10=0,0,AC10)+IF(AA10=0,0,AA10)))),"ERROR")))</f>
        <v>0.75</v>
      </c>
      <c r="AI10" s="236">
        <f t="shared" ref="AI10:AI81" si="1">+IF(AH10&gt;1,1,AH10)</f>
        <v>0.75</v>
      </c>
      <c r="AJ10" s="435">
        <v>20000000</v>
      </c>
      <c r="AK10" s="237" t="s">
        <v>1543</v>
      </c>
      <c r="AL10" s="238" t="s">
        <v>660</v>
      </c>
      <c r="AM10" s="435">
        <v>10000000</v>
      </c>
      <c r="AN10" s="239"/>
    </row>
    <row r="11" spans="1:51" s="193" customFormat="1" ht="63.75" x14ac:dyDescent="0.25">
      <c r="A11" s="196">
        <v>1</v>
      </c>
      <c r="B11" s="195" t="s">
        <v>59</v>
      </c>
      <c r="C11" s="196">
        <v>1</v>
      </c>
      <c r="D11" s="196" t="s">
        <v>320</v>
      </c>
      <c r="E11" s="195" t="s">
        <v>961</v>
      </c>
      <c r="F11" s="196">
        <v>1</v>
      </c>
      <c r="G11" s="196" t="s">
        <v>452</v>
      </c>
      <c r="H11" s="223" t="s">
        <v>962</v>
      </c>
      <c r="I11" s="196">
        <v>5</v>
      </c>
      <c r="J11" s="196">
        <v>8</v>
      </c>
      <c r="K11" s="195" t="s">
        <v>963</v>
      </c>
      <c r="L11" s="78">
        <v>2020051290021</v>
      </c>
      <c r="M11" s="196">
        <v>1</v>
      </c>
      <c r="N11" s="196">
        <v>1111</v>
      </c>
      <c r="O11" s="195" t="s">
        <v>964</v>
      </c>
      <c r="P11" s="196" t="s">
        <v>66</v>
      </c>
      <c r="Q11" s="196">
        <v>6</v>
      </c>
      <c r="R11" s="224" t="s">
        <v>67</v>
      </c>
      <c r="S11" s="224">
        <v>3</v>
      </c>
      <c r="T11" s="195" t="s">
        <v>1541</v>
      </c>
      <c r="U11" s="225" t="s">
        <v>1544</v>
      </c>
      <c r="V11" s="196" t="s">
        <v>66</v>
      </c>
      <c r="W11" s="224">
        <v>3</v>
      </c>
      <c r="X11" s="226" t="s">
        <v>45</v>
      </c>
      <c r="Y11" s="197">
        <v>0.2</v>
      </c>
      <c r="Z11" s="233">
        <v>1</v>
      </c>
      <c r="AA11" s="234">
        <v>3</v>
      </c>
      <c r="AB11" s="46">
        <v>1</v>
      </c>
      <c r="AC11" s="235">
        <v>4</v>
      </c>
      <c r="AD11" s="81">
        <v>1</v>
      </c>
      <c r="AE11" s="81"/>
      <c r="AF11" s="81">
        <v>0</v>
      </c>
      <c r="AG11" s="81"/>
      <c r="AH11" s="236">
        <f t="shared" si="0"/>
        <v>2.3333333333333335</v>
      </c>
      <c r="AI11" s="236">
        <f t="shared" si="1"/>
        <v>1</v>
      </c>
      <c r="AJ11" s="435">
        <v>5504477</v>
      </c>
      <c r="AK11" s="237" t="s">
        <v>1107</v>
      </c>
      <c r="AL11" s="238" t="s">
        <v>69</v>
      </c>
      <c r="AM11" s="435">
        <v>2800000</v>
      </c>
      <c r="AN11" s="232"/>
    </row>
    <row r="12" spans="1:51" s="193" customFormat="1" ht="63.75" x14ac:dyDescent="0.25">
      <c r="A12" s="196">
        <v>1</v>
      </c>
      <c r="B12" s="195" t="s">
        <v>59</v>
      </c>
      <c r="C12" s="196">
        <v>1</v>
      </c>
      <c r="D12" s="196" t="s">
        <v>320</v>
      </c>
      <c r="E12" s="195" t="s">
        <v>961</v>
      </c>
      <c r="F12" s="196">
        <v>1</v>
      </c>
      <c r="G12" s="196" t="s">
        <v>452</v>
      </c>
      <c r="H12" s="223" t="s">
        <v>962</v>
      </c>
      <c r="I12" s="196">
        <v>5</v>
      </c>
      <c r="J12" s="196">
        <v>8</v>
      </c>
      <c r="K12" s="195" t="s">
        <v>963</v>
      </c>
      <c r="L12" s="78">
        <v>2020051290021</v>
      </c>
      <c r="M12" s="196">
        <v>1</v>
      </c>
      <c r="N12" s="196">
        <v>1111</v>
      </c>
      <c r="O12" s="195" t="s">
        <v>964</v>
      </c>
      <c r="P12" s="196" t="s">
        <v>66</v>
      </c>
      <c r="Q12" s="196">
        <v>6</v>
      </c>
      <c r="R12" s="196" t="s">
        <v>67</v>
      </c>
      <c r="S12" s="224">
        <v>3</v>
      </c>
      <c r="T12" s="195" t="s">
        <v>1541</v>
      </c>
      <c r="U12" s="225" t="s">
        <v>1545</v>
      </c>
      <c r="V12" s="196" t="s">
        <v>66</v>
      </c>
      <c r="W12" s="224">
        <v>100</v>
      </c>
      <c r="X12" s="226" t="s">
        <v>45</v>
      </c>
      <c r="Y12" s="197">
        <v>0.2</v>
      </c>
      <c r="Z12" s="233">
        <v>25</v>
      </c>
      <c r="AA12" s="234">
        <v>55</v>
      </c>
      <c r="AB12" s="46">
        <v>25</v>
      </c>
      <c r="AC12" s="235">
        <v>95</v>
      </c>
      <c r="AD12" s="81">
        <v>25</v>
      </c>
      <c r="AE12" s="81"/>
      <c r="AF12" s="81">
        <v>25</v>
      </c>
      <c r="AG12" s="81"/>
      <c r="AH12" s="236">
        <f t="shared" si="0"/>
        <v>1.5</v>
      </c>
      <c r="AI12" s="236">
        <f t="shared" si="1"/>
        <v>1</v>
      </c>
      <c r="AJ12" s="435">
        <v>11008954</v>
      </c>
      <c r="AK12" s="237" t="s">
        <v>1107</v>
      </c>
      <c r="AL12" s="238" t="s">
        <v>69</v>
      </c>
      <c r="AM12" s="435">
        <v>5000000</v>
      </c>
      <c r="AN12" s="232"/>
    </row>
    <row r="13" spans="1:51" s="193" customFormat="1" ht="63.75" x14ac:dyDescent="0.25">
      <c r="A13" s="196">
        <v>1</v>
      </c>
      <c r="B13" s="195" t="s">
        <v>59</v>
      </c>
      <c r="C13" s="196">
        <v>1</v>
      </c>
      <c r="D13" s="196" t="s">
        <v>320</v>
      </c>
      <c r="E13" s="195" t="s">
        <v>961</v>
      </c>
      <c r="F13" s="196">
        <v>1</v>
      </c>
      <c r="G13" s="196" t="s">
        <v>452</v>
      </c>
      <c r="H13" s="223" t="s">
        <v>962</v>
      </c>
      <c r="I13" s="196">
        <v>5</v>
      </c>
      <c r="J13" s="196">
        <v>8</v>
      </c>
      <c r="K13" s="195" t="s">
        <v>963</v>
      </c>
      <c r="L13" s="78">
        <v>2020051290021</v>
      </c>
      <c r="M13" s="196">
        <v>1</v>
      </c>
      <c r="N13" s="196">
        <v>1111</v>
      </c>
      <c r="O13" s="195" t="s">
        <v>964</v>
      </c>
      <c r="P13" s="196" t="s">
        <v>66</v>
      </c>
      <c r="Q13" s="196">
        <v>8</v>
      </c>
      <c r="R13" s="196" t="s">
        <v>67</v>
      </c>
      <c r="S13" s="224">
        <v>5</v>
      </c>
      <c r="T13" s="195" t="s">
        <v>1541</v>
      </c>
      <c r="U13" s="225" t="s">
        <v>1546</v>
      </c>
      <c r="V13" s="196" t="s">
        <v>66</v>
      </c>
      <c r="W13" s="224">
        <v>4</v>
      </c>
      <c r="X13" s="226" t="s">
        <v>45</v>
      </c>
      <c r="Y13" s="197">
        <v>0.2</v>
      </c>
      <c r="Z13" s="240">
        <v>2</v>
      </c>
      <c r="AA13" s="241">
        <v>1</v>
      </c>
      <c r="AB13" s="46">
        <v>1</v>
      </c>
      <c r="AC13" s="235">
        <v>0</v>
      </c>
      <c r="AD13" s="102">
        <v>1</v>
      </c>
      <c r="AE13" s="102"/>
      <c r="AF13" s="102">
        <v>0</v>
      </c>
      <c r="AG13" s="102"/>
      <c r="AH13" s="53">
        <f t="shared" si="0"/>
        <v>0.25</v>
      </c>
      <c r="AI13" s="53">
        <f t="shared" si="1"/>
        <v>0.25</v>
      </c>
      <c r="AJ13" s="39">
        <v>17839138</v>
      </c>
      <c r="AK13" s="237" t="s">
        <v>1107</v>
      </c>
      <c r="AL13" s="237" t="s">
        <v>69</v>
      </c>
      <c r="AM13" s="39">
        <v>888222</v>
      </c>
      <c r="AN13" s="232"/>
    </row>
    <row r="14" spans="1:51" s="193" customFormat="1" ht="63.75" x14ac:dyDescent="0.25">
      <c r="A14" s="196">
        <v>1</v>
      </c>
      <c r="B14" s="195" t="s">
        <v>59</v>
      </c>
      <c r="C14" s="196">
        <v>1</v>
      </c>
      <c r="D14" s="196" t="s">
        <v>320</v>
      </c>
      <c r="E14" s="195" t="s">
        <v>961</v>
      </c>
      <c r="F14" s="196">
        <v>1</v>
      </c>
      <c r="G14" s="196" t="s">
        <v>452</v>
      </c>
      <c r="H14" s="223" t="s">
        <v>962</v>
      </c>
      <c r="I14" s="196">
        <v>5</v>
      </c>
      <c r="J14" s="196">
        <v>8</v>
      </c>
      <c r="K14" s="195" t="s">
        <v>963</v>
      </c>
      <c r="L14" s="78">
        <v>2020051290021</v>
      </c>
      <c r="M14" s="196">
        <v>1</v>
      </c>
      <c r="N14" s="196">
        <v>1111</v>
      </c>
      <c r="O14" s="195" t="s">
        <v>964</v>
      </c>
      <c r="P14" s="196" t="s">
        <v>66</v>
      </c>
      <c r="Q14" s="196">
        <v>8</v>
      </c>
      <c r="R14" s="196" t="s">
        <v>67</v>
      </c>
      <c r="S14" s="224">
        <v>5</v>
      </c>
      <c r="T14" s="195" t="s">
        <v>1541</v>
      </c>
      <c r="U14" s="225" t="s">
        <v>1547</v>
      </c>
      <c r="V14" s="196" t="s">
        <v>66</v>
      </c>
      <c r="W14" s="224">
        <v>70</v>
      </c>
      <c r="X14" s="226" t="s">
        <v>45</v>
      </c>
      <c r="Y14" s="197">
        <v>0.2</v>
      </c>
      <c r="Z14" s="240">
        <v>30</v>
      </c>
      <c r="AA14" s="241">
        <v>23</v>
      </c>
      <c r="AB14" s="46">
        <v>20</v>
      </c>
      <c r="AC14" s="235">
        <v>0</v>
      </c>
      <c r="AD14" s="102">
        <v>20</v>
      </c>
      <c r="AE14" s="102"/>
      <c r="AF14" s="102">
        <v>0</v>
      </c>
      <c r="AG14" s="102"/>
      <c r="AH14" s="53">
        <f t="shared" si="0"/>
        <v>0.32857142857142857</v>
      </c>
      <c r="AI14" s="53">
        <f t="shared" si="1"/>
        <v>0.32857142857142857</v>
      </c>
      <c r="AJ14" s="39">
        <v>10000000</v>
      </c>
      <c r="AK14" s="237" t="s">
        <v>306</v>
      </c>
      <c r="AL14" s="237" t="s">
        <v>69</v>
      </c>
      <c r="AM14" s="39">
        <v>0</v>
      </c>
      <c r="AN14" s="244"/>
    </row>
    <row r="15" spans="1:51" s="193" customFormat="1" ht="63.75" x14ac:dyDescent="0.25">
      <c r="A15" s="196">
        <v>1</v>
      </c>
      <c r="B15" s="198" t="s">
        <v>59</v>
      </c>
      <c r="C15" s="228">
        <v>1</v>
      </c>
      <c r="D15" s="228" t="s">
        <v>320</v>
      </c>
      <c r="E15" s="198" t="s">
        <v>961</v>
      </c>
      <c r="F15" s="228">
        <v>1</v>
      </c>
      <c r="G15" s="228" t="s">
        <v>452</v>
      </c>
      <c r="H15" s="260" t="s">
        <v>962</v>
      </c>
      <c r="I15" s="228">
        <v>5</v>
      </c>
      <c r="J15" s="228">
        <v>8</v>
      </c>
      <c r="K15" s="198" t="s">
        <v>963</v>
      </c>
      <c r="L15" s="312">
        <v>2020051290021</v>
      </c>
      <c r="M15" s="228">
        <v>1</v>
      </c>
      <c r="N15" s="228">
        <v>1111</v>
      </c>
      <c r="O15" s="198" t="s">
        <v>964</v>
      </c>
      <c r="P15" s="228" t="s">
        <v>66</v>
      </c>
      <c r="Q15" s="228">
        <v>8</v>
      </c>
      <c r="R15" s="228" t="s">
        <v>67</v>
      </c>
      <c r="S15" s="241">
        <v>5</v>
      </c>
      <c r="T15" s="198" t="s">
        <v>1541</v>
      </c>
      <c r="U15" s="198" t="s">
        <v>1547</v>
      </c>
      <c r="V15" s="228" t="s">
        <v>66</v>
      </c>
      <c r="W15" s="241">
        <v>70</v>
      </c>
      <c r="X15" s="262" t="s">
        <v>45</v>
      </c>
      <c r="Y15" s="256">
        <v>0.2</v>
      </c>
      <c r="Z15" s="240">
        <v>30</v>
      </c>
      <c r="AA15" s="241">
        <v>23</v>
      </c>
      <c r="AB15" s="46">
        <v>20</v>
      </c>
      <c r="AC15" s="235">
        <v>0</v>
      </c>
      <c r="AD15" s="46">
        <v>20</v>
      </c>
      <c r="AE15" s="46"/>
      <c r="AF15" s="46">
        <v>0</v>
      </c>
      <c r="AG15" s="46"/>
      <c r="AH15" s="53">
        <f t="shared" si="0"/>
        <v>0.32857142857142857</v>
      </c>
      <c r="AI15" s="53">
        <f t="shared" si="1"/>
        <v>0.32857142857142857</v>
      </c>
      <c r="AJ15" s="39">
        <v>15000000</v>
      </c>
      <c r="AK15" s="237" t="s">
        <v>1543</v>
      </c>
      <c r="AL15" s="245" t="s">
        <v>660</v>
      </c>
      <c r="AM15" s="39">
        <v>300000</v>
      </c>
      <c r="AN15" s="251"/>
    </row>
    <row r="16" spans="1:51" s="193" customFormat="1" ht="76.5" x14ac:dyDescent="0.25">
      <c r="A16" s="196">
        <v>1</v>
      </c>
      <c r="B16" s="198" t="s">
        <v>59</v>
      </c>
      <c r="C16" s="228">
        <v>1</v>
      </c>
      <c r="D16" s="228" t="s">
        <v>320</v>
      </c>
      <c r="E16" s="198" t="s">
        <v>961</v>
      </c>
      <c r="F16" s="228">
        <v>1</v>
      </c>
      <c r="G16" s="228" t="s">
        <v>452</v>
      </c>
      <c r="H16" s="260" t="s">
        <v>962</v>
      </c>
      <c r="I16" s="228">
        <v>5</v>
      </c>
      <c r="J16" s="228">
        <v>8</v>
      </c>
      <c r="K16" s="198" t="s">
        <v>963</v>
      </c>
      <c r="L16" s="312">
        <v>2020051290021</v>
      </c>
      <c r="M16" s="228">
        <v>2</v>
      </c>
      <c r="N16" s="228">
        <v>1112</v>
      </c>
      <c r="O16" s="198" t="s">
        <v>1548</v>
      </c>
      <c r="P16" s="228" t="s">
        <v>66</v>
      </c>
      <c r="Q16" s="228">
        <v>4</v>
      </c>
      <c r="R16" s="228" t="s">
        <v>67</v>
      </c>
      <c r="S16" s="241">
        <v>1</v>
      </c>
      <c r="T16" s="198" t="s">
        <v>1541</v>
      </c>
      <c r="U16" s="198" t="s">
        <v>1549</v>
      </c>
      <c r="V16" s="228" t="s">
        <v>66</v>
      </c>
      <c r="W16" s="241">
        <v>20</v>
      </c>
      <c r="X16" s="262" t="s">
        <v>46</v>
      </c>
      <c r="Y16" s="256">
        <v>1</v>
      </c>
      <c r="Z16" s="240">
        <v>5</v>
      </c>
      <c r="AA16" s="241">
        <v>41</v>
      </c>
      <c r="AB16" s="46">
        <v>5</v>
      </c>
      <c r="AC16" s="235">
        <v>19</v>
      </c>
      <c r="AD16" s="46">
        <v>5</v>
      </c>
      <c r="AE16" s="46"/>
      <c r="AF16" s="46">
        <v>5</v>
      </c>
      <c r="AG16" s="46"/>
      <c r="AH16" s="53">
        <f t="shared" si="0"/>
        <v>1</v>
      </c>
      <c r="AI16" s="53">
        <f t="shared" si="1"/>
        <v>1</v>
      </c>
      <c r="AJ16" s="39">
        <v>5504477</v>
      </c>
      <c r="AK16" s="237" t="s">
        <v>1107</v>
      </c>
      <c r="AL16" s="237" t="s">
        <v>69</v>
      </c>
      <c r="AM16" s="39">
        <v>2681250</v>
      </c>
      <c r="AN16" s="309"/>
    </row>
    <row r="17" spans="1:44" s="193" customFormat="1" ht="76.5" x14ac:dyDescent="0.25">
      <c r="A17" s="196">
        <v>1</v>
      </c>
      <c r="B17" s="198" t="s">
        <v>59</v>
      </c>
      <c r="C17" s="228">
        <v>1</v>
      </c>
      <c r="D17" s="228" t="s">
        <v>320</v>
      </c>
      <c r="E17" s="198" t="s">
        <v>961</v>
      </c>
      <c r="F17" s="228">
        <v>1</v>
      </c>
      <c r="G17" s="228" t="s">
        <v>452</v>
      </c>
      <c r="H17" s="260" t="s">
        <v>962</v>
      </c>
      <c r="I17" s="228">
        <v>5</v>
      </c>
      <c r="J17" s="228">
        <v>8</v>
      </c>
      <c r="K17" s="198" t="s">
        <v>963</v>
      </c>
      <c r="L17" s="312">
        <v>2020051290021</v>
      </c>
      <c r="M17" s="228">
        <v>2</v>
      </c>
      <c r="N17" s="228">
        <v>1112</v>
      </c>
      <c r="O17" s="198" t="s">
        <v>1548</v>
      </c>
      <c r="P17" s="228" t="s">
        <v>66</v>
      </c>
      <c r="Q17" s="228">
        <v>4</v>
      </c>
      <c r="R17" s="228" t="s">
        <v>67</v>
      </c>
      <c r="S17" s="241">
        <v>1</v>
      </c>
      <c r="T17" s="198" t="s">
        <v>1541</v>
      </c>
      <c r="U17" s="198" t="s">
        <v>1549</v>
      </c>
      <c r="V17" s="228" t="s">
        <v>66</v>
      </c>
      <c r="W17" s="241">
        <v>20</v>
      </c>
      <c r="X17" s="262" t="s">
        <v>46</v>
      </c>
      <c r="Y17" s="256">
        <v>1</v>
      </c>
      <c r="Z17" s="240">
        <v>5</v>
      </c>
      <c r="AA17" s="241">
        <v>41</v>
      </c>
      <c r="AB17" s="46">
        <v>5</v>
      </c>
      <c r="AC17" s="235">
        <v>19</v>
      </c>
      <c r="AD17" s="46">
        <v>5</v>
      </c>
      <c r="AE17" s="46"/>
      <c r="AF17" s="46">
        <v>5</v>
      </c>
      <c r="AG17" s="46"/>
      <c r="AH17" s="53">
        <f t="shared" si="0"/>
        <v>1</v>
      </c>
      <c r="AI17" s="53">
        <f t="shared" si="1"/>
        <v>1</v>
      </c>
      <c r="AJ17" s="39">
        <v>15000000</v>
      </c>
      <c r="AK17" s="237" t="s">
        <v>1543</v>
      </c>
      <c r="AL17" s="245" t="s">
        <v>660</v>
      </c>
      <c r="AM17" s="39">
        <v>1500000</v>
      </c>
      <c r="AN17" s="251"/>
    </row>
    <row r="18" spans="1:44" s="193" customFormat="1" ht="89.25" x14ac:dyDescent="0.25">
      <c r="A18" s="196">
        <v>1</v>
      </c>
      <c r="B18" s="198" t="s">
        <v>59</v>
      </c>
      <c r="C18" s="228">
        <v>1</v>
      </c>
      <c r="D18" s="228" t="s">
        <v>320</v>
      </c>
      <c r="E18" s="198" t="s">
        <v>961</v>
      </c>
      <c r="F18" s="228">
        <v>1</v>
      </c>
      <c r="G18" s="228" t="s">
        <v>452</v>
      </c>
      <c r="H18" s="260" t="s">
        <v>962</v>
      </c>
      <c r="I18" s="228">
        <v>5</v>
      </c>
      <c r="J18" s="228">
        <v>8</v>
      </c>
      <c r="K18" s="198" t="s">
        <v>963</v>
      </c>
      <c r="L18" s="261">
        <v>2020051290021</v>
      </c>
      <c r="M18" s="228">
        <v>3</v>
      </c>
      <c r="N18" s="228">
        <v>1113</v>
      </c>
      <c r="O18" s="198" t="s">
        <v>1550</v>
      </c>
      <c r="P18" s="228" t="s">
        <v>66</v>
      </c>
      <c r="Q18" s="228">
        <v>4</v>
      </c>
      <c r="R18" s="228" t="s">
        <v>67</v>
      </c>
      <c r="S18" s="241">
        <v>1</v>
      </c>
      <c r="T18" s="198" t="s">
        <v>1541</v>
      </c>
      <c r="U18" s="198" t="s">
        <v>1551</v>
      </c>
      <c r="V18" s="228" t="s">
        <v>66</v>
      </c>
      <c r="W18" s="241">
        <v>20</v>
      </c>
      <c r="X18" s="262" t="s">
        <v>46</v>
      </c>
      <c r="Y18" s="256">
        <v>0.5</v>
      </c>
      <c r="Z18" s="240">
        <v>20</v>
      </c>
      <c r="AA18" s="241">
        <v>9</v>
      </c>
      <c r="AB18" s="241">
        <v>20</v>
      </c>
      <c r="AC18" s="235">
        <v>9</v>
      </c>
      <c r="AD18" s="241">
        <v>20</v>
      </c>
      <c r="AE18" s="46"/>
      <c r="AF18" s="241">
        <v>20</v>
      </c>
      <c r="AG18" s="46"/>
      <c r="AH18" s="53">
        <f t="shared" si="0"/>
        <v>1</v>
      </c>
      <c r="AI18" s="53">
        <f t="shared" si="1"/>
        <v>1</v>
      </c>
      <c r="AJ18" s="39">
        <v>5504477</v>
      </c>
      <c r="AK18" s="237" t="s">
        <v>1107</v>
      </c>
      <c r="AL18" s="237" t="s">
        <v>69</v>
      </c>
      <c r="AM18" s="39">
        <v>2423255</v>
      </c>
      <c r="AN18" s="309"/>
      <c r="AR18" s="246"/>
    </row>
    <row r="19" spans="1:44" s="193" customFormat="1" ht="89.25" x14ac:dyDescent="0.25">
      <c r="A19" s="196">
        <v>1</v>
      </c>
      <c r="B19" s="198" t="s">
        <v>59</v>
      </c>
      <c r="C19" s="228">
        <v>1</v>
      </c>
      <c r="D19" s="228" t="s">
        <v>320</v>
      </c>
      <c r="E19" s="198" t="s">
        <v>961</v>
      </c>
      <c r="F19" s="228">
        <v>1</v>
      </c>
      <c r="G19" s="228" t="s">
        <v>452</v>
      </c>
      <c r="H19" s="260" t="s">
        <v>962</v>
      </c>
      <c r="I19" s="228">
        <v>5</v>
      </c>
      <c r="J19" s="228">
        <v>8</v>
      </c>
      <c r="K19" s="198" t="s">
        <v>963</v>
      </c>
      <c r="L19" s="261">
        <v>2020051290021</v>
      </c>
      <c r="M19" s="228">
        <v>3</v>
      </c>
      <c r="N19" s="228">
        <v>1113</v>
      </c>
      <c r="O19" s="198" t="s">
        <v>1550</v>
      </c>
      <c r="P19" s="228" t="s">
        <v>66</v>
      </c>
      <c r="Q19" s="228">
        <v>4</v>
      </c>
      <c r="R19" s="228" t="s">
        <v>67</v>
      </c>
      <c r="S19" s="241">
        <v>1</v>
      </c>
      <c r="T19" s="198" t="s">
        <v>1541</v>
      </c>
      <c r="U19" s="198" t="s">
        <v>1551</v>
      </c>
      <c r="V19" s="228" t="s">
        <v>66</v>
      </c>
      <c r="W19" s="241">
        <v>20</v>
      </c>
      <c r="X19" s="262" t="s">
        <v>46</v>
      </c>
      <c r="Y19" s="256">
        <v>0.5</v>
      </c>
      <c r="Z19" s="240">
        <v>20</v>
      </c>
      <c r="AA19" s="241">
        <v>9</v>
      </c>
      <c r="AB19" s="241">
        <v>20</v>
      </c>
      <c r="AC19" s="235">
        <v>9</v>
      </c>
      <c r="AD19" s="241">
        <v>20</v>
      </c>
      <c r="AE19" s="46"/>
      <c r="AF19" s="241">
        <v>20</v>
      </c>
      <c r="AG19" s="46"/>
      <c r="AH19" s="53">
        <f t="shared" si="0"/>
        <v>1</v>
      </c>
      <c r="AI19" s="53">
        <f t="shared" si="1"/>
        <v>1</v>
      </c>
      <c r="AJ19" s="39">
        <v>15000000</v>
      </c>
      <c r="AK19" s="237" t="s">
        <v>1543</v>
      </c>
      <c r="AL19" s="237" t="s">
        <v>660</v>
      </c>
      <c r="AM19" s="39">
        <v>2000000</v>
      </c>
      <c r="AN19" s="251"/>
    </row>
    <row r="20" spans="1:44" s="193" customFormat="1" ht="89.25" x14ac:dyDescent="0.25">
      <c r="A20" s="196">
        <v>1</v>
      </c>
      <c r="B20" s="198" t="s">
        <v>59</v>
      </c>
      <c r="C20" s="228">
        <v>1</v>
      </c>
      <c r="D20" s="228">
        <v>11</v>
      </c>
      <c r="E20" s="198" t="s">
        <v>961</v>
      </c>
      <c r="F20" s="228">
        <v>1</v>
      </c>
      <c r="G20" s="228">
        <v>11</v>
      </c>
      <c r="H20" s="260" t="s">
        <v>962</v>
      </c>
      <c r="I20" s="228">
        <v>5</v>
      </c>
      <c r="J20" s="228">
        <v>8</v>
      </c>
      <c r="K20" s="198" t="s">
        <v>963</v>
      </c>
      <c r="L20" s="261">
        <v>2020051290021</v>
      </c>
      <c r="M20" s="228">
        <v>3</v>
      </c>
      <c r="N20" s="228">
        <v>1113</v>
      </c>
      <c r="O20" s="198" t="s">
        <v>1550</v>
      </c>
      <c r="P20" s="228" t="s">
        <v>66</v>
      </c>
      <c r="Q20" s="228">
        <v>4</v>
      </c>
      <c r="R20" s="228" t="s">
        <v>67</v>
      </c>
      <c r="S20" s="241">
        <v>1</v>
      </c>
      <c r="T20" s="198" t="s">
        <v>1541</v>
      </c>
      <c r="U20" s="198" t="s">
        <v>1552</v>
      </c>
      <c r="V20" s="228" t="s">
        <v>66</v>
      </c>
      <c r="W20" s="241">
        <v>30</v>
      </c>
      <c r="X20" s="262" t="s">
        <v>45</v>
      </c>
      <c r="Y20" s="311">
        <v>0.5</v>
      </c>
      <c r="Z20" s="240">
        <v>30</v>
      </c>
      <c r="AA20" s="241">
        <v>20</v>
      </c>
      <c r="AB20" s="46">
        <v>0</v>
      </c>
      <c r="AC20" s="235">
        <v>20</v>
      </c>
      <c r="AD20" s="46">
        <v>0</v>
      </c>
      <c r="AE20" s="46"/>
      <c r="AF20" s="46">
        <v>0</v>
      </c>
      <c r="AG20" s="46"/>
      <c r="AH20" s="53">
        <f t="shared" si="0"/>
        <v>1.3333333333333333</v>
      </c>
      <c r="AI20" s="53">
        <f t="shared" si="1"/>
        <v>1</v>
      </c>
      <c r="AJ20" s="39">
        <v>5504477</v>
      </c>
      <c r="AK20" s="237" t="s">
        <v>1107</v>
      </c>
      <c r="AL20" s="237" t="s">
        <v>69</v>
      </c>
      <c r="AM20" s="39">
        <v>3000000</v>
      </c>
      <c r="AN20" s="309"/>
    </row>
    <row r="21" spans="1:44" s="193" customFormat="1" ht="89.25" x14ac:dyDescent="0.25">
      <c r="A21" s="196">
        <v>1</v>
      </c>
      <c r="B21" s="198" t="s">
        <v>59</v>
      </c>
      <c r="C21" s="228">
        <v>8</v>
      </c>
      <c r="D21" s="228" t="s">
        <v>351</v>
      </c>
      <c r="E21" s="198" t="s">
        <v>352</v>
      </c>
      <c r="F21" s="261">
        <v>1</v>
      </c>
      <c r="G21" s="228" t="s">
        <v>207</v>
      </c>
      <c r="H21" s="198" t="s">
        <v>353</v>
      </c>
      <c r="I21" s="228">
        <v>1</v>
      </c>
      <c r="J21" s="228">
        <v>2</v>
      </c>
      <c r="K21" s="198" t="s">
        <v>386</v>
      </c>
      <c r="L21" s="312">
        <v>2020051290036</v>
      </c>
      <c r="M21" s="228">
        <v>8</v>
      </c>
      <c r="N21" s="228">
        <v>1818</v>
      </c>
      <c r="O21" s="198" t="s">
        <v>1553</v>
      </c>
      <c r="P21" s="228" t="s">
        <v>66</v>
      </c>
      <c r="Q21" s="228">
        <v>4</v>
      </c>
      <c r="R21" s="256" t="s">
        <v>67</v>
      </c>
      <c r="S21" s="241">
        <v>1</v>
      </c>
      <c r="T21" s="198" t="s">
        <v>1541</v>
      </c>
      <c r="U21" s="198" t="s">
        <v>1554</v>
      </c>
      <c r="V21" s="228" t="s">
        <v>137</v>
      </c>
      <c r="W21" s="254">
        <v>1</v>
      </c>
      <c r="X21" s="262" t="s">
        <v>46</v>
      </c>
      <c r="Y21" s="256">
        <v>1</v>
      </c>
      <c r="Z21" s="254">
        <v>1</v>
      </c>
      <c r="AA21" s="254">
        <v>1</v>
      </c>
      <c r="AB21" s="254">
        <v>1</v>
      </c>
      <c r="AC21" s="65">
        <v>1</v>
      </c>
      <c r="AD21" s="254">
        <v>1</v>
      </c>
      <c r="AE21" s="46"/>
      <c r="AF21" s="254">
        <v>1</v>
      </c>
      <c r="AG21" s="46"/>
      <c r="AH21" s="53">
        <f t="shared" si="0"/>
        <v>1</v>
      </c>
      <c r="AI21" s="53">
        <f t="shared" si="1"/>
        <v>1</v>
      </c>
      <c r="AJ21" s="39">
        <v>10000000</v>
      </c>
      <c r="AK21" s="237" t="s">
        <v>1543</v>
      </c>
      <c r="AL21" s="237" t="s">
        <v>660</v>
      </c>
      <c r="AM21" s="39">
        <v>500000</v>
      </c>
      <c r="AN21" s="251"/>
    </row>
    <row r="22" spans="1:44" s="193" customFormat="1" ht="127.5" x14ac:dyDescent="0.25">
      <c r="A22" s="196">
        <v>4</v>
      </c>
      <c r="B22" s="260" t="s">
        <v>777</v>
      </c>
      <c r="C22" s="228">
        <v>1</v>
      </c>
      <c r="D22" s="228" t="s">
        <v>1051</v>
      </c>
      <c r="E22" s="260" t="s">
        <v>1052</v>
      </c>
      <c r="F22" s="261">
        <v>1</v>
      </c>
      <c r="G22" s="228" t="s">
        <v>1555</v>
      </c>
      <c r="H22" s="260" t="s">
        <v>1556</v>
      </c>
      <c r="I22" s="228">
        <v>17</v>
      </c>
      <c r="J22" s="228"/>
      <c r="K22" s="260" t="s">
        <v>1031</v>
      </c>
      <c r="L22" s="261">
        <v>2020051290052</v>
      </c>
      <c r="M22" s="228">
        <v>1</v>
      </c>
      <c r="N22" s="228">
        <v>4111</v>
      </c>
      <c r="O22" s="198" t="s">
        <v>1557</v>
      </c>
      <c r="P22" s="228" t="s">
        <v>66</v>
      </c>
      <c r="Q22" s="228">
        <v>4</v>
      </c>
      <c r="R22" s="256" t="s">
        <v>67</v>
      </c>
      <c r="S22" s="241">
        <v>1</v>
      </c>
      <c r="T22" s="198" t="s">
        <v>1541</v>
      </c>
      <c r="U22" s="198" t="s">
        <v>1558</v>
      </c>
      <c r="V22" s="228" t="s">
        <v>66</v>
      </c>
      <c r="W22" s="241">
        <v>22</v>
      </c>
      <c r="X22" s="262" t="s">
        <v>45</v>
      </c>
      <c r="Y22" s="43">
        <v>0.7</v>
      </c>
      <c r="Z22" s="241">
        <v>4</v>
      </c>
      <c r="AA22" s="241">
        <v>3</v>
      </c>
      <c r="AB22" s="46">
        <v>6</v>
      </c>
      <c r="AC22" s="235">
        <v>6</v>
      </c>
      <c r="AD22" s="46">
        <v>7</v>
      </c>
      <c r="AE22" s="46"/>
      <c r="AF22" s="46">
        <v>5</v>
      </c>
      <c r="AG22" s="46"/>
      <c r="AH22" s="53">
        <f t="shared" si="0"/>
        <v>0.40909090909090912</v>
      </c>
      <c r="AI22" s="53">
        <f t="shared" si="1"/>
        <v>0.40909090909090912</v>
      </c>
      <c r="AJ22" s="39">
        <v>230000000</v>
      </c>
      <c r="AK22" s="237" t="s">
        <v>1504</v>
      </c>
      <c r="AL22" s="237" t="s">
        <v>69</v>
      </c>
      <c r="AM22" s="39">
        <v>0</v>
      </c>
      <c r="AN22" s="251"/>
    </row>
    <row r="23" spans="1:44" s="173" customFormat="1" ht="127.5" x14ac:dyDescent="0.25">
      <c r="A23" s="196">
        <v>4</v>
      </c>
      <c r="B23" s="260" t="s">
        <v>777</v>
      </c>
      <c r="C23" s="228">
        <v>1</v>
      </c>
      <c r="D23" s="228" t="s">
        <v>1051</v>
      </c>
      <c r="E23" s="260" t="s">
        <v>1052</v>
      </c>
      <c r="F23" s="261">
        <v>1</v>
      </c>
      <c r="G23" s="228" t="s">
        <v>1555</v>
      </c>
      <c r="H23" s="260" t="s">
        <v>1556</v>
      </c>
      <c r="I23" s="228">
        <v>17</v>
      </c>
      <c r="J23" s="228"/>
      <c r="K23" s="260" t="s">
        <v>1031</v>
      </c>
      <c r="L23" s="261">
        <v>2020051290052</v>
      </c>
      <c r="M23" s="228">
        <v>1</v>
      </c>
      <c r="N23" s="228">
        <v>4111</v>
      </c>
      <c r="O23" s="198" t="s">
        <v>1557</v>
      </c>
      <c r="P23" s="228" t="s">
        <v>66</v>
      </c>
      <c r="Q23" s="228">
        <v>4</v>
      </c>
      <c r="R23" s="256" t="s">
        <v>67</v>
      </c>
      <c r="S23" s="241">
        <v>1</v>
      </c>
      <c r="T23" s="198" t="s">
        <v>1541</v>
      </c>
      <c r="U23" s="198" t="s">
        <v>1558</v>
      </c>
      <c r="V23" s="228" t="s">
        <v>66</v>
      </c>
      <c r="W23" s="241">
        <v>22</v>
      </c>
      <c r="X23" s="262" t="s">
        <v>45</v>
      </c>
      <c r="Y23" s="43">
        <v>0.7</v>
      </c>
      <c r="Z23" s="241">
        <v>4</v>
      </c>
      <c r="AA23" s="241">
        <v>3</v>
      </c>
      <c r="AB23" s="46">
        <v>6</v>
      </c>
      <c r="AC23" s="235">
        <v>6</v>
      </c>
      <c r="AD23" s="46">
        <v>7</v>
      </c>
      <c r="AE23" s="46"/>
      <c r="AF23" s="46">
        <v>5</v>
      </c>
      <c r="AG23" s="46"/>
      <c r="AH23" s="53">
        <f t="shared" si="0"/>
        <v>0.40909090909090912</v>
      </c>
      <c r="AI23" s="53">
        <f t="shared" si="1"/>
        <v>0.40909090909090912</v>
      </c>
      <c r="AJ23" s="39">
        <v>7262344</v>
      </c>
      <c r="AK23" s="237" t="s">
        <v>1559</v>
      </c>
      <c r="AL23" s="237" t="s">
        <v>70</v>
      </c>
      <c r="AM23" s="39">
        <v>3314605</v>
      </c>
      <c r="AN23" s="251"/>
    </row>
    <row r="24" spans="1:44" s="173" customFormat="1" ht="89.25" x14ac:dyDescent="0.25">
      <c r="A24" s="196">
        <v>4</v>
      </c>
      <c r="B24" s="260" t="s">
        <v>777</v>
      </c>
      <c r="C24" s="228">
        <v>1</v>
      </c>
      <c r="D24" s="228" t="s">
        <v>1051</v>
      </c>
      <c r="E24" s="260" t="s">
        <v>1052</v>
      </c>
      <c r="F24" s="261">
        <v>1</v>
      </c>
      <c r="G24" s="228" t="s">
        <v>1555</v>
      </c>
      <c r="H24" s="260" t="s">
        <v>1556</v>
      </c>
      <c r="I24" s="228">
        <v>17</v>
      </c>
      <c r="J24" s="228"/>
      <c r="K24" s="260" t="s">
        <v>1031</v>
      </c>
      <c r="L24" s="261">
        <v>2020051290052</v>
      </c>
      <c r="M24" s="228">
        <v>1</v>
      </c>
      <c r="N24" s="228">
        <v>4111</v>
      </c>
      <c r="O24" s="198" t="s">
        <v>1557</v>
      </c>
      <c r="P24" s="228" t="s">
        <v>66</v>
      </c>
      <c r="Q24" s="228">
        <v>4</v>
      </c>
      <c r="R24" s="256" t="s">
        <v>67</v>
      </c>
      <c r="S24" s="241">
        <v>1</v>
      </c>
      <c r="T24" s="198" t="s">
        <v>1541</v>
      </c>
      <c r="U24" s="198" t="s">
        <v>1560</v>
      </c>
      <c r="V24" s="228" t="s">
        <v>66</v>
      </c>
      <c r="W24" s="241">
        <v>600</v>
      </c>
      <c r="X24" s="262" t="s">
        <v>45</v>
      </c>
      <c r="Y24" s="43">
        <v>0.1</v>
      </c>
      <c r="Z24" s="241">
        <v>100</v>
      </c>
      <c r="AA24" s="241">
        <v>52</v>
      </c>
      <c r="AB24" s="46">
        <v>200</v>
      </c>
      <c r="AC24" s="235">
        <v>48</v>
      </c>
      <c r="AD24" s="46">
        <v>150</v>
      </c>
      <c r="AE24" s="46"/>
      <c r="AF24" s="46">
        <v>150</v>
      </c>
      <c r="AG24" s="46"/>
      <c r="AH24" s="53">
        <f t="shared" si="0"/>
        <v>0.16666666666666666</v>
      </c>
      <c r="AI24" s="53">
        <f t="shared" si="1"/>
        <v>0.16666666666666666</v>
      </c>
      <c r="AJ24" s="39">
        <v>22640341</v>
      </c>
      <c r="AK24" s="237" t="s">
        <v>1125</v>
      </c>
      <c r="AL24" s="237" t="s">
        <v>69</v>
      </c>
      <c r="AM24" s="39">
        <v>20000000</v>
      </c>
      <c r="AN24" s="251"/>
    </row>
    <row r="25" spans="1:44" s="173" customFormat="1" ht="89.25" x14ac:dyDescent="0.25">
      <c r="A25" s="196">
        <v>4</v>
      </c>
      <c r="B25" s="260" t="s">
        <v>777</v>
      </c>
      <c r="C25" s="228">
        <v>1</v>
      </c>
      <c r="D25" s="228" t="s">
        <v>1051</v>
      </c>
      <c r="E25" s="260" t="s">
        <v>1052</v>
      </c>
      <c r="F25" s="261">
        <v>1</v>
      </c>
      <c r="G25" s="228" t="s">
        <v>1555</v>
      </c>
      <c r="H25" s="260" t="s">
        <v>1556</v>
      </c>
      <c r="I25" s="228">
        <v>17</v>
      </c>
      <c r="J25" s="228"/>
      <c r="K25" s="260" t="s">
        <v>1031</v>
      </c>
      <c r="L25" s="261">
        <v>2020051290052</v>
      </c>
      <c r="M25" s="228">
        <v>1</v>
      </c>
      <c r="N25" s="228">
        <v>4111</v>
      </c>
      <c r="O25" s="198" t="s">
        <v>1557</v>
      </c>
      <c r="P25" s="228" t="s">
        <v>66</v>
      </c>
      <c r="Q25" s="228">
        <v>4</v>
      </c>
      <c r="R25" s="256" t="s">
        <v>67</v>
      </c>
      <c r="S25" s="241">
        <v>1</v>
      </c>
      <c r="T25" s="198" t="s">
        <v>1541</v>
      </c>
      <c r="U25" s="198" t="s">
        <v>1561</v>
      </c>
      <c r="V25" s="228" t="s">
        <v>66</v>
      </c>
      <c r="W25" s="241">
        <v>1</v>
      </c>
      <c r="X25" s="262" t="s">
        <v>45</v>
      </c>
      <c r="Y25" s="43">
        <v>0.1</v>
      </c>
      <c r="Z25" s="241">
        <v>0</v>
      </c>
      <c r="AA25" s="241">
        <v>0</v>
      </c>
      <c r="AB25" s="46">
        <v>0</v>
      </c>
      <c r="AC25" s="235">
        <v>0</v>
      </c>
      <c r="AD25" s="46">
        <v>0</v>
      </c>
      <c r="AE25" s="46"/>
      <c r="AF25" s="46">
        <v>1</v>
      </c>
      <c r="AG25" s="46"/>
      <c r="AH25" s="53">
        <f t="shared" si="0"/>
        <v>0</v>
      </c>
      <c r="AI25" s="53">
        <f t="shared" si="1"/>
        <v>0</v>
      </c>
      <c r="AJ25" s="39">
        <v>321999423</v>
      </c>
      <c r="AK25" s="237" t="s">
        <v>306</v>
      </c>
      <c r="AL25" s="237" t="s">
        <v>69</v>
      </c>
      <c r="AM25" s="39">
        <v>0</v>
      </c>
      <c r="AN25" s="251"/>
    </row>
    <row r="26" spans="1:44" s="173" customFormat="1" ht="89.25" x14ac:dyDescent="0.25">
      <c r="A26" s="196">
        <v>4</v>
      </c>
      <c r="B26" s="260" t="s">
        <v>777</v>
      </c>
      <c r="C26" s="228">
        <v>1</v>
      </c>
      <c r="D26" s="228" t="s">
        <v>1051</v>
      </c>
      <c r="E26" s="260" t="s">
        <v>1052</v>
      </c>
      <c r="F26" s="261">
        <v>1</v>
      </c>
      <c r="G26" s="228" t="s">
        <v>1555</v>
      </c>
      <c r="H26" s="260" t="s">
        <v>1556</v>
      </c>
      <c r="I26" s="228">
        <v>17</v>
      </c>
      <c r="J26" s="228"/>
      <c r="K26" s="260" t="s">
        <v>1031</v>
      </c>
      <c r="L26" s="261">
        <v>2020051290052</v>
      </c>
      <c r="M26" s="228">
        <v>1</v>
      </c>
      <c r="N26" s="228">
        <v>4111</v>
      </c>
      <c r="O26" s="198" t="s">
        <v>1557</v>
      </c>
      <c r="P26" s="228" t="s">
        <v>66</v>
      </c>
      <c r="Q26" s="228">
        <v>4</v>
      </c>
      <c r="R26" s="256" t="s">
        <v>67</v>
      </c>
      <c r="S26" s="241">
        <v>1</v>
      </c>
      <c r="T26" s="198" t="s">
        <v>1541</v>
      </c>
      <c r="U26" s="198" t="s">
        <v>1562</v>
      </c>
      <c r="V26" s="228" t="s">
        <v>66</v>
      </c>
      <c r="W26" s="241">
        <v>2</v>
      </c>
      <c r="X26" s="262" t="s">
        <v>45</v>
      </c>
      <c r="Y26" s="43">
        <v>0.1</v>
      </c>
      <c r="Z26" s="241">
        <v>0</v>
      </c>
      <c r="AA26" s="241">
        <v>0</v>
      </c>
      <c r="AB26" s="46">
        <v>1</v>
      </c>
      <c r="AC26" s="235">
        <v>0</v>
      </c>
      <c r="AD26" s="46">
        <v>1</v>
      </c>
      <c r="AE26" s="46"/>
      <c r="AF26" s="46">
        <v>0</v>
      </c>
      <c r="AG26" s="46"/>
      <c r="AH26" s="53">
        <f t="shared" si="0"/>
        <v>0</v>
      </c>
      <c r="AI26" s="53">
        <f t="shared" si="1"/>
        <v>0</v>
      </c>
      <c r="AJ26" s="39">
        <v>2000000</v>
      </c>
      <c r="AK26" s="237" t="s">
        <v>1559</v>
      </c>
      <c r="AL26" s="237" t="s">
        <v>70</v>
      </c>
      <c r="AM26" s="39">
        <v>0</v>
      </c>
      <c r="AN26" s="251"/>
    </row>
    <row r="27" spans="1:44" s="173" customFormat="1" ht="76.5" x14ac:dyDescent="0.25">
      <c r="A27" s="196">
        <v>4</v>
      </c>
      <c r="B27" s="260" t="s">
        <v>777</v>
      </c>
      <c r="C27" s="228">
        <v>1</v>
      </c>
      <c r="D27" s="228" t="s">
        <v>1051</v>
      </c>
      <c r="E27" s="260" t="s">
        <v>1052</v>
      </c>
      <c r="F27" s="261">
        <v>1</v>
      </c>
      <c r="G27" s="228" t="s">
        <v>1555</v>
      </c>
      <c r="H27" s="260" t="s">
        <v>1556</v>
      </c>
      <c r="I27" s="228">
        <v>17</v>
      </c>
      <c r="J27" s="228"/>
      <c r="K27" s="260" t="s">
        <v>1031</v>
      </c>
      <c r="L27" s="261">
        <v>2020051290052</v>
      </c>
      <c r="M27" s="228">
        <v>2</v>
      </c>
      <c r="N27" s="228">
        <v>4112</v>
      </c>
      <c r="O27" s="198" t="s">
        <v>1563</v>
      </c>
      <c r="P27" s="228" t="s">
        <v>66</v>
      </c>
      <c r="Q27" s="228">
        <v>4</v>
      </c>
      <c r="R27" s="256" t="s">
        <v>67</v>
      </c>
      <c r="S27" s="241">
        <v>1</v>
      </c>
      <c r="T27" s="198" t="s">
        <v>1541</v>
      </c>
      <c r="U27" s="198" t="s">
        <v>1564</v>
      </c>
      <c r="V27" s="228" t="s">
        <v>66</v>
      </c>
      <c r="W27" s="241">
        <v>8</v>
      </c>
      <c r="X27" s="262" t="s">
        <v>45</v>
      </c>
      <c r="Y27" s="43">
        <v>0.5</v>
      </c>
      <c r="Z27" s="241">
        <v>1</v>
      </c>
      <c r="AA27" s="241">
        <v>5</v>
      </c>
      <c r="AB27" s="46">
        <v>3</v>
      </c>
      <c r="AC27" s="235">
        <v>4</v>
      </c>
      <c r="AD27" s="46">
        <v>3</v>
      </c>
      <c r="AE27" s="46"/>
      <c r="AF27" s="46">
        <v>1</v>
      </c>
      <c r="AG27" s="46"/>
      <c r="AH27" s="53">
        <f t="shared" si="0"/>
        <v>1.125</v>
      </c>
      <c r="AI27" s="53">
        <f t="shared" si="1"/>
        <v>1</v>
      </c>
      <c r="AJ27" s="39">
        <v>9262346</v>
      </c>
      <c r="AK27" s="237" t="s">
        <v>1559</v>
      </c>
      <c r="AL27" s="237" t="s">
        <v>70</v>
      </c>
      <c r="AM27" s="39">
        <v>3640406</v>
      </c>
      <c r="AN27" s="251"/>
    </row>
    <row r="28" spans="1:44" s="173" customFormat="1" ht="76.5" x14ac:dyDescent="0.25">
      <c r="A28" s="196">
        <v>4</v>
      </c>
      <c r="B28" s="260" t="s">
        <v>777</v>
      </c>
      <c r="C28" s="228">
        <v>1</v>
      </c>
      <c r="D28" s="228" t="s">
        <v>1051</v>
      </c>
      <c r="E28" s="260" t="s">
        <v>1052</v>
      </c>
      <c r="F28" s="261">
        <v>1</v>
      </c>
      <c r="G28" s="228" t="s">
        <v>1555</v>
      </c>
      <c r="H28" s="260" t="s">
        <v>1556</v>
      </c>
      <c r="I28" s="228">
        <v>17</v>
      </c>
      <c r="J28" s="228"/>
      <c r="K28" s="260" t="s">
        <v>1031</v>
      </c>
      <c r="L28" s="261">
        <v>2020051290052</v>
      </c>
      <c r="M28" s="228">
        <v>2</v>
      </c>
      <c r="N28" s="228">
        <v>4112</v>
      </c>
      <c r="O28" s="198" t="s">
        <v>1563</v>
      </c>
      <c r="P28" s="228" t="s">
        <v>66</v>
      </c>
      <c r="Q28" s="228">
        <v>4</v>
      </c>
      <c r="R28" s="256" t="s">
        <v>67</v>
      </c>
      <c r="S28" s="241">
        <v>1</v>
      </c>
      <c r="T28" s="198" t="s">
        <v>1541</v>
      </c>
      <c r="U28" s="198" t="s">
        <v>1564</v>
      </c>
      <c r="V28" s="228" t="s">
        <v>66</v>
      </c>
      <c r="W28" s="241">
        <v>8</v>
      </c>
      <c r="X28" s="262" t="s">
        <v>45</v>
      </c>
      <c r="Y28" s="43">
        <v>0.5</v>
      </c>
      <c r="Z28" s="241">
        <v>1</v>
      </c>
      <c r="AA28" s="46">
        <v>5</v>
      </c>
      <c r="AB28" s="46">
        <v>3</v>
      </c>
      <c r="AC28" s="46">
        <v>4</v>
      </c>
      <c r="AD28" s="46">
        <v>3</v>
      </c>
      <c r="AE28" s="46"/>
      <c r="AF28" s="46">
        <v>1</v>
      </c>
      <c r="AG28" s="46"/>
      <c r="AH28" s="53">
        <f t="shared" si="0"/>
        <v>1.125</v>
      </c>
      <c r="AI28" s="53">
        <f t="shared" si="1"/>
        <v>1</v>
      </c>
      <c r="AJ28" s="39">
        <v>31005907</v>
      </c>
      <c r="AK28" s="237" t="s">
        <v>1125</v>
      </c>
      <c r="AL28" s="237" t="s">
        <v>69</v>
      </c>
      <c r="AM28" s="39">
        <v>23689687</v>
      </c>
      <c r="AN28" s="251"/>
    </row>
    <row r="29" spans="1:44" s="173" customFormat="1" ht="76.5" x14ac:dyDescent="0.25">
      <c r="A29" s="196">
        <v>4</v>
      </c>
      <c r="B29" s="260" t="s">
        <v>777</v>
      </c>
      <c r="C29" s="228">
        <v>1</v>
      </c>
      <c r="D29" s="228" t="s">
        <v>1051</v>
      </c>
      <c r="E29" s="260" t="s">
        <v>1052</v>
      </c>
      <c r="F29" s="261">
        <v>1</v>
      </c>
      <c r="G29" s="228" t="s">
        <v>1555</v>
      </c>
      <c r="H29" s="260" t="s">
        <v>1556</v>
      </c>
      <c r="I29" s="228">
        <v>17</v>
      </c>
      <c r="J29" s="228"/>
      <c r="K29" s="260" t="s">
        <v>1031</v>
      </c>
      <c r="L29" s="261">
        <v>2020051290052</v>
      </c>
      <c r="M29" s="228">
        <v>2</v>
      </c>
      <c r="N29" s="228">
        <v>4112</v>
      </c>
      <c r="O29" s="198" t="s">
        <v>1563</v>
      </c>
      <c r="P29" s="228" t="s">
        <v>66</v>
      </c>
      <c r="Q29" s="228">
        <v>4</v>
      </c>
      <c r="R29" s="256" t="s">
        <v>67</v>
      </c>
      <c r="S29" s="241">
        <v>1</v>
      </c>
      <c r="T29" s="198" t="s">
        <v>1541</v>
      </c>
      <c r="U29" s="198" t="s">
        <v>1565</v>
      </c>
      <c r="V29" s="228" t="s">
        <v>66</v>
      </c>
      <c r="W29" s="241">
        <v>300</v>
      </c>
      <c r="X29" s="262" t="s">
        <v>45</v>
      </c>
      <c r="Y29" s="43">
        <v>0.5</v>
      </c>
      <c r="Z29" s="45">
        <v>60</v>
      </c>
      <c r="AA29" s="46">
        <v>70</v>
      </c>
      <c r="AB29" s="45">
        <v>90</v>
      </c>
      <c r="AC29" s="46">
        <v>158</v>
      </c>
      <c r="AD29" s="45">
        <v>90</v>
      </c>
      <c r="AE29" s="46"/>
      <c r="AF29" s="45">
        <v>60</v>
      </c>
      <c r="AG29" s="46"/>
      <c r="AH29" s="53">
        <f t="shared" si="0"/>
        <v>0.76</v>
      </c>
      <c r="AI29" s="53">
        <f t="shared" si="1"/>
        <v>0.76</v>
      </c>
      <c r="AJ29" s="39">
        <v>66043956</v>
      </c>
      <c r="AK29" s="237" t="s">
        <v>1125</v>
      </c>
      <c r="AL29" s="237" t="s">
        <v>69</v>
      </c>
      <c r="AM29" s="39">
        <v>49351698</v>
      </c>
      <c r="AN29" s="251"/>
    </row>
    <row r="30" spans="1:44" s="173" customFormat="1" ht="76.5" x14ac:dyDescent="0.25">
      <c r="A30" s="196">
        <v>4</v>
      </c>
      <c r="B30" s="260" t="s">
        <v>777</v>
      </c>
      <c r="C30" s="228">
        <v>1</v>
      </c>
      <c r="D30" s="228" t="s">
        <v>1051</v>
      </c>
      <c r="E30" s="260" t="s">
        <v>1052</v>
      </c>
      <c r="F30" s="261">
        <v>1</v>
      </c>
      <c r="G30" s="228" t="s">
        <v>1555</v>
      </c>
      <c r="H30" s="260" t="s">
        <v>1556</v>
      </c>
      <c r="I30" s="228">
        <v>17</v>
      </c>
      <c r="J30" s="228"/>
      <c r="K30" s="260" t="s">
        <v>1031</v>
      </c>
      <c r="L30" s="261">
        <v>2020051290052</v>
      </c>
      <c r="M30" s="228">
        <v>3</v>
      </c>
      <c r="N30" s="228">
        <v>4113</v>
      </c>
      <c r="O30" s="198" t="s">
        <v>1566</v>
      </c>
      <c r="P30" s="228" t="s">
        <v>137</v>
      </c>
      <c r="Q30" s="256">
        <v>1</v>
      </c>
      <c r="R30" s="256" t="s">
        <v>554</v>
      </c>
      <c r="S30" s="254">
        <v>0.9</v>
      </c>
      <c r="T30" s="198" t="s">
        <v>1541</v>
      </c>
      <c r="U30" s="198" t="s">
        <v>1567</v>
      </c>
      <c r="V30" s="228" t="s">
        <v>66</v>
      </c>
      <c r="W30" s="241">
        <v>1</v>
      </c>
      <c r="X30" s="262" t="s">
        <v>45</v>
      </c>
      <c r="Y30" s="43">
        <v>1</v>
      </c>
      <c r="Z30" s="241">
        <v>0</v>
      </c>
      <c r="AA30" s="241">
        <v>0</v>
      </c>
      <c r="AB30" s="46">
        <v>0</v>
      </c>
      <c r="AC30" s="235">
        <v>0</v>
      </c>
      <c r="AD30" s="46">
        <v>1</v>
      </c>
      <c r="AE30" s="46"/>
      <c r="AF30" s="46">
        <v>0</v>
      </c>
      <c r="AG30" s="46"/>
      <c r="AH30" s="53">
        <f t="shared" si="0"/>
        <v>0</v>
      </c>
      <c r="AI30" s="53">
        <f t="shared" si="1"/>
        <v>0</v>
      </c>
      <c r="AJ30" s="39">
        <v>20554407</v>
      </c>
      <c r="AK30" s="237" t="s">
        <v>1125</v>
      </c>
      <c r="AL30" s="237" t="s">
        <v>69</v>
      </c>
      <c r="AM30" s="39">
        <v>0</v>
      </c>
      <c r="AN30" s="251"/>
    </row>
    <row r="31" spans="1:44" s="173" customFormat="1" ht="51" x14ac:dyDescent="0.25">
      <c r="A31" s="196">
        <v>4</v>
      </c>
      <c r="B31" s="260" t="s">
        <v>777</v>
      </c>
      <c r="C31" s="228">
        <v>1</v>
      </c>
      <c r="D31" s="228" t="s">
        <v>1051</v>
      </c>
      <c r="E31" s="260" t="s">
        <v>1052</v>
      </c>
      <c r="F31" s="261">
        <v>3</v>
      </c>
      <c r="G31" s="228" t="s">
        <v>1568</v>
      </c>
      <c r="H31" s="260" t="s">
        <v>1569</v>
      </c>
      <c r="I31" s="228">
        <v>16</v>
      </c>
      <c r="J31" s="228"/>
      <c r="K31" s="260" t="s">
        <v>1031</v>
      </c>
      <c r="L31" s="261">
        <v>2020051290052</v>
      </c>
      <c r="M31" s="228">
        <v>1</v>
      </c>
      <c r="N31" s="228">
        <v>4131</v>
      </c>
      <c r="O31" s="198" t="s">
        <v>1570</v>
      </c>
      <c r="P31" s="228" t="s">
        <v>66</v>
      </c>
      <c r="Q31" s="228">
        <v>8</v>
      </c>
      <c r="R31" s="256" t="s">
        <v>67</v>
      </c>
      <c r="S31" s="241">
        <v>3</v>
      </c>
      <c r="T31" s="198" t="s">
        <v>1541</v>
      </c>
      <c r="U31" s="198" t="s">
        <v>1571</v>
      </c>
      <c r="V31" s="228" t="s">
        <v>66</v>
      </c>
      <c r="W31" s="241">
        <v>1</v>
      </c>
      <c r="X31" s="262" t="s">
        <v>45</v>
      </c>
      <c r="Y31" s="43">
        <v>0.5</v>
      </c>
      <c r="Z31" s="241">
        <v>0</v>
      </c>
      <c r="AA31" s="241">
        <v>0</v>
      </c>
      <c r="AB31" s="46">
        <v>0</v>
      </c>
      <c r="AC31" s="235">
        <v>0</v>
      </c>
      <c r="AD31" s="46">
        <v>1</v>
      </c>
      <c r="AE31" s="46"/>
      <c r="AF31" s="46">
        <v>0</v>
      </c>
      <c r="AG31" s="46"/>
      <c r="AH31" s="53">
        <f t="shared" si="0"/>
        <v>0</v>
      </c>
      <c r="AI31" s="53">
        <f t="shared" si="1"/>
        <v>0</v>
      </c>
      <c r="AJ31" s="39">
        <v>5446759</v>
      </c>
      <c r="AK31" s="237" t="s">
        <v>1559</v>
      </c>
      <c r="AL31" s="237" t="s">
        <v>70</v>
      </c>
      <c r="AM31" s="39">
        <v>0</v>
      </c>
      <c r="AN31" s="251"/>
    </row>
    <row r="32" spans="1:44" s="173" customFormat="1" ht="51" x14ac:dyDescent="0.25">
      <c r="A32" s="196">
        <v>4</v>
      </c>
      <c r="B32" s="260" t="s">
        <v>777</v>
      </c>
      <c r="C32" s="228">
        <v>1</v>
      </c>
      <c r="D32" s="228" t="s">
        <v>1051</v>
      </c>
      <c r="E32" s="260" t="s">
        <v>1052</v>
      </c>
      <c r="F32" s="261">
        <v>3</v>
      </c>
      <c r="G32" s="228" t="s">
        <v>1568</v>
      </c>
      <c r="H32" s="260" t="s">
        <v>1569</v>
      </c>
      <c r="I32" s="228">
        <v>16</v>
      </c>
      <c r="J32" s="228"/>
      <c r="K32" s="260" t="s">
        <v>1031</v>
      </c>
      <c r="L32" s="261">
        <v>2020051290052</v>
      </c>
      <c r="M32" s="228">
        <v>1</v>
      </c>
      <c r="N32" s="228">
        <v>4131</v>
      </c>
      <c r="O32" s="198" t="s">
        <v>1570</v>
      </c>
      <c r="P32" s="228" t="s">
        <v>66</v>
      </c>
      <c r="Q32" s="228">
        <v>8</v>
      </c>
      <c r="R32" s="256" t="s">
        <v>67</v>
      </c>
      <c r="S32" s="241">
        <v>3</v>
      </c>
      <c r="T32" s="198" t="s">
        <v>1541</v>
      </c>
      <c r="U32" s="198" t="s">
        <v>1572</v>
      </c>
      <c r="V32" s="228" t="s">
        <v>66</v>
      </c>
      <c r="W32" s="241">
        <v>8</v>
      </c>
      <c r="X32" s="262" t="s">
        <v>45</v>
      </c>
      <c r="Y32" s="43">
        <v>0.5</v>
      </c>
      <c r="Z32" s="241">
        <v>2</v>
      </c>
      <c r="AA32" s="241">
        <v>4</v>
      </c>
      <c r="AB32" s="46">
        <v>2</v>
      </c>
      <c r="AC32" s="235">
        <v>0</v>
      </c>
      <c r="AD32" s="46">
        <v>2</v>
      </c>
      <c r="AE32" s="46"/>
      <c r="AF32" s="46">
        <v>2</v>
      </c>
      <c r="AG32" s="46"/>
      <c r="AH32" s="53">
        <f t="shared" si="0"/>
        <v>0.5</v>
      </c>
      <c r="AI32" s="53">
        <f t="shared" si="1"/>
        <v>0.5</v>
      </c>
      <c r="AJ32" s="39">
        <v>79230482</v>
      </c>
      <c r="AK32" s="237" t="s">
        <v>1125</v>
      </c>
      <c r="AL32" s="237" t="s">
        <v>69</v>
      </c>
      <c r="AM32" s="39">
        <v>12633107</v>
      </c>
      <c r="AN32" s="251"/>
    </row>
    <row r="33" spans="1:40" s="173" customFormat="1" ht="51" x14ac:dyDescent="0.25">
      <c r="A33" s="196">
        <v>4</v>
      </c>
      <c r="B33" s="260" t="s">
        <v>777</v>
      </c>
      <c r="C33" s="228">
        <v>1</v>
      </c>
      <c r="D33" s="228" t="s">
        <v>1051</v>
      </c>
      <c r="E33" s="260" t="s">
        <v>1052</v>
      </c>
      <c r="F33" s="261">
        <v>3</v>
      </c>
      <c r="G33" s="228" t="s">
        <v>1568</v>
      </c>
      <c r="H33" s="260" t="s">
        <v>1569</v>
      </c>
      <c r="I33" s="228">
        <v>17</v>
      </c>
      <c r="J33" s="228">
        <v>10</v>
      </c>
      <c r="K33" s="260" t="s">
        <v>1031</v>
      </c>
      <c r="L33" s="261">
        <v>2020051290052</v>
      </c>
      <c r="M33" s="228">
        <v>2</v>
      </c>
      <c r="N33" s="228">
        <v>4132</v>
      </c>
      <c r="O33" s="198" t="s">
        <v>1573</v>
      </c>
      <c r="P33" s="228" t="s">
        <v>66</v>
      </c>
      <c r="Q33" s="228">
        <v>13</v>
      </c>
      <c r="R33" s="256" t="s">
        <v>67</v>
      </c>
      <c r="S33" s="241">
        <v>4</v>
      </c>
      <c r="T33" s="198" t="s">
        <v>1541</v>
      </c>
      <c r="U33" s="198" t="s">
        <v>1574</v>
      </c>
      <c r="V33" s="228" t="s">
        <v>66</v>
      </c>
      <c r="W33" s="241">
        <v>8</v>
      </c>
      <c r="X33" s="262" t="s">
        <v>45</v>
      </c>
      <c r="Y33" s="43">
        <v>0.5</v>
      </c>
      <c r="Z33" s="241">
        <v>2</v>
      </c>
      <c r="AA33" s="241">
        <v>1</v>
      </c>
      <c r="AB33" s="46">
        <v>3</v>
      </c>
      <c r="AC33" s="235">
        <v>1</v>
      </c>
      <c r="AD33" s="46">
        <v>3</v>
      </c>
      <c r="AE33" s="46"/>
      <c r="AF33" s="46">
        <v>0</v>
      </c>
      <c r="AG33" s="46"/>
      <c r="AH33" s="53">
        <f t="shared" si="0"/>
        <v>0.25</v>
      </c>
      <c r="AI33" s="53">
        <f t="shared" si="1"/>
        <v>0.25</v>
      </c>
      <c r="AJ33" s="39">
        <v>6815587</v>
      </c>
      <c r="AK33" s="237" t="s">
        <v>1559</v>
      </c>
      <c r="AL33" s="237" t="s">
        <v>70</v>
      </c>
      <c r="AM33" s="39">
        <v>2314605</v>
      </c>
      <c r="AN33" s="251"/>
    </row>
    <row r="34" spans="1:40" s="173" customFormat="1" ht="51" x14ac:dyDescent="0.25">
      <c r="A34" s="196">
        <v>4</v>
      </c>
      <c r="B34" s="260" t="s">
        <v>777</v>
      </c>
      <c r="C34" s="228">
        <v>1</v>
      </c>
      <c r="D34" s="228" t="s">
        <v>1051</v>
      </c>
      <c r="E34" s="260" t="s">
        <v>1052</v>
      </c>
      <c r="F34" s="261">
        <v>3</v>
      </c>
      <c r="G34" s="228" t="s">
        <v>1568</v>
      </c>
      <c r="H34" s="260" t="s">
        <v>1569</v>
      </c>
      <c r="I34" s="228">
        <v>17</v>
      </c>
      <c r="J34" s="228">
        <v>10</v>
      </c>
      <c r="K34" s="260" t="s">
        <v>1031</v>
      </c>
      <c r="L34" s="261">
        <v>2020051290052</v>
      </c>
      <c r="M34" s="228">
        <v>2</v>
      </c>
      <c r="N34" s="228">
        <v>4132</v>
      </c>
      <c r="O34" s="198" t="s">
        <v>1573</v>
      </c>
      <c r="P34" s="228" t="s">
        <v>66</v>
      </c>
      <c r="Q34" s="228">
        <v>13</v>
      </c>
      <c r="R34" s="256" t="s">
        <v>67</v>
      </c>
      <c r="S34" s="241">
        <v>4</v>
      </c>
      <c r="T34" s="198" t="s">
        <v>1541</v>
      </c>
      <c r="U34" s="198" t="s">
        <v>1575</v>
      </c>
      <c r="V34" s="228" t="s">
        <v>66</v>
      </c>
      <c r="W34" s="241">
        <v>700</v>
      </c>
      <c r="X34" s="262" t="s">
        <v>45</v>
      </c>
      <c r="Y34" s="43">
        <v>0.5</v>
      </c>
      <c r="Z34" s="241">
        <v>100</v>
      </c>
      <c r="AA34" s="241">
        <v>220</v>
      </c>
      <c r="AB34" s="46">
        <v>300</v>
      </c>
      <c r="AC34" s="235">
        <v>196</v>
      </c>
      <c r="AD34" s="46">
        <v>300</v>
      </c>
      <c r="AE34" s="46"/>
      <c r="AF34" s="46">
        <v>0</v>
      </c>
      <c r="AG34" s="46"/>
      <c r="AH34" s="53">
        <f t="shared" si="0"/>
        <v>0.59428571428571431</v>
      </c>
      <c r="AI34" s="53">
        <f t="shared" si="1"/>
        <v>0.59428571428571431</v>
      </c>
      <c r="AJ34" s="39">
        <v>10000000</v>
      </c>
      <c r="AK34" s="237" t="s">
        <v>307</v>
      </c>
      <c r="AL34" s="237" t="s">
        <v>70</v>
      </c>
      <c r="AM34" s="39">
        <v>0</v>
      </c>
      <c r="AN34" s="258"/>
    </row>
    <row r="35" spans="1:40" s="173" customFormat="1" ht="51" x14ac:dyDescent="0.25">
      <c r="A35" s="196">
        <v>4</v>
      </c>
      <c r="B35" s="260" t="s">
        <v>777</v>
      </c>
      <c r="C35" s="228">
        <v>1</v>
      </c>
      <c r="D35" s="228" t="s">
        <v>1051</v>
      </c>
      <c r="E35" s="260" t="s">
        <v>1052</v>
      </c>
      <c r="F35" s="261">
        <v>3</v>
      </c>
      <c r="G35" s="228" t="s">
        <v>1568</v>
      </c>
      <c r="H35" s="260" t="s">
        <v>1569</v>
      </c>
      <c r="I35" s="228">
        <v>17</v>
      </c>
      <c r="J35" s="228">
        <v>10</v>
      </c>
      <c r="K35" s="260" t="s">
        <v>1031</v>
      </c>
      <c r="L35" s="261">
        <v>2020051290052</v>
      </c>
      <c r="M35" s="228">
        <v>2</v>
      </c>
      <c r="N35" s="228">
        <v>4132</v>
      </c>
      <c r="O35" s="198" t="s">
        <v>1573</v>
      </c>
      <c r="P35" s="228" t="s">
        <v>66</v>
      </c>
      <c r="Q35" s="228">
        <v>13</v>
      </c>
      <c r="R35" s="256" t="s">
        <v>67</v>
      </c>
      <c r="S35" s="241">
        <v>4</v>
      </c>
      <c r="T35" s="198" t="s">
        <v>1541</v>
      </c>
      <c r="U35" s="198" t="s">
        <v>1575</v>
      </c>
      <c r="V35" s="228" t="s">
        <v>66</v>
      </c>
      <c r="W35" s="241">
        <v>700</v>
      </c>
      <c r="X35" s="262" t="s">
        <v>45</v>
      </c>
      <c r="Y35" s="43">
        <v>0.5</v>
      </c>
      <c r="Z35" s="241">
        <v>100</v>
      </c>
      <c r="AA35" s="241">
        <v>220</v>
      </c>
      <c r="AB35" s="46">
        <v>300</v>
      </c>
      <c r="AC35" s="235">
        <v>196</v>
      </c>
      <c r="AD35" s="46">
        <v>300</v>
      </c>
      <c r="AE35" s="46"/>
      <c r="AF35" s="46">
        <v>0</v>
      </c>
      <c r="AG35" s="46"/>
      <c r="AH35" s="53">
        <f t="shared" si="0"/>
        <v>0.59428571428571431</v>
      </c>
      <c r="AI35" s="53">
        <f t="shared" si="1"/>
        <v>0.59428571428571431</v>
      </c>
      <c r="AJ35" s="39">
        <v>21005907</v>
      </c>
      <c r="AK35" s="237" t="s">
        <v>1125</v>
      </c>
      <c r="AL35" s="237" t="s">
        <v>69</v>
      </c>
      <c r="AM35" s="39">
        <v>15314605</v>
      </c>
      <c r="AN35" s="253"/>
    </row>
    <row r="36" spans="1:40" s="173" customFormat="1" ht="51" x14ac:dyDescent="0.25">
      <c r="A36" s="196">
        <v>4</v>
      </c>
      <c r="B36" s="260" t="s">
        <v>777</v>
      </c>
      <c r="C36" s="228">
        <v>1</v>
      </c>
      <c r="D36" s="228" t="s">
        <v>1051</v>
      </c>
      <c r="E36" s="260" t="s">
        <v>1052</v>
      </c>
      <c r="F36" s="261">
        <v>3</v>
      </c>
      <c r="G36" s="228" t="s">
        <v>1568</v>
      </c>
      <c r="H36" s="260" t="s">
        <v>1569</v>
      </c>
      <c r="I36" s="228">
        <v>17</v>
      </c>
      <c r="J36" s="228">
        <v>10</v>
      </c>
      <c r="K36" s="260" t="s">
        <v>1031</v>
      </c>
      <c r="L36" s="261">
        <v>2020051290052</v>
      </c>
      <c r="M36" s="228">
        <v>2</v>
      </c>
      <c r="N36" s="228">
        <v>4132</v>
      </c>
      <c r="O36" s="198" t="s">
        <v>1573</v>
      </c>
      <c r="P36" s="228" t="s">
        <v>66</v>
      </c>
      <c r="Q36" s="228">
        <v>13</v>
      </c>
      <c r="R36" s="256" t="s">
        <v>67</v>
      </c>
      <c r="S36" s="241">
        <v>4</v>
      </c>
      <c r="T36" s="198" t="s">
        <v>1541</v>
      </c>
      <c r="U36" s="198" t="s">
        <v>1575</v>
      </c>
      <c r="V36" s="228" t="s">
        <v>66</v>
      </c>
      <c r="W36" s="241">
        <v>700</v>
      </c>
      <c r="X36" s="262" t="s">
        <v>45</v>
      </c>
      <c r="Y36" s="43">
        <v>0.5</v>
      </c>
      <c r="Z36" s="241">
        <v>100</v>
      </c>
      <c r="AA36" s="241">
        <v>220</v>
      </c>
      <c r="AB36" s="46">
        <v>300</v>
      </c>
      <c r="AC36" s="235">
        <v>196</v>
      </c>
      <c r="AD36" s="46">
        <v>300</v>
      </c>
      <c r="AE36" s="46"/>
      <c r="AF36" s="46">
        <v>0</v>
      </c>
      <c r="AG36" s="46"/>
      <c r="AH36" s="53">
        <f t="shared" si="0"/>
        <v>0.59428571428571431</v>
      </c>
      <c r="AI36" s="53">
        <f t="shared" si="1"/>
        <v>0.59428571428571431</v>
      </c>
      <c r="AJ36" s="39">
        <v>9228164</v>
      </c>
      <c r="AK36" s="237" t="s">
        <v>1559</v>
      </c>
      <c r="AL36" s="237" t="s">
        <v>70</v>
      </c>
      <c r="AM36" s="39">
        <v>3314607</v>
      </c>
      <c r="AN36" s="251"/>
    </row>
    <row r="37" spans="1:40" s="173" customFormat="1" ht="121.5" customHeight="1" x14ac:dyDescent="0.25">
      <c r="A37" s="196"/>
      <c r="B37" s="260" t="s">
        <v>543</v>
      </c>
      <c r="C37" s="228">
        <v>1</v>
      </c>
      <c r="D37" s="228">
        <v>21</v>
      </c>
      <c r="E37" s="260" t="s">
        <v>1577</v>
      </c>
      <c r="F37" s="261">
        <v>1</v>
      </c>
      <c r="G37" s="228">
        <v>211</v>
      </c>
      <c r="H37" s="260" t="s">
        <v>1578</v>
      </c>
      <c r="I37" s="228">
        <v>5</v>
      </c>
      <c r="J37" s="228">
        <v>4</v>
      </c>
      <c r="K37" s="260" t="s">
        <v>1154</v>
      </c>
      <c r="L37" s="261">
        <v>2020051290050</v>
      </c>
      <c r="M37" s="228">
        <v>1</v>
      </c>
      <c r="N37" s="228">
        <v>2111</v>
      </c>
      <c r="O37" s="198" t="s">
        <v>1579</v>
      </c>
      <c r="P37" s="228" t="s">
        <v>66</v>
      </c>
      <c r="Q37" s="228">
        <v>4</v>
      </c>
      <c r="R37" s="256" t="s">
        <v>378</v>
      </c>
      <c r="S37" s="241">
        <v>4</v>
      </c>
      <c r="T37" s="198" t="s">
        <v>1541</v>
      </c>
      <c r="U37" s="198" t="s">
        <v>1576</v>
      </c>
      <c r="V37" s="228" t="s">
        <v>66</v>
      </c>
      <c r="W37" s="241">
        <v>10</v>
      </c>
      <c r="X37" s="262" t="s">
        <v>45</v>
      </c>
      <c r="Y37" s="43">
        <v>0.25</v>
      </c>
      <c r="Z37" s="241">
        <v>0</v>
      </c>
      <c r="AA37" s="241">
        <v>4</v>
      </c>
      <c r="AB37" s="46">
        <v>3</v>
      </c>
      <c r="AC37" s="235">
        <v>5</v>
      </c>
      <c r="AD37" s="46"/>
      <c r="AE37" s="46"/>
      <c r="AF37" s="46"/>
      <c r="AG37" s="46"/>
      <c r="AH37" s="53">
        <v>0.9</v>
      </c>
      <c r="AI37" s="53">
        <v>0.9</v>
      </c>
      <c r="AJ37" s="39">
        <v>2000000</v>
      </c>
      <c r="AK37" s="237" t="s">
        <v>1230</v>
      </c>
      <c r="AL37" s="237" t="s">
        <v>69</v>
      </c>
      <c r="AM37" s="39">
        <v>1000000</v>
      </c>
      <c r="AN37" s="251"/>
    </row>
    <row r="38" spans="1:40" s="173" customFormat="1" ht="63.75" x14ac:dyDescent="0.25">
      <c r="A38" s="196">
        <v>2</v>
      </c>
      <c r="B38" s="260" t="s">
        <v>543</v>
      </c>
      <c r="C38" s="228">
        <v>1</v>
      </c>
      <c r="D38" s="228">
        <v>21</v>
      </c>
      <c r="E38" s="260" t="s">
        <v>1577</v>
      </c>
      <c r="F38" s="261">
        <v>1</v>
      </c>
      <c r="G38" s="228">
        <v>211</v>
      </c>
      <c r="H38" s="260" t="s">
        <v>1578</v>
      </c>
      <c r="I38" s="228">
        <v>5</v>
      </c>
      <c r="J38" s="228">
        <v>4</v>
      </c>
      <c r="K38" s="260" t="s">
        <v>1154</v>
      </c>
      <c r="L38" s="261">
        <v>2020051290050</v>
      </c>
      <c r="M38" s="228">
        <v>1</v>
      </c>
      <c r="N38" s="228">
        <v>2111</v>
      </c>
      <c r="O38" s="198" t="s">
        <v>1579</v>
      </c>
      <c r="P38" s="228" t="s">
        <v>66</v>
      </c>
      <c r="Q38" s="228">
        <v>4</v>
      </c>
      <c r="R38" s="256" t="s">
        <v>378</v>
      </c>
      <c r="S38" s="241">
        <v>4</v>
      </c>
      <c r="T38" s="198" t="s">
        <v>1541</v>
      </c>
      <c r="U38" s="198" t="s">
        <v>1576</v>
      </c>
      <c r="V38" s="228" t="s">
        <v>66</v>
      </c>
      <c r="W38" s="241">
        <v>10</v>
      </c>
      <c r="X38" s="262" t="s">
        <v>45</v>
      </c>
      <c r="Y38" s="43">
        <v>0.25</v>
      </c>
      <c r="Z38" s="241">
        <v>0</v>
      </c>
      <c r="AA38" s="241">
        <v>4</v>
      </c>
      <c r="AB38" s="46">
        <v>3</v>
      </c>
      <c r="AC38" s="235">
        <v>5</v>
      </c>
      <c r="AD38" s="46">
        <v>3</v>
      </c>
      <c r="AE38" s="46"/>
      <c r="AF38" s="46">
        <v>4</v>
      </c>
      <c r="AG38" s="46"/>
      <c r="AH38" s="53">
        <f t="shared" si="0"/>
        <v>0.9</v>
      </c>
      <c r="AI38" s="53">
        <f t="shared" si="1"/>
        <v>0.9</v>
      </c>
      <c r="AJ38" s="39">
        <v>10833334</v>
      </c>
      <c r="AK38" s="237" t="s">
        <v>930</v>
      </c>
      <c r="AL38" s="237" t="s">
        <v>70</v>
      </c>
      <c r="AM38" s="39">
        <v>0</v>
      </c>
      <c r="AN38" s="251"/>
    </row>
    <row r="39" spans="1:40" s="173" customFormat="1" ht="63.75" x14ac:dyDescent="0.25">
      <c r="A39" s="196">
        <v>2</v>
      </c>
      <c r="B39" s="260" t="s">
        <v>543</v>
      </c>
      <c r="C39" s="228">
        <v>1</v>
      </c>
      <c r="D39" s="228">
        <v>21</v>
      </c>
      <c r="E39" s="260" t="s">
        <v>1577</v>
      </c>
      <c r="F39" s="261">
        <v>1</v>
      </c>
      <c r="G39" s="228">
        <v>211</v>
      </c>
      <c r="H39" s="260" t="s">
        <v>1578</v>
      </c>
      <c r="I39" s="228">
        <v>5</v>
      </c>
      <c r="J39" s="228">
        <v>4</v>
      </c>
      <c r="K39" s="260" t="s">
        <v>1154</v>
      </c>
      <c r="L39" s="261">
        <v>2020051290050</v>
      </c>
      <c r="M39" s="228">
        <v>1</v>
      </c>
      <c r="N39" s="228">
        <v>2111</v>
      </c>
      <c r="O39" s="198" t="s">
        <v>1579</v>
      </c>
      <c r="P39" s="228" t="s">
        <v>66</v>
      </c>
      <c r="Q39" s="228">
        <v>4</v>
      </c>
      <c r="R39" s="256" t="s">
        <v>378</v>
      </c>
      <c r="S39" s="241">
        <v>4</v>
      </c>
      <c r="T39" s="198" t="s">
        <v>1541</v>
      </c>
      <c r="U39" s="198" t="s">
        <v>1576</v>
      </c>
      <c r="V39" s="228" t="s">
        <v>66</v>
      </c>
      <c r="W39" s="241">
        <v>10</v>
      </c>
      <c r="X39" s="262" t="s">
        <v>45</v>
      </c>
      <c r="Y39" s="43">
        <v>0.25</v>
      </c>
      <c r="Z39" s="241">
        <v>0</v>
      </c>
      <c r="AA39" s="241">
        <v>4</v>
      </c>
      <c r="AB39" s="46">
        <v>3</v>
      </c>
      <c r="AC39" s="235">
        <v>5</v>
      </c>
      <c r="AD39" s="46">
        <v>3</v>
      </c>
      <c r="AE39" s="46"/>
      <c r="AF39" s="46">
        <v>4</v>
      </c>
      <c r="AG39" s="46"/>
      <c r="AH39" s="53">
        <f t="shared" si="0"/>
        <v>0.9</v>
      </c>
      <c r="AI39" s="53">
        <f t="shared" si="1"/>
        <v>0.9</v>
      </c>
      <c r="AJ39" s="39">
        <v>12133333.3333333</v>
      </c>
      <c r="AK39" s="237" t="s">
        <v>883</v>
      </c>
      <c r="AL39" s="248" t="s">
        <v>69</v>
      </c>
      <c r="AM39" s="39">
        <v>0</v>
      </c>
      <c r="AN39" s="251"/>
    </row>
    <row r="40" spans="1:40" s="200" customFormat="1" ht="25.5" x14ac:dyDescent="0.25">
      <c r="A40" s="705">
        <v>2</v>
      </c>
      <c r="B40" s="707" t="s">
        <v>543</v>
      </c>
      <c r="C40" s="695">
        <v>1</v>
      </c>
      <c r="D40" s="695">
        <v>21</v>
      </c>
      <c r="E40" s="695" t="s">
        <v>1577</v>
      </c>
      <c r="F40" s="699">
        <v>1</v>
      </c>
      <c r="G40" s="695">
        <v>211</v>
      </c>
      <c r="H40" s="695" t="s">
        <v>1578</v>
      </c>
      <c r="I40" s="695">
        <v>5</v>
      </c>
      <c r="J40" s="695">
        <v>4</v>
      </c>
      <c r="K40" s="695" t="s">
        <v>1154</v>
      </c>
      <c r="L40" s="699">
        <v>2020051290050</v>
      </c>
      <c r="M40" s="695">
        <v>1</v>
      </c>
      <c r="N40" s="695">
        <v>2111</v>
      </c>
      <c r="O40" s="695" t="s">
        <v>1579</v>
      </c>
      <c r="P40" s="695" t="s">
        <v>66</v>
      </c>
      <c r="Q40" s="695">
        <v>4</v>
      </c>
      <c r="R40" s="703" t="s">
        <v>378</v>
      </c>
      <c r="S40" s="701">
        <v>4</v>
      </c>
      <c r="T40" s="695" t="s">
        <v>1541</v>
      </c>
      <c r="U40" s="198" t="s">
        <v>1576</v>
      </c>
      <c r="V40" s="228" t="s">
        <v>66</v>
      </c>
      <c r="W40" s="241">
        <v>10</v>
      </c>
      <c r="X40" s="262" t="s">
        <v>45</v>
      </c>
      <c r="Y40" s="43">
        <v>0.25</v>
      </c>
      <c r="Z40" s="241">
        <v>0</v>
      </c>
      <c r="AA40" s="241">
        <v>4</v>
      </c>
      <c r="AB40" s="46">
        <v>3</v>
      </c>
      <c r="AC40" s="235">
        <v>5</v>
      </c>
      <c r="AD40" s="46">
        <v>3</v>
      </c>
      <c r="AE40" s="46"/>
      <c r="AF40" s="46">
        <v>4</v>
      </c>
      <c r="AG40" s="46"/>
      <c r="AH40" s="53">
        <v>0.4</v>
      </c>
      <c r="AI40" s="53">
        <v>0.4</v>
      </c>
      <c r="AJ40" s="39">
        <v>2000000</v>
      </c>
      <c r="AK40" s="237" t="s">
        <v>1230</v>
      </c>
      <c r="AL40" s="237" t="s">
        <v>69</v>
      </c>
      <c r="AM40" s="39">
        <v>2000000</v>
      </c>
      <c r="AN40" s="251"/>
    </row>
    <row r="41" spans="1:40" s="200" customFormat="1" ht="38.25" x14ac:dyDescent="0.25">
      <c r="A41" s="706"/>
      <c r="B41" s="708"/>
      <c r="C41" s="696"/>
      <c r="D41" s="696"/>
      <c r="E41" s="696"/>
      <c r="F41" s="700"/>
      <c r="G41" s="696"/>
      <c r="H41" s="696"/>
      <c r="I41" s="696"/>
      <c r="J41" s="696"/>
      <c r="K41" s="696"/>
      <c r="L41" s="700"/>
      <c r="M41" s="696"/>
      <c r="N41" s="696"/>
      <c r="O41" s="696"/>
      <c r="P41" s="696"/>
      <c r="Q41" s="696"/>
      <c r="R41" s="704"/>
      <c r="S41" s="702"/>
      <c r="T41" s="696"/>
      <c r="U41" s="198" t="s">
        <v>1580</v>
      </c>
      <c r="V41" s="228" t="s">
        <v>66</v>
      </c>
      <c r="W41" s="241">
        <v>10</v>
      </c>
      <c r="X41" s="262" t="s">
        <v>45</v>
      </c>
      <c r="Y41" s="43">
        <v>0.25</v>
      </c>
      <c r="Z41" s="241">
        <v>0</v>
      </c>
      <c r="AA41" s="241">
        <v>5</v>
      </c>
      <c r="AB41" s="46">
        <v>3</v>
      </c>
      <c r="AC41" s="235">
        <v>1</v>
      </c>
      <c r="AD41" s="46">
        <v>3</v>
      </c>
      <c r="AE41" s="46"/>
      <c r="AF41" s="46">
        <v>4</v>
      </c>
      <c r="AG41" s="252"/>
      <c r="AH41" s="53">
        <f t="shared" ref="AH41" si="2">+IF(X41="Acumulado",(AA41+AC41+AE41+AG41)/(Z41+AB41+AD41+AF41),
IF(X41="No acumulado",IF(AG41&lt;&gt;"",(AG41/IF(AF41=0,1,AF41)),IF(AE41&lt;&gt;"",(AE41/IF(AD41=0,1,AD41)),IF(AC41&lt;&gt;"",(AC41/IF(AB41=0,1,AB41)),IF(AA41&lt;&gt;"",(AA41/IF(Z41=0,1,Z41)))))),
IF(X41="Mantenimiento",IF(AND(AG41=0,AE41=0,AC41=0,AA41=0),0,((AG41+AE41+AC41+AA41)/(IF(AG41=0,0,AG41)+IF(AE41=0,0,AE41)+IF(AC41=0,0,AC41)+IF(AA41=0,0,AA41)))),"ERROR")))</f>
        <v>0.6</v>
      </c>
      <c r="AI41" s="53">
        <f t="shared" ref="AI41" si="3">+IF(AH41&gt;1,1,AH41)</f>
        <v>0.6</v>
      </c>
      <c r="AJ41" s="39">
        <v>2000000</v>
      </c>
      <c r="AK41" s="237" t="s">
        <v>1230</v>
      </c>
      <c r="AL41" s="237" t="s">
        <v>69</v>
      </c>
      <c r="AM41" s="39">
        <v>1000000</v>
      </c>
      <c r="AN41" s="251"/>
    </row>
    <row r="42" spans="1:40" s="173" customFormat="1" ht="63.75" x14ac:dyDescent="0.25">
      <c r="A42" s="196">
        <v>2</v>
      </c>
      <c r="B42" s="260" t="s">
        <v>543</v>
      </c>
      <c r="C42" s="228">
        <v>1</v>
      </c>
      <c r="D42" s="228">
        <v>21</v>
      </c>
      <c r="E42" s="260" t="s">
        <v>1577</v>
      </c>
      <c r="F42" s="261">
        <v>1</v>
      </c>
      <c r="G42" s="228">
        <v>211</v>
      </c>
      <c r="H42" s="260" t="s">
        <v>1578</v>
      </c>
      <c r="I42" s="228">
        <v>5</v>
      </c>
      <c r="J42" s="228">
        <v>4</v>
      </c>
      <c r="K42" s="260" t="s">
        <v>1154</v>
      </c>
      <c r="L42" s="261">
        <v>2020051290050</v>
      </c>
      <c r="M42" s="228">
        <v>1</v>
      </c>
      <c r="N42" s="228">
        <v>2111</v>
      </c>
      <c r="O42" s="198" t="s">
        <v>1579</v>
      </c>
      <c r="P42" s="228" t="s">
        <v>66</v>
      </c>
      <c r="Q42" s="228">
        <v>4</v>
      </c>
      <c r="R42" s="256" t="s">
        <v>378</v>
      </c>
      <c r="S42" s="241">
        <v>4</v>
      </c>
      <c r="T42" s="198" t="s">
        <v>1541</v>
      </c>
      <c r="U42" s="198" t="s">
        <v>1580</v>
      </c>
      <c r="V42" s="228" t="s">
        <v>66</v>
      </c>
      <c r="W42" s="241">
        <v>10</v>
      </c>
      <c r="X42" s="262" t="s">
        <v>45</v>
      </c>
      <c r="Y42" s="43">
        <v>0.25</v>
      </c>
      <c r="Z42" s="241">
        <v>0</v>
      </c>
      <c r="AA42" s="241">
        <v>5</v>
      </c>
      <c r="AB42" s="46">
        <v>3</v>
      </c>
      <c r="AC42" s="235">
        <v>1</v>
      </c>
      <c r="AD42" s="46">
        <v>3</v>
      </c>
      <c r="AE42" s="46"/>
      <c r="AF42" s="46">
        <v>4</v>
      </c>
      <c r="AG42" s="252"/>
      <c r="AH42" s="53">
        <f t="shared" si="0"/>
        <v>0.6</v>
      </c>
      <c r="AI42" s="53">
        <f t="shared" si="1"/>
        <v>0.6</v>
      </c>
      <c r="AJ42" s="39">
        <v>21666666</v>
      </c>
      <c r="AK42" s="237" t="s">
        <v>930</v>
      </c>
      <c r="AL42" s="237" t="s">
        <v>70</v>
      </c>
      <c r="AM42" s="39">
        <v>0</v>
      </c>
      <c r="AN42" s="251"/>
    </row>
    <row r="43" spans="1:40" s="173" customFormat="1" ht="63.75" x14ac:dyDescent="0.25">
      <c r="A43" s="196">
        <v>2</v>
      </c>
      <c r="B43" s="260" t="s">
        <v>543</v>
      </c>
      <c r="C43" s="228">
        <v>1</v>
      </c>
      <c r="D43" s="228">
        <v>21</v>
      </c>
      <c r="E43" s="260" t="s">
        <v>1577</v>
      </c>
      <c r="F43" s="261">
        <v>1</v>
      </c>
      <c r="G43" s="228">
        <v>211</v>
      </c>
      <c r="H43" s="260" t="s">
        <v>1578</v>
      </c>
      <c r="I43" s="228">
        <v>5</v>
      </c>
      <c r="J43" s="228">
        <v>4</v>
      </c>
      <c r="K43" s="260" t="s">
        <v>1154</v>
      </c>
      <c r="L43" s="261">
        <v>2020051290050</v>
      </c>
      <c r="M43" s="228">
        <v>1</v>
      </c>
      <c r="N43" s="228">
        <v>2111</v>
      </c>
      <c r="O43" s="198" t="s">
        <v>1579</v>
      </c>
      <c r="P43" s="228" t="s">
        <v>66</v>
      </c>
      <c r="Q43" s="228">
        <v>4</v>
      </c>
      <c r="R43" s="256" t="s">
        <v>378</v>
      </c>
      <c r="S43" s="241">
        <v>4</v>
      </c>
      <c r="T43" s="198" t="s">
        <v>1541</v>
      </c>
      <c r="U43" s="198" t="s">
        <v>1580</v>
      </c>
      <c r="V43" s="228" t="s">
        <v>66</v>
      </c>
      <c r="W43" s="241">
        <v>10</v>
      </c>
      <c r="X43" s="262" t="s">
        <v>45</v>
      </c>
      <c r="Y43" s="43">
        <v>0.25</v>
      </c>
      <c r="Z43" s="241">
        <v>0</v>
      </c>
      <c r="AA43" s="241">
        <v>5</v>
      </c>
      <c r="AB43" s="46">
        <v>3</v>
      </c>
      <c r="AC43" s="235">
        <v>1</v>
      </c>
      <c r="AD43" s="46">
        <v>3</v>
      </c>
      <c r="AE43" s="46"/>
      <c r="AF43" s="252">
        <v>4</v>
      </c>
      <c r="AG43" s="252"/>
      <c r="AH43" s="53">
        <f t="shared" si="0"/>
        <v>0.6</v>
      </c>
      <c r="AI43" s="53">
        <f t="shared" si="1"/>
        <v>0.6</v>
      </c>
      <c r="AJ43" s="39">
        <v>8966566</v>
      </c>
      <c r="AK43" s="237" t="s">
        <v>1581</v>
      </c>
      <c r="AL43" s="248" t="s">
        <v>70</v>
      </c>
      <c r="AM43" s="39">
        <v>8061516</v>
      </c>
      <c r="AN43" s="251"/>
    </row>
    <row r="44" spans="1:40" s="200" customFormat="1" ht="38.25" x14ac:dyDescent="0.25">
      <c r="A44" s="705">
        <v>2</v>
      </c>
      <c r="B44" s="695" t="s">
        <v>543</v>
      </c>
      <c r="C44" s="695">
        <v>1</v>
      </c>
      <c r="D44" s="695">
        <v>21</v>
      </c>
      <c r="E44" s="695" t="s">
        <v>1577</v>
      </c>
      <c r="F44" s="699">
        <v>1</v>
      </c>
      <c r="G44" s="695">
        <v>211</v>
      </c>
      <c r="H44" s="695" t="s">
        <v>1578</v>
      </c>
      <c r="I44" s="695">
        <v>5</v>
      </c>
      <c r="J44" s="695">
        <v>4</v>
      </c>
      <c r="K44" s="695" t="s">
        <v>1154</v>
      </c>
      <c r="L44" s="699">
        <v>2020051290050</v>
      </c>
      <c r="M44" s="695">
        <v>1</v>
      </c>
      <c r="N44" s="695">
        <v>2111</v>
      </c>
      <c r="O44" s="695" t="s">
        <v>1579</v>
      </c>
      <c r="P44" s="695" t="s">
        <v>66</v>
      </c>
      <c r="Q44" s="695">
        <v>4</v>
      </c>
      <c r="R44" s="703" t="s">
        <v>378</v>
      </c>
      <c r="S44" s="701">
        <v>4</v>
      </c>
      <c r="T44" s="695" t="s">
        <v>1541</v>
      </c>
      <c r="U44" s="198" t="s">
        <v>1582</v>
      </c>
      <c r="V44" s="228" t="s">
        <v>66</v>
      </c>
      <c r="W44" s="241">
        <v>2</v>
      </c>
      <c r="X44" s="262" t="s">
        <v>45</v>
      </c>
      <c r="Y44" s="43">
        <v>0.2</v>
      </c>
      <c r="Z44" s="241">
        <v>0</v>
      </c>
      <c r="AA44" s="241">
        <v>0</v>
      </c>
      <c r="AB44" s="46">
        <v>1</v>
      </c>
      <c r="AC44" s="235">
        <v>1</v>
      </c>
      <c r="AD44" s="46">
        <v>0</v>
      </c>
      <c r="AE44" s="46"/>
      <c r="AF44" s="46">
        <v>1</v>
      </c>
      <c r="AG44" s="252"/>
      <c r="AH44" s="53">
        <f t="shared" si="0"/>
        <v>0.5</v>
      </c>
      <c r="AI44" s="53">
        <f t="shared" si="1"/>
        <v>0.5</v>
      </c>
      <c r="AJ44" s="39">
        <v>2000000</v>
      </c>
      <c r="AK44" s="237" t="s">
        <v>1230</v>
      </c>
      <c r="AL44" s="248" t="s">
        <v>69</v>
      </c>
      <c r="AM44" s="39">
        <v>1000000</v>
      </c>
      <c r="AN44" s="251"/>
    </row>
    <row r="45" spans="1:40" s="200" customFormat="1" ht="38.25" x14ac:dyDescent="0.25">
      <c r="A45" s="706"/>
      <c r="B45" s="696"/>
      <c r="C45" s="696"/>
      <c r="D45" s="696"/>
      <c r="E45" s="696"/>
      <c r="F45" s="700"/>
      <c r="G45" s="696"/>
      <c r="H45" s="696"/>
      <c r="I45" s="696"/>
      <c r="J45" s="696"/>
      <c r="K45" s="696"/>
      <c r="L45" s="700"/>
      <c r="M45" s="696"/>
      <c r="N45" s="696"/>
      <c r="O45" s="696"/>
      <c r="P45" s="696"/>
      <c r="Q45" s="696"/>
      <c r="R45" s="704"/>
      <c r="S45" s="702"/>
      <c r="T45" s="696"/>
      <c r="U45" s="198" t="s">
        <v>1582</v>
      </c>
      <c r="V45" s="228" t="s">
        <v>66</v>
      </c>
      <c r="W45" s="241">
        <v>2</v>
      </c>
      <c r="X45" s="262" t="s">
        <v>45</v>
      </c>
      <c r="Y45" s="43">
        <v>0.2</v>
      </c>
      <c r="Z45" s="241">
        <v>0</v>
      </c>
      <c r="AA45" s="241">
        <v>0</v>
      </c>
      <c r="AB45" s="46">
        <v>1</v>
      </c>
      <c r="AC45" s="235">
        <v>1</v>
      </c>
      <c r="AD45" s="46">
        <v>0</v>
      </c>
      <c r="AE45" s="46"/>
      <c r="AF45" s="46">
        <v>1</v>
      </c>
      <c r="AG45" s="252"/>
      <c r="AH45" s="53">
        <f t="shared" si="0"/>
        <v>0.5</v>
      </c>
      <c r="AI45" s="53">
        <f t="shared" si="1"/>
        <v>0.5</v>
      </c>
      <c r="AJ45" s="39">
        <v>21666666</v>
      </c>
      <c r="AK45" s="237" t="s">
        <v>930</v>
      </c>
      <c r="AL45" s="237" t="s">
        <v>70</v>
      </c>
      <c r="AM45" s="39">
        <v>0</v>
      </c>
      <c r="AN45" s="253"/>
    </row>
    <row r="46" spans="1:40" s="173" customFormat="1" ht="84" customHeight="1" x14ac:dyDescent="0.25">
      <c r="A46" s="196">
        <v>2</v>
      </c>
      <c r="B46" s="260" t="s">
        <v>543</v>
      </c>
      <c r="C46" s="228">
        <v>1</v>
      </c>
      <c r="D46" s="228">
        <v>21</v>
      </c>
      <c r="E46" s="260" t="s">
        <v>1577</v>
      </c>
      <c r="F46" s="261">
        <v>1</v>
      </c>
      <c r="G46" s="228">
        <v>211</v>
      </c>
      <c r="H46" s="260" t="s">
        <v>1578</v>
      </c>
      <c r="I46" s="228">
        <v>5</v>
      </c>
      <c r="J46" s="228">
        <v>4</v>
      </c>
      <c r="K46" s="260" t="s">
        <v>1154</v>
      </c>
      <c r="L46" s="261">
        <v>2020051290050</v>
      </c>
      <c r="M46" s="228">
        <v>1</v>
      </c>
      <c r="N46" s="228">
        <v>2111</v>
      </c>
      <c r="O46" s="198" t="s">
        <v>1579</v>
      </c>
      <c r="P46" s="228" t="s">
        <v>66</v>
      </c>
      <c r="Q46" s="228">
        <v>4</v>
      </c>
      <c r="R46" s="256" t="s">
        <v>378</v>
      </c>
      <c r="S46" s="241">
        <v>4</v>
      </c>
      <c r="T46" s="198" t="s">
        <v>1541</v>
      </c>
      <c r="U46" s="198" t="s">
        <v>1583</v>
      </c>
      <c r="V46" s="228" t="s">
        <v>66</v>
      </c>
      <c r="W46" s="241">
        <v>1</v>
      </c>
      <c r="X46" s="262" t="s">
        <v>45</v>
      </c>
      <c r="Y46" s="43">
        <v>0.3</v>
      </c>
      <c r="Z46" s="241">
        <v>0</v>
      </c>
      <c r="AA46" s="241">
        <v>0</v>
      </c>
      <c r="AB46" s="46">
        <v>1</v>
      </c>
      <c r="AC46" s="241">
        <v>0</v>
      </c>
      <c r="AD46" s="46">
        <v>0</v>
      </c>
      <c r="AE46" s="241"/>
      <c r="AF46" s="252">
        <v>0</v>
      </c>
      <c r="AG46" s="252"/>
      <c r="AH46" s="53">
        <f t="shared" si="0"/>
        <v>0</v>
      </c>
      <c r="AI46" s="53">
        <f t="shared" si="1"/>
        <v>0</v>
      </c>
      <c r="AJ46" s="39">
        <v>10000000</v>
      </c>
      <c r="AK46" s="237" t="s">
        <v>306</v>
      </c>
      <c r="AL46" s="237" t="s">
        <v>69</v>
      </c>
      <c r="AM46" s="39">
        <v>0</v>
      </c>
      <c r="AN46" s="251"/>
    </row>
    <row r="47" spans="1:40" s="173" customFormat="1" ht="63.75" x14ac:dyDescent="0.25">
      <c r="A47" s="196">
        <v>2</v>
      </c>
      <c r="B47" s="260" t="s">
        <v>543</v>
      </c>
      <c r="C47" s="228">
        <v>1</v>
      </c>
      <c r="D47" s="228">
        <v>21</v>
      </c>
      <c r="E47" s="260" t="s">
        <v>1577</v>
      </c>
      <c r="F47" s="261">
        <v>1</v>
      </c>
      <c r="G47" s="228">
        <v>211</v>
      </c>
      <c r="H47" s="260" t="s">
        <v>1578</v>
      </c>
      <c r="I47" s="228">
        <v>5</v>
      </c>
      <c r="J47" s="228">
        <v>4</v>
      </c>
      <c r="K47" s="260" t="s">
        <v>1154</v>
      </c>
      <c r="L47" s="261">
        <v>2020051290050</v>
      </c>
      <c r="M47" s="228">
        <v>1</v>
      </c>
      <c r="N47" s="228">
        <v>2111</v>
      </c>
      <c r="O47" s="198" t="s">
        <v>1579</v>
      </c>
      <c r="P47" s="228" t="s">
        <v>66</v>
      </c>
      <c r="Q47" s="228">
        <v>4</v>
      </c>
      <c r="R47" s="256" t="s">
        <v>378</v>
      </c>
      <c r="S47" s="241">
        <v>4</v>
      </c>
      <c r="T47" s="198" t="s">
        <v>1541</v>
      </c>
      <c r="U47" s="198" t="s">
        <v>1583</v>
      </c>
      <c r="V47" s="228" t="s">
        <v>66</v>
      </c>
      <c r="W47" s="241">
        <v>1</v>
      </c>
      <c r="X47" s="262" t="s">
        <v>45</v>
      </c>
      <c r="Y47" s="43">
        <v>0.3</v>
      </c>
      <c r="Z47" s="240">
        <v>0</v>
      </c>
      <c r="AA47" s="241">
        <v>0</v>
      </c>
      <c r="AB47" s="240">
        <v>1</v>
      </c>
      <c r="AC47" s="241">
        <v>0</v>
      </c>
      <c r="AD47" s="240">
        <v>0</v>
      </c>
      <c r="AE47" s="241"/>
      <c r="AF47" s="240">
        <v>0</v>
      </c>
      <c r="AG47" s="252"/>
      <c r="AH47" s="53">
        <f t="shared" si="0"/>
        <v>0</v>
      </c>
      <c r="AI47" s="53">
        <f t="shared" si="1"/>
        <v>0</v>
      </c>
      <c r="AJ47" s="39">
        <v>5000000</v>
      </c>
      <c r="AK47" s="237" t="s">
        <v>307</v>
      </c>
      <c r="AL47" s="248" t="s">
        <v>70</v>
      </c>
      <c r="AM47" s="39">
        <v>0</v>
      </c>
      <c r="AN47" s="253"/>
    </row>
    <row r="48" spans="1:40" s="173" customFormat="1" ht="63.75" x14ac:dyDescent="0.25">
      <c r="A48" s="196">
        <v>2</v>
      </c>
      <c r="B48" s="260" t="s">
        <v>543</v>
      </c>
      <c r="C48" s="228">
        <v>1</v>
      </c>
      <c r="D48" s="228">
        <v>21</v>
      </c>
      <c r="E48" s="260" t="s">
        <v>1577</v>
      </c>
      <c r="F48" s="261">
        <v>1</v>
      </c>
      <c r="G48" s="228">
        <v>211</v>
      </c>
      <c r="H48" s="260" t="s">
        <v>1578</v>
      </c>
      <c r="I48" s="228">
        <v>1</v>
      </c>
      <c r="J48" s="228">
        <v>14</v>
      </c>
      <c r="K48" s="260" t="s">
        <v>1154</v>
      </c>
      <c r="L48" s="261">
        <v>2020051290050</v>
      </c>
      <c r="M48" s="228">
        <v>2</v>
      </c>
      <c r="N48" s="228">
        <v>2112</v>
      </c>
      <c r="O48" s="198" t="s">
        <v>1584</v>
      </c>
      <c r="P48" s="228" t="s">
        <v>137</v>
      </c>
      <c r="Q48" s="256">
        <v>1</v>
      </c>
      <c r="R48" s="256" t="s">
        <v>554</v>
      </c>
      <c r="S48" s="254">
        <v>0.5</v>
      </c>
      <c r="T48" s="198" t="s">
        <v>1541</v>
      </c>
      <c r="U48" s="198" t="s">
        <v>1585</v>
      </c>
      <c r="V48" s="228" t="s">
        <v>66</v>
      </c>
      <c r="W48" s="228">
        <v>1</v>
      </c>
      <c r="X48" s="262" t="s">
        <v>45</v>
      </c>
      <c r="Y48" s="43">
        <v>0.7</v>
      </c>
      <c r="Z48" s="240">
        <v>0</v>
      </c>
      <c r="AA48" s="241">
        <v>0</v>
      </c>
      <c r="AB48" s="240">
        <v>0</v>
      </c>
      <c r="AC48" s="241">
        <v>0</v>
      </c>
      <c r="AD48" s="240">
        <v>0</v>
      </c>
      <c r="AE48" s="241"/>
      <c r="AF48" s="240">
        <v>1</v>
      </c>
      <c r="AG48" s="252"/>
      <c r="AH48" s="53">
        <f t="shared" si="0"/>
        <v>0</v>
      </c>
      <c r="AI48" s="53">
        <f t="shared" si="1"/>
        <v>0</v>
      </c>
      <c r="AJ48" s="39">
        <v>5494496</v>
      </c>
      <c r="AK48" s="237" t="s">
        <v>1230</v>
      </c>
      <c r="AL48" s="237" t="s">
        <v>69</v>
      </c>
      <c r="AM48" s="39">
        <v>0</v>
      </c>
      <c r="AN48" s="310"/>
    </row>
    <row r="49" spans="1:40" s="173" customFormat="1" ht="63.75" x14ac:dyDescent="0.25">
      <c r="A49" s="196">
        <v>2</v>
      </c>
      <c r="B49" s="260" t="s">
        <v>543</v>
      </c>
      <c r="C49" s="228">
        <v>1</v>
      </c>
      <c r="D49" s="228">
        <v>21</v>
      </c>
      <c r="E49" s="260" t="s">
        <v>1577</v>
      </c>
      <c r="F49" s="261">
        <v>1</v>
      </c>
      <c r="G49" s="228">
        <v>211</v>
      </c>
      <c r="H49" s="260" t="s">
        <v>1578</v>
      </c>
      <c r="I49" s="228">
        <v>1</v>
      </c>
      <c r="J49" s="228">
        <v>14</v>
      </c>
      <c r="K49" s="260" t="s">
        <v>1154</v>
      </c>
      <c r="L49" s="261">
        <v>2020051290050</v>
      </c>
      <c r="M49" s="228">
        <v>2</v>
      </c>
      <c r="N49" s="228">
        <v>2112</v>
      </c>
      <c r="O49" s="198" t="s">
        <v>1584</v>
      </c>
      <c r="P49" s="228" t="s">
        <v>137</v>
      </c>
      <c r="Q49" s="256">
        <v>1</v>
      </c>
      <c r="R49" s="256" t="s">
        <v>554</v>
      </c>
      <c r="S49" s="254">
        <v>0.5</v>
      </c>
      <c r="T49" s="198" t="s">
        <v>1541</v>
      </c>
      <c r="U49" s="198" t="s">
        <v>1586</v>
      </c>
      <c r="V49" s="228" t="s">
        <v>66</v>
      </c>
      <c r="W49" s="228">
        <v>4</v>
      </c>
      <c r="X49" s="262" t="s">
        <v>45</v>
      </c>
      <c r="Y49" s="43">
        <v>0.3</v>
      </c>
      <c r="Z49" s="241">
        <v>1</v>
      </c>
      <c r="AA49" s="241">
        <v>0</v>
      </c>
      <c r="AB49" s="252">
        <v>1</v>
      </c>
      <c r="AC49" s="235">
        <v>1</v>
      </c>
      <c r="AD49" s="252">
        <v>1</v>
      </c>
      <c r="AE49" s="46"/>
      <c r="AF49" s="252">
        <v>1</v>
      </c>
      <c r="AG49" s="46"/>
      <c r="AH49" s="53">
        <f t="shared" si="0"/>
        <v>0.25</v>
      </c>
      <c r="AI49" s="53">
        <f t="shared" si="1"/>
        <v>0.25</v>
      </c>
      <c r="AJ49" s="39">
        <v>4494496</v>
      </c>
      <c r="AK49" s="237" t="s">
        <v>1230</v>
      </c>
      <c r="AL49" s="237" t="s">
        <v>69</v>
      </c>
      <c r="AM49" s="39">
        <v>4000000</v>
      </c>
      <c r="AN49" s="251"/>
    </row>
    <row r="50" spans="1:40" s="173" customFormat="1" ht="38.25" x14ac:dyDescent="0.25">
      <c r="A50" s="697">
        <v>2</v>
      </c>
      <c r="B50" s="695" t="s">
        <v>543</v>
      </c>
      <c r="C50" s="695">
        <v>1</v>
      </c>
      <c r="D50" s="695" t="s">
        <v>1588</v>
      </c>
      <c r="E50" s="695" t="s">
        <v>1577</v>
      </c>
      <c r="F50" s="699">
        <v>2</v>
      </c>
      <c r="G50" s="695" t="s">
        <v>1589</v>
      </c>
      <c r="H50" s="695" t="s">
        <v>1590</v>
      </c>
      <c r="I50" s="695">
        <v>5</v>
      </c>
      <c r="J50" s="695">
        <v>4</v>
      </c>
      <c r="K50" s="695" t="s">
        <v>1154</v>
      </c>
      <c r="L50" s="699">
        <v>2020051290050</v>
      </c>
      <c r="M50" s="695">
        <v>1</v>
      </c>
      <c r="N50" s="695">
        <v>2121</v>
      </c>
      <c r="O50" s="695" t="s">
        <v>1591</v>
      </c>
      <c r="P50" s="695" t="s">
        <v>66</v>
      </c>
      <c r="Q50" s="695">
        <v>150</v>
      </c>
      <c r="R50" s="703" t="s">
        <v>67</v>
      </c>
      <c r="S50" s="701">
        <v>50</v>
      </c>
      <c r="T50" s="695" t="s">
        <v>1541</v>
      </c>
      <c r="U50" s="198" t="s">
        <v>1587</v>
      </c>
      <c r="V50" s="228" t="s">
        <v>66</v>
      </c>
      <c r="W50" s="241">
        <v>128</v>
      </c>
      <c r="X50" s="262" t="s">
        <v>45</v>
      </c>
      <c r="Y50" s="256">
        <v>0.8</v>
      </c>
      <c r="Z50" s="241">
        <v>32</v>
      </c>
      <c r="AA50" s="241">
        <v>35</v>
      </c>
      <c r="AB50" s="252">
        <v>32</v>
      </c>
      <c r="AC50" s="235">
        <v>12</v>
      </c>
      <c r="AD50" s="252">
        <v>32</v>
      </c>
      <c r="AE50" s="46"/>
      <c r="AF50" s="252">
        <v>32</v>
      </c>
      <c r="AG50" s="252"/>
      <c r="AH50" s="305">
        <f t="shared" ref="AH50" si="4">+IF(X50="Acumulado",(AA50+AC50+AE50+AG50)/(Z50+AB50+AD50+AF50),
IF(X50="No acumulado",IF(AG50&lt;&gt;"",(AG50/IF(AF50=0,1,AF50)),IF(AE50&lt;&gt;"",(AE50/IF(AD50=0,1,AD50)),IF(AC50&lt;&gt;"",(AC50/IF(AB50=0,1,AB50)),IF(AA50&lt;&gt;"",(AA50/IF(Z50=0,1,Z50)))))),
IF(X50="Mantenimiento",IF(AND(AG50=0,AE50=0,AC50=0,AA50=0),0,((AG50+AE50+AC50+AA50)/(IF(AG50=0,0,AG50)+IF(AE50=0,0,AE50)+IF(AC50=0,0,AC50)+IF(AA50=0,0,AA50)))),"ERROR")))</f>
        <v>0.3671875</v>
      </c>
      <c r="AI50" s="305">
        <f t="shared" ref="AI50" si="5">+IF(AH50&gt;1,1,AH50)</f>
        <v>0.3671875</v>
      </c>
      <c r="AJ50" s="39">
        <v>2000000</v>
      </c>
      <c r="AK50" s="237" t="s">
        <v>1230</v>
      </c>
      <c r="AL50" s="237" t="s">
        <v>69</v>
      </c>
      <c r="AM50" s="39">
        <v>1000000</v>
      </c>
      <c r="AN50" s="251"/>
    </row>
    <row r="51" spans="1:40" s="173" customFormat="1" ht="38.25" x14ac:dyDescent="0.25">
      <c r="A51" s="698"/>
      <c r="B51" s="696"/>
      <c r="C51" s="696"/>
      <c r="D51" s="696"/>
      <c r="E51" s="696"/>
      <c r="F51" s="700"/>
      <c r="G51" s="696"/>
      <c r="H51" s="696"/>
      <c r="I51" s="696"/>
      <c r="J51" s="696"/>
      <c r="K51" s="696"/>
      <c r="L51" s="700"/>
      <c r="M51" s="696"/>
      <c r="N51" s="696"/>
      <c r="O51" s="696"/>
      <c r="P51" s="696"/>
      <c r="Q51" s="696"/>
      <c r="R51" s="704"/>
      <c r="S51" s="702"/>
      <c r="T51" s="696"/>
      <c r="U51" s="198" t="s">
        <v>1587</v>
      </c>
      <c r="V51" s="228" t="s">
        <v>66</v>
      </c>
      <c r="W51" s="241">
        <v>128</v>
      </c>
      <c r="X51" s="262" t="s">
        <v>45</v>
      </c>
      <c r="Y51" s="256">
        <v>0.8</v>
      </c>
      <c r="Z51" s="241">
        <v>32</v>
      </c>
      <c r="AA51" s="241">
        <v>35</v>
      </c>
      <c r="AB51" s="252">
        <v>32</v>
      </c>
      <c r="AC51" s="235">
        <v>12</v>
      </c>
      <c r="AD51" s="252">
        <v>32</v>
      </c>
      <c r="AE51" s="46"/>
      <c r="AF51" s="252">
        <v>32</v>
      </c>
      <c r="AG51" s="252"/>
      <c r="AH51" s="53">
        <f t="shared" si="0"/>
        <v>0.3671875</v>
      </c>
      <c r="AI51" s="53">
        <f t="shared" si="1"/>
        <v>0.3671875</v>
      </c>
      <c r="AJ51" s="39">
        <v>10833334</v>
      </c>
      <c r="AK51" s="237" t="s">
        <v>930</v>
      </c>
      <c r="AL51" s="237" t="s">
        <v>70</v>
      </c>
      <c r="AM51" s="39">
        <v>0</v>
      </c>
      <c r="AN51" s="251"/>
    </row>
    <row r="52" spans="1:40" s="200" customFormat="1" ht="63.75" x14ac:dyDescent="0.25">
      <c r="A52" s="229">
        <v>2</v>
      </c>
      <c r="B52" s="260" t="s">
        <v>543</v>
      </c>
      <c r="C52" s="228">
        <v>1</v>
      </c>
      <c r="D52" s="228">
        <v>21</v>
      </c>
      <c r="E52" s="260" t="s">
        <v>1577</v>
      </c>
      <c r="F52" s="261">
        <v>2</v>
      </c>
      <c r="G52" s="228" t="s">
        <v>1589</v>
      </c>
      <c r="H52" s="260" t="s">
        <v>1590</v>
      </c>
      <c r="I52" s="228">
        <v>5</v>
      </c>
      <c r="J52" s="228">
        <v>4</v>
      </c>
      <c r="K52" s="260" t="s">
        <v>1154</v>
      </c>
      <c r="L52" s="261">
        <v>2020051290050</v>
      </c>
      <c r="M52" s="228">
        <v>1</v>
      </c>
      <c r="N52" s="228">
        <v>2121</v>
      </c>
      <c r="O52" s="198" t="s">
        <v>1591</v>
      </c>
      <c r="P52" s="228" t="s">
        <v>66</v>
      </c>
      <c r="Q52" s="228">
        <v>150</v>
      </c>
      <c r="R52" s="256" t="s">
        <v>67</v>
      </c>
      <c r="S52" s="241">
        <v>50</v>
      </c>
      <c r="T52" s="198" t="s">
        <v>1541</v>
      </c>
      <c r="U52" s="198" t="s">
        <v>1587</v>
      </c>
      <c r="V52" s="228" t="s">
        <v>66</v>
      </c>
      <c r="W52" s="241">
        <v>128</v>
      </c>
      <c r="X52" s="262" t="s">
        <v>45</v>
      </c>
      <c r="Y52" s="256">
        <v>0.8</v>
      </c>
      <c r="Z52" s="241">
        <v>32</v>
      </c>
      <c r="AA52" s="241">
        <v>35</v>
      </c>
      <c r="AB52" s="252">
        <v>32</v>
      </c>
      <c r="AC52" s="235">
        <v>12</v>
      </c>
      <c r="AD52" s="252">
        <v>32</v>
      </c>
      <c r="AE52" s="46"/>
      <c r="AF52" s="252">
        <v>32</v>
      </c>
      <c r="AG52" s="252"/>
      <c r="AH52" s="53">
        <v>0.2734375</v>
      </c>
      <c r="AI52" s="53">
        <v>0.2734375</v>
      </c>
      <c r="AJ52" s="39">
        <v>1000000</v>
      </c>
      <c r="AK52" s="237" t="s">
        <v>1230</v>
      </c>
      <c r="AL52" s="237" t="s">
        <v>69</v>
      </c>
      <c r="AM52" s="39">
        <v>1000000</v>
      </c>
      <c r="AN52" s="251"/>
    </row>
    <row r="53" spans="1:40" s="173" customFormat="1" ht="63.75" x14ac:dyDescent="0.25">
      <c r="A53" s="196">
        <v>2</v>
      </c>
      <c r="B53" s="260" t="s">
        <v>543</v>
      </c>
      <c r="C53" s="228">
        <v>1</v>
      </c>
      <c r="D53" s="228" t="s">
        <v>1588</v>
      </c>
      <c r="E53" s="260" t="s">
        <v>1577</v>
      </c>
      <c r="F53" s="261">
        <v>2</v>
      </c>
      <c r="G53" s="228" t="s">
        <v>1589</v>
      </c>
      <c r="H53" s="260" t="s">
        <v>1590</v>
      </c>
      <c r="I53" s="228">
        <v>5</v>
      </c>
      <c r="J53" s="228">
        <v>4</v>
      </c>
      <c r="K53" s="260" t="s">
        <v>1154</v>
      </c>
      <c r="L53" s="261">
        <v>2020051290050</v>
      </c>
      <c r="M53" s="228">
        <v>1</v>
      </c>
      <c r="N53" s="228">
        <v>2121</v>
      </c>
      <c r="O53" s="198" t="s">
        <v>1591</v>
      </c>
      <c r="P53" s="228" t="s">
        <v>66</v>
      </c>
      <c r="Q53" s="228">
        <v>150</v>
      </c>
      <c r="R53" s="256" t="s">
        <v>67</v>
      </c>
      <c r="S53" s="241">
        <v>50</v>
      </c>
      <c r="T53" s="198" t="s">
        <v>1541</v>
      </c>
      <c r="U53" s="198" t="s">
        <v>1592</v>
      </c>
      <c r="V53" s="228" t="s">
        <v>66</v>
      </c>
      <c r="W53" s="241">
        <v>1</v>
      </c>
      <c r="X53" s="262" t="s">
        <v>46</v>
      </c>
      <c r="Y53" s="256">
        <v>0.2</v>
      </c>
      <c r="Z53" s="241">
        <v>1</v>
      </c>
      <c r="AA53" s="241">
        <v>1</v>
      </c>
      <c r="AB53" s="252">
        <v>1</v>
      </c>
      <c r="AC53" s="235">
        <v>1</v>
      </c>
      <c r="AD53" s="252">
        <v>1</v>
      </c>
      <c r="AE53" s="46"/>
      <c r="AF53" s="252">
        <v>1</v>
      </c>
      <c r="AG53" s="252"/>
      <c r="AH53" s="53">
        <f t="shared" si="0"/>
        <v>1</v>
      </c>
      <c r="AI53" s="53">
        <f t="shared" si="1"/>
        <v>1</v>
      </c>
      <c r="AJ53" s="39">
        <v>20494496</v>
      </c>
      <c r="AK53" s="237" t="s">
        <v>1230</v>
      </c>
      <c r="AL53" s="237" t="s">
        <v>69</v>
      </c>
      <c r="AM53" s="39">
        <v>6000000</v>
      </c>
      <c r="AN53" s="253"/>
    </row>
    <row r="54" spans="1:40" s="200" customFormat="1" ht="63.75" x14ac:dyDescent="0.25">
      <c r="A54" s="229">
        <v>2</v>
      </c>
      <c r="B54" s="260" t="s">
        <v>543</v>
      </c>
      <c r="C54" s="228">
        <v>1</v>
      </c>
      <c r="D54" s="228" t="s">
        <v>1588</v>
      </c>
      <c r="E54" s="260" t="s">
        <v>1577</v>
      </c>
      <c r="F54" s="261">
        <v>2</v>
      </c>
      <c r="G54" s="228" t="s">
        <v>1589</v>
      </c>
      <c r="H54" s="260" t="s">
        <v>1590</v>
      </c>
      <c r="I54" s="228">
        <v>8</v>
      </c>
      <c r="J54" s="228">
        <v>9</v>
      </c>
      <c r="K54" s="260" t="s">
        <v>1154</v>
      </c>
      <c r="L54" s="261">
        <v>2020051290050</v>
      </c>
      <c r="M54" s="228">
        <v>2</v>
      </c>
      <c r="N54" s="228">
        <v>2122</v>
      </c>
      <c r="O54" s="198" t="s">
        <v>1593</v>
      </c>
      <c r="P54" s="228" t="s">
        <v>66</v>
      </c>
      <c r="Q54" s="228">
        <v>4</v>
      </c>
      <c r="R54" s="256" t="s">
        <v>67</v>
      </c>
      <c r="S54" s="241">
        <v>1</v>
      </c>
      <c r="T54" s="198" t="s">
        <v>1541</v>
      </c>
      <c r="U54" s="198" t="s">
        <v>1594</v>
      </c>
      <c r="V54" s="228" t="s">
        <v>66</v>
      </c>
      <c r="W54" s="241">
        <v>40</v>
      </c>
      <c r="X54" s="262" t="s">
        <v>46</v>
      </c>
      <c r="Y54" s="43">
        <v>0.7</v>
      </c>
      <c r="Z54" s="240">
        <v>0</v>
      </c>
      <c r="AA54" s="241">
        <v>0</v>
      </c>
      <c r="AB54" s="240">
        <v>0</v>
      </c>
      <c r="AC54" s="235">
        <v>0</v>
      </c>
      <c r="AD54" s="45">
        <v>0</v>
      </c>
      <c r="AE54" s="241"/>
      <c r="AF54" s="45">
        <v>40</v>
      </c>
      <c r="AG54" s="252"/>
      <c r="AH54" s="53">
        <f t="shared" si="0"/>
        <v>0</v>
      </c>
      <c r="AI54" s="53">
        <f t="shared" si="1"/>
        <v>0</v>
      </c>
      <c r="AJ54" s="39">
        <v>4342287.333333333</v>
      </c>
      <c r="AK54" s="237" t="s">
        <v>1581</v>
      </c>
      <c r="AL54" s="248" t="s">
        <v>70</v>
      </c>
      <c r="AM54" s="39">
        <v>0</v>
      </c>
      <c r="AN54" s="251"/>
    </row>
    <row r="55" spans="1:40" s="200" customFormat="1" ht="63.75" x14ac:dyDescent="0.25">
      <c r="A55" s="229">
        <v>2</v>
      </c>
      <c r="B55" s="260" t="s">
        <v>543</v>
      </c>
      <c r="C55" s="228">
        <v>1</v>
      </c>
      <c r="D55" s="228" t="s">
        <v>1588</v>
      </c>
      <c r="E55" s="260" t="s">
        <v>1577</v>
      </c>
      <c r="F55" s="261">
        <v>2</v>
      </c>
      <c r="G55" s="228" t="s">
        <v>1589</v>
      </c>
      <c r="H55" s="260" t="s">
        <v>1590</v>
      </c>
      <c r="I55" s="228">
        <v>8</v>
      </c>
      <c r="J55" s="228">
        <v>9</v>
      </c>
      <c r="K55" s="260" t="s">
        <v>1154</v>
      </c>
      <c r="L55" s="261">
        <v>2020051290050</v>
      </c>
      <c r="M55" s="228">
        <v>2</v>
      </c>
      <c r="N55" s="228">
        <v>2122</v>
      </c>
      <c r="O55" s="198" t="s">
        <v>1593</v>
      </c>
      <c r="P55" s="228" t="s">
        <v>66</v>
      </c>
      <c r="Q55" s="228">
        <v>4</v>
      </c>
      <c r="R55" s="256" t="s">
        <v>67</v>
      </c>
      <c r="S55" s="241">
        <v>1</v>
      </c>
      <c r="T55" s="198" t="s">
        <v>1541</v>
      </c>
      <c r="U55" s="198" t="s">
        <v>1594</v>
      </c>
      <c r="V55" s="228" t="s">
        <v>66</v>
      </c>
      <c r="W55" s="241">
        <v>40</v>
      </c>
      <c r="X55" s="262" t="s">
        <v>46</v>
      </c>
      <c r="Y55" s="43">
        <v>0.7</v>
      </c>
      <c r="Z55" s="240">
        <v>0</v>
      </c>
      <c r="AA55" s="241">
        <v>0</v>
      </c>
      <c r="AB55" s="240">
        <v>0</v>
      </c>
      <c r="AC55" s="235">
        <v>0</v>
      </c>
      <c r="AD55" s="45">
        <v>0</v>
      </c>
      <c r="AE55" s="241"/>
      <c r="AF55" s="45">
        <v>40</v>
      </c>
      <c r="AG55" s="252"/>
      <c r="AH55" s="53">
        <f t="shared" si="0"/>
        <v>0</v>
      </c>
      <c r="AI55" s="53">
        <f t="shared" si="1"/>
        <v>0</v>
      </c>
      <c r="AJ55" s="39">
        <v>30000000</v>
      </c>
      <c r="AK55" s="237" t="s">
        <v>1543</v>
      </c>
      <c r="AL55" s="248" t="s">
        <v>660</v>
      </c>
      <c r="AM55" s="39">
        <v>0</v>
      </c>
      <c r="AN55" s="251"/>
    </row>
    <row r="56" spans="1:40" s="173" customFormat="1" ht="63.75" x14ac:dyDescent="0.25">
      <c r="A56" s="196">
        <v>2</v>
      </c>
      <c r="B56" s="260" t="s">
        <v>543</v>
      </c>
      <c r="C56" s="228">
        <v>1</v>
      </c>
      <c r="D56" s="228" t="s">
        <v>1588</v>
      </c>
      <c r="E56" s="260" t="s">
        <v>1577</v>
      </c>
      <c r="F56" s="261">
        <v>3</v>
      </c>
      <c r="G56" s="228" t="s">
        <v>1595</v>
      </c>
      <c r="H56" s="260" t="s">
        <v>1596</v>
      </c>
      <c r="I56" s="228">
        <v>12</v>
      </c>
      <c r="J56" s="228"/>
      <c r="K56" s="260" t="s">
        <v>1154</v>
      </c>
      <c r="L56" s="261">
        <v>2020051290050</v>
      </c>
      <c r="M56" s="228">
        <v>1</v>
      </c>
      <c r="N56" s="228">
        <v>2131</v>
      </c>
      <c r="O56" s="198" t="s">
        <v>1597</v>
      </c>
      <c r="P56" s="228" t="s">
        <v>66</v>
      </c>
      <c r="Q56" s="228">
        <v>3</v>
      </c>
      <c r="R56" s="256" t="s">
        <v>67</v>
      </c>
      <c r="S56" s="241">
        <v>1</v>
      </c>
      <c r="T56" s="198" t="s">
        <v>1541</v>
      </c>
      <c r="U56" s="198" t="s">
        <v>1598</v>
      </c>
      <c r="V56" s="228" t="s">
        <v>66</v>
      </c>
      <c r="W56" s="241">
        <v>12</v>
      </c>
      <c r="X56" s="262" t="s">
        <v>45</v>
      </c>
      <c r="Y56" s="43">
        <v>0.25</v>
      </c>
      <c r="Z56" s="241">
        <v>3</v>
      </c>
      <c r="AA56" s="241">
        <v>0</v>
      </c>
      <c r="AB56" s="252">
        <v>3</v>
      </c>
      <c r="AC56" s="235">
        <v>4</v>
      </c>
      <c r="AD56" s="252">
        <v>3</v>
      </c>
      <c r="AE56" s="252"/>
      <c r="AF56" s="252">
        <v>3</v>
      </c>
      <c r="AG56" s="252"/>
      <c r="AH56" s="53">
        <f t="shared" si="0"/>
        <v>0.33333333333333331</v>
      </c>
      <c r="AI56" s="53">
        <f t="shared" si="1"/>
        <v>0.33333333333333331</v>
      </c>
      <c r="AJ56" s="39">
        <v>8256715.5</v>
      </c>
      <c r="AK56" s="237" t="s">
        <v>1230</v>
      </c>
      <c r="AL56" s="237" t="s">
        <v>69</v>
      </c>
      <c r="AM56" s="39">
        <v>5500000</v>
      </c>
      <c r="AN56" s="251"/>
    </row>
    <row r="57" spans="1:40" s="173" customFormat="1" ht="63.75" x14ac:dyDescent="0.25">
      <c r="A57" s="196">
        <v>2</v>
      </c>
      <c r="B57" s="260" t="s">
        <v>543</v>
      </c>
      <c r="C57" s="228">
        <v>1</v>
      </c>
      <c r="D57" s="228" t="s">
        <v>1588</v>
      </c>
      <c r="E57" s="260" t="s">
        <v>1577</v>
      </c>
      <c r="F57" s="261">
        <v>3</v>
      </c>
      <c r="G57" s="228" t="s">
        <v>1595</v>
      </c>
      <c r="H57" s="260" t="s">
        <v>1596</v>
      </c>
      <c r="I57" s="228">
        <v>12</v>
      </c>
      <c r="J57" s="228"/>
      <c r="K57" s="260" t="s">
        <v>1154</v>
      </c>
      <c r="L57" s="261">
        <v>2020051290050</v>
      </c>
      <c r="M57" s="228">
        <v>1</v>
      </c>
      <c r="N57" s="228">
        <v>2131</v>
      </c>
      <c r="O57" s="198" t="s">
        <v>1597</v>
      </c>
      <c r="P57" s="228" t="s">
        <v>66</v>
      </c>
      <c r="Q57" s="228">
        <v>3</v>
      </c>
      <c r="R57" s="256" t="s">
        <v>67</v>
      </c>
      <c r="S57" s="241">
        <v>1</v>
      </c>
      <c r="T57" s="198" t="s">
        <v>1541</v>
      </c>
      <c r="U57" s="198" t="s">
        <v>1599</v>
      </c>
      <c r="V57" s="228" t="s">
        <v>66</v>
      </c>
      <c r="W57" s="241">
        <v>120</v>
      </c>
      <c r="X57" s="262" t="s">
        <v>45</v>
      </c>
      <c r="Y57" s="43">
        <v>0.25</v>
      </c>
      <c r="Z57" s="241">
        <v>24</v>
      </c>
      <c r="AA57" s="241">
        <v>15</v>
      </c>
      <c r="AB57" s="252">
        <v>36</v>
      </c>
      <c r="AC57" s="235">
        <v>36</v>
      </c>
      <c r="AD57" s="252">
        <v>36</v>
      </c>
      <c r="AE57" s="252"/>
      <c r="AF57" s="252">
        <v>24</v>
      </c>
      <c r="AG57" s="252"/>
      <c r="AH57" s="53">
        <f t="shared" si="0"/>
        <v>0.42499999999999999</v>
      </c>
      <c r="AI57" s="53">
        <f t="shared" si="1"/>
        <v>0.42499999999999999</v>
      </c>
      <c r="AJ57" s="39">
        <v>7256715.5</v>
      </c>
      <c r="AK57" s="237" t="s">
        <v>1230</v>
      </c>
      <c r="AL57" s="237" t="s">
        <v>69</v>
      </c>
      <c r="AM57" s="39">
        <v>4500000</v>
      </c>
      <c r="AN57" s="251"/>
    </row>
    <row r="58" spans="1:40" s="173" customFormat="1" ht="63.75" x14ac:dyDescent="0.25">
      <c r="A58" s="196">
        <v>2</v>
      </c>
      <c r="B58" s="260" t="s">
        <v>543</v>
      </c>
      <c r="C58" s="228">
        <v>1</v>
      </c>
      <c r="D58" s="228" t="s">
        <v>1588</v>
      </c>
      <c r="E58" s="260" t="s">
        <v>1577</v>
      </c>
      <c r="F58" s="261">
        <v>3</v>
      </c>
      <c r="G58" s="228" t="s">
        <v>1595</v>
      </c>
      <c r="H58" s="260" t="s">
        <v>1596</v>
      </c>
      <c r="I58" s="228">
        <v>12</v>
      </c>
      <c r="J58" s="228"/>
      <c r="K58" s="260" t="s">
        <v>1154</v>
      </c>
      <c r="L58" s="261">
        <v>2020051290050</v>
      </c>
      <c r="M58" s="228">
        <v>1</v>
      </c>
      <c r="N58" s="228">
        <v>2131</v>
      </c>
      <c r="O58" s="198" t="s">
        <v>1597</v>
      </c>
      <c r="P58" s="228" t="s">
        <v>66</v>
      </c>
      <c r="Q58" s="228">
        <v>3</v>
      </c>
      <c r="R58" s="256" t="s">
        <v>67</v>
      </c>
      <c r="S58" s="241">
        <v>1</v>
      </c>
      <c r="T58" s="198" t="s">
        <v>1541</v>
      </c>
      <c r="U58" s="198" t="s">
        <v>1600</v>
      </c>
      <c r="V58" s="228" t="s">
        <v>66</v>
      </c>
      <c r="W58" s="241">
        <v>153</v>
      </c>
      <c r="X58" s="262" t="s">
        <v>45</v>
      </c>
      <c r="Y58" s="43">
        <v>0.25</v>
      </c>
      <c r="Z58" s="241">
        <v>34</v>
      </c>
      <c r="AA58" s="241">
        <v>18</v>
      </c>
      <c r="AB58" s="252">
        <v>51</v>
      </c>
      <c r="AC58" s="235">
        <v>49</v>
      </c>
      <c r="AD58" s="252">
        <v>51</v>
      </c>
      <c r="AE58" s="46"/>
      <c r="AF58" s="252">
        <v>17</v>
      </c>
      <c r="AG58" s="252"/>
      <c r="AH58" s="53">
        <f t="shared" si="0"/>
        <v>0.43790849673202614</v>
      </c>
      <c r="AI58" s="53">
        <f t="shared" si="1"/>
        <v>0.43790849673202614</v>
      </c>
      <c r="AJ58" s="39">
        <v>8256715.5</v>
      </c>
      <c r="AK58" s="237" t="s">
        <v>1230</v>
      </c>
      <c r="AL58" s="237" t="s">
        <v>69</v>
      </c>
      <c r="AM58" s="39">
        <v>4500000</v>
      </c>
      <c r="AN58" s="251"/>
    </row>
    <row r="59" spans="1:40" s="173" customFormat="1" ht="63.75" x14ac:dyDescent="0.25">
      <c r="A59" s="196">
        <v>2</v>
      </c>
      <c r="B59" s="260" t="s">
        <v>543</v>
      </c>
      <c r="C59" s="228">
        <v>1</v>
      </c>
      <c r="D59" s="228" t="s">
        <v>1588</v>
      </c>
      <c r="E59" s="260" t="s">
        <v>1577</v>
      </c>
      <c r="F59" s="261">
        <v>3</v>
      </c>
      <c r="G59" s="228" t="s">
        <v>1595</v>
      </c>
      <c r="H59" s="260" t="s">
        <v>1596</v>
      </c>
      <c r="I59" s="228">
        <v>12</v>
      </c>
      <c r="J59" s="228"/>
      <c r="K59" s="260" t="s">
        <v>1154</v>
      </c>
      <c r="L59" s="261">
        <v>2020051290050</v>
      </c>
      <c r="M59" s="228">
        <v>1</v>
      </c>
      <c r="N59" s="228">
        <v>2131</v>
      </c>
      <c r="O59" s="198" t="s">
        <v>1597</v>
      </c>
      <c r="P59" s="228" t="s">
        <v>66</v>
      </c>
      <c r="Q59" s="228">
        <v>3</v>
      </c>
      <c r="R59" s="256" t="s">
        <v>67</v>
      </c>
      <c r="S59" s="241">
        <v>1</v>
      </c>
      <c r="T59" s="198" t="s">
        <v>1541</v>
      </c>
      <c r="U59" s="198" t="s">
        <v>1601</v>
      </c>
      <c r="V59" s="228" t="s">
        <v>66</v>
      </c>
      <c r="W59" s="241">
        <v>4</v>
      </c>
      <c r="X59" s="262" t="s">
        <v>45</v>
      </c>
      <c r="Y59" s="43">
        <v>0.25</v>
      </c>
      <c r="Z59" s="241">
        <v>1</v>
      </c>
      <c r="AA59" s="241">
        <v>1</v>
      </c>
      <c r="AB59" s="252">
        <v>1</v>
      </c>
      <c r="AC59" s="235">
        <v>0</v>
      </c>
      <c r="AD59" s="252">
        <v>1</v>
      </c>
      <c r="AE59" s="46"/>
      <c r="AF59" s="252">
        <v>1</v>
      </c>
      <c r="AG59" s="252"/>
      <c r="AH59" s="53">
        <f t="shared" si="0"/>
        <v>0.25</v>
      </c>
      <c r="AI59" s="53">
        <f t="shared" si="1"/>
        <v>0.25</v>
      </c>
      <c r="AJ59" s="39">
        <v>8256715.5</v>
      </c>
      <c r="AK59" s="237" t="s">
        <v>1230</v>
      </c>
      <c r="AL59" s="237" t="s">
        <v>69</v>
      </c>
      <c r="AM59" s="39">
        <v>1000000</v>
      </c>
      <c r="AN59" s="251"/>
    </row>
    <row r="60" spans="1:40" s="173" customFormat="1" ht="63.75" x14ac:dyDescent="0.25">
      <c r="A60" s="196">
        <v>2</v>
      </c>
      <c r="B60" s="260" t="s">
        <v>543</v>
      </c>
      <c r="C60" s="228">
        <v>1</v>
      </c>
      <c r="D60" s="228">
        <v>21</v>
      </c>
      <c r="E60" s="260" t="s">
        <v>1577</v>
      </c>
      <c r="F60" s="261">
        <v>3</v>
      </c>
      <c r="G60" s="228" t="s">
        <v>1595</v>
      </c>
      <c r="H60" s="260" t="s">
        <v>1596</v>
      </c>
      <c r="I60" s="228">
        <v>12</v>
      </c>
      <c r="J60" s="228"/>
      <c r="K60" s="260" t="s">
        <v>1154</v>
      </c>
      <c r="L60" s="261">
        <v>2020051290050</v>
      </c>
      <c r="M60" s="228">
        <v>1</v>
      </c>
      <c r="N60" s="228">
        <v>2131</v>
      </c>
      <c r="O60" s="198" t="s">
        <v>1597</v>
      </c>
      <c r="P60" s="228" t="s">
        <v>66</v>
      </c>
      <c r="Q60" s="228">
        <v>3</v>
      </c>
      <c r="R60" s="256" t="s">
        <v>67</v>
      </c>
      <c r="S60" s="241">
        <v>1</v>
      </c>
      <c r="T60" s="198" t="s">
        <v>1541</v>
      </c>
      <c r="U60" s="198" t="s">
        <v>1601</v>
      </c>
      <c r="V60" s="228" t="s">
        <v>66</v>
      </c>
      <c r="W60" s="241">
        <v>4</v>
      </c>
      <c r="X60" s="262" t="s">
        <v>45</v>
      </c>
      <c r="Y60" s="43">
        <v>0.25</v>
      </c>
      <c r="Z60" s="241">
        <v>1</v>
      </c>
      <c r="AA60" s="241">
        <v>1</v>
      </c>
      <c r="AB60" s="252">
        <v>1</v>
      </c>
      <c r="AC60" s="235">
        <v>0</v>
      </c>
      <c r="AD60" s="252">
        <v>1</v>
      </c>
      <c r="AE60" s="46"/>
      <c r="AF60" s="252">
        <v>1</v>
      </c>
      <c r="AG60" s="252"/>
      <c r="AH60" s="305">
        <f t="shared" ref="AH60" si="6">+IF(X60="Acumulado",(AA60+AC60+AE60+AG60)/(Z60+AB60+AD60+AF60),
IF(X60="No acumulado",IF(AG60&lt;&gt;"",(AG60/IF(AF60=0,1,AF60)),IF(AE60&lt;&gt;"",(AE60/IF(AD60=0,1,AD60)),IF(AC60&lt;&gt;"",(AC60/IF(AB60=0,1,AB60)),IF(AA60&lt;&gt;"",(AA60/IF(Z60=0,1,Z60)))))),
IF(X60="Mantenimiento",IF(AND(AG60=0,AE60=0,AC60=0,AA60=0),0,((AG60+AE60+AC60+AA60)/(IF(AG60=0,0,AG60)+IF(AE60=0,0,AE60)+IF(AC60=0,0,AC60)+IF(AA60=0,0,AA60)))),"ERROR")))</f>
        <v>0.25</v>
      </c>
      <c r="AI60" s="305">
        <f t="shared" ref="AI60" si="7">+IF(AH60&gt;1,1,AH60)</f>
        <v>0.25</v>
      </c>
      <c r="AJ60" s="39">
        <v>2000000</v>
      </c>
      <c r="AK60" s="237" t="s">
        <v>1230</v>
      </c>
      <c r="AL60" s="237" t="s">
        <v>69</v>
      </c>
      <c r="AM60" s="39">
        <v>1000000</v>
      </c>
      <c r="AN60" s="251"/>
    </row>
    <row r="61" spans="1:40" s="173" customFormat="1" ht="63.75" x14ac:dyDescent="0.25">
      <c r="A61" s="196">
        <v>2</v>
      </c>
      <c r="B61" s="260" t="s">
        <v>543</v>
      </c>
      <c r="C61" s="228">
        <v>1</v>
      </c>
      <c r="D61" s="228" t="s">
        <v>1588</v>
      </c>
      <c r="E61" s="260" t="s">
        <v>1577</v>
      </c>
      <c r="F61" s="261">
        <v>3</v>
      </c>
      <c r="G61" s="228" t="s">
        <v>1595</v>
      </c>
      <c r="H61" s="260" t="s">
        <v>1596</v>
      </c>
      <c r="I61" s="228">
        <v>12</v>
      </c>
      <c r="J61" s="228"/>
      <c r="K61" s="260" t="s">
        <v>1154</v>
      </c>
      <c r="L61" s="261">
        <v>2020051290050</v>
      </c>
      <c r="M61" s="228">
        <v>1</v>
      </c>
      <c r="N61" s="228">
        <v>2131</v>
      </c>
      <c r="O61" s="198" t="s">
        <v>1597</v>
      </c>
      <c r="P61" s="228" t="s">
        <v>66</v>
      </c>
      <c r="Q61" s="228">
        <v>3</v>
      </c>
      <c r="R61" s="256" t="s">
        <v>67</v>
      </c>
      <c r="S61" s="241">
        <v>1</v>
      </c>
      <c r="T61" s="198" t="s">
        <v>1541</v>
      </c>
      <c r="U61" s="198" t="s">
        <v>1601</v>
      </c>
      <c r="V61" s="228" t="s">
        <v>66</v>
      </c>
      <c r="W61" s="241">
        <v>4</v>
      </c>
      <c r="X61" s="262" t="s">
        <v>45</v>
      </c>
      <c r="Y61" s="43">
        <v>0.25</v>
      </c>
      <c r="Z61" s="241">
        <v>1</v>
      </c>
      <c r="AA61" s="241">
        <v>1</v>
      </c>
      <c r="AB61" s="252">
        <v>1</v>
      </c>
      <c r="AC61" s="235">
        <v>0</v>
      </c>
      <c r="AD61" s="252">
        <v>1</v>
      </c>
      <c r="AE61" s="46"/>
      <c r="AF61" s="252">
        <v>1</v>
      </c>
      <c r="AG61" s="252"/>
      <c r="AH61" s="53">
        <f t="shared" si="0"/>
        <v>0.25</v>
      </c>
      <c r="AI61" s="53">
        <f t="shared" si="1"/>
        <v>0.25</v>
      </c>
      <c r="AJ61" s="39">
        <v>12133333.3333333</v>
      </c>
      <c r="AK61" s="237" t="s">
        <v>883</v>
      </c>
      <c r="AL61" s="248" t="s">
        <v>69</v>
      </c>
      <c r="AM61" s="39">
        <v>0</v>
      </c>
      <c r="AN61" s="251"/>
    </row>
    <row r="62" spans="1:40" s="173" customFormat="1" ht="63.75" x14ac:dyDescent="0.25">
      <c r="A62" s="196">
        <v>2</v>
      </c>
      <c r="B62" s="228" t="s">
        <v>543</v>
      </c>
      <c r="C62" s="228">
        <v>1</v>
      </c>
      <c r="D62" s="228" t="s">
        <v>1588</v>
      </c>
      <c r="E62" s="228" t="s">
        <v>1577</v>
      </c>
      <c r="F62" s="261">
        <v>3</v>
      </c>
      <c r="G62" s="228" t="s">
        <v>1595</v>
      </c>
      <c r="H62" s="228" t="s">
        <v>1596</v>
      </c>
      <c r="I62" s="228">
        <v>4</v>
      </c>
      <c r="J62" s="228"/>
      <c r="K62" s="228" t="s">
        <v>1154</v>
      </c>
      <c r="L62" s="261">
        <v>2020051290050</v>
      </c>
      <c r="M62" s="228">
        <v>2</v>
      </c>
      <c r="N62" s="228">
        <v>2132</v>
      </c>
      <c r="O62" s="198" t="s">
        <v>1602</v>
      </c>
      <c r="P62" s="228" t="s">
        <v>66</v>
      </c>
      <c r="Q62" s="228">
        <v>3</v>
      </c>
      <c r="R62" s="256" t="s">
        <v>67</v>
      </c>
      <c r="S62" s="241">
        <v>1</v>
      </c>
      <c r="T62" s="198" t="s">
        <v>1541</v>
      </c>
      <c r="U62" s="198" t="s">
        <v>1603</v>
      </c>
      <c r="V62" s="228" t="s">
        <v>66</v>
      </c>
      <c r="W62" s="241">
        <v>1</v>
      </c>
      <c r="X62" s="262" t="s">
        <v>45</v>
      </c>
      <c r="Y62" s="43">
        <v>1</v>
      </c>
      <c r="Z62" s="241">
        <v>0</v>
      </c>
      <c r="AA62" s="241">
        <v>0</v>
      </c>
      <c r="AB62" s="252">
        <v>1</v>
      </c>
      <c r="AC62" s="235">
        <v>0</v>
      </c>
      <c r="AD62" s="252">
        <v>0</v>
      </c>
      <c r="AE62" s="46"/>
      <c r="AF62" s="252">
        <v>0</v>
      </c>
      <c r="AG62" s="252"/>
      <c r="AH62" s="53">
        <f t="shared" si="0"/>
        <v>0</v>
      </c>
      <c r="AI62" s="53">
        <f t="shared" si="1"/>
        <v>0</v>
      </c>
      <c r="AJ62" s="39">
        <v>6513431</v>
      </c>
      <c r="AK62" s="237" t="s">
        <v>1581</v>
      </c>
      <c r="AL62" s="237" t="s">
        <v>70</v>
      </c>
      <c r="AM62" s="39">
        <v>0</v>
      </c>
      <c r="AN62" s="251"/>
    </row>
    <row r="63" spans="1:40" s="173" customFormat="1" ht="63.75" x14ac:dyDescent="0.25">
      <c r="A63" s="196">
        <v>2</v>
      </c>
      <c r="B63" s="260" t="s">
        <v>543</v>
      </c>
      <c r="C63" s="228">
        <v>1</v>
      </c>
      <c r="D63" s="228" t="s">
        <v>1588</v>
      </c>
      <c r="E63" s="260" t="s">
        <v>1577</v>
      </c>
      <c r="F63" s="261">
        <v>4</v>
      </c>
      <c r="G63" s="228" t="s">
        <v>1604</v>
      </c>
      <c r="H63" s="260" t="s">
        <v>1605</v>
      </c>
      <c r="I63" s="228">
        <v>12</v>
      </c>
      <c r="J63" s="228"/>
      <c r="K63" s="260" t="s">
        <v>1154</v>
      </c>
      <c r="L63" s="261">
        <v>2020051290050</v>
      </c>
      <c r="M63" s="228">
        <v>1</v>
      </c>
      <c r="N63" s="228">
        <v>2141</v>
      </c>
      <c r="O63" s="198" t="s">
        <v>1606</v>
      </c>
      <c r="P63" s="228" t="s">
        <v>66</v>
      </c>
      <c r="Q63" s="228">
        <v>4</v>
      </c>
      <c r="R63" s="256" t="s">
        <v>67</v>
      </c>
      <c r="S63" s="241">
        <v>1</v>
      </c>
      <c r="T63" s="198" t="s">
        <v>1541</v>
      </c>
      <c r="U63" s="198" t="s">
        <v>1607</v>
      </c>
      <c r="V63" s="228" t="s">
        <v>66</v>
      </c>
      <c r="W63" s="241">
        <v>100</v>
      </c>
      <c r="X63" s="262" t="s">
        <v>45</v>
      </c>
      <c r="Y63" s="43">
        <v>0.4</v>
      </c>
      <c r="Z63" s="241">
        <v>20</v>
      </c>
      <c r="AA63" s="241">
        <v>18</v>
      </c>
      <c r="AB63" s="252">
        <v>30</v>
      </c>
      <c r="AC63" s="235">
        <v>28</v>
      </c>
      <c r="AD63" s="252">
        <v>30</v>
      </c>
      <c r="AE63" s="46"/>
      <c r="AF63" s="252">
        <v>20</v>
      </c>
      <c r="AG63" s="252"/>
      <c r="AH63" s="53">
        <f t="shared" si="0"/>
        <v>0.46</v>
      </c>
      <c r="AI63" s="53">
        <f t="shared" si="1"/>
        <v>0.46</v>
      </c>
      <c r="AJ63" s="39">
        <v>11435704.333333334</v>
      </c>
      <c r="AK63" s="237" t="s">
        <v>1230</v>
      </c>
      <c r="AL63" s="237" t="s">
        <v>69</v>
      </c>
      <c r="AM63" s="39">
        <v>3000000</v>
      </c>
      <c r="AN63" s="251"/>
    </row>
    <row r="64" spans="1:40" s="173" customFormat="1" ht="63.75" x14ac:dyDescent="0.25">
      <c r="A64" s="196">
        <v>2</v>
      </c>
      <c r="B64" s="260" t="s">
        <v>543</v>
      </c>
      <c r="C64" s="228">
        <v>1</v>
      </c>
      <c r="D64" s="228" t="s">
        <v>1588</v>
      </c>
      <c r="E64" s="260" t="s">
        <v>1577</v>
      </c>
      <c r="F64" s="261">
        <v>4</v>
      </c>
      <c r="G64" s="228" t="s">
        <v>1604</v>
      </c>
      <c r="H64" s="260" t="s">
        <v>1605</v>
      </c>
      <c r="I64" s="228">
        <v>12</v>
      </c>
      <c r="J64" s="228"/>
      <c r="K64" s="260" t="s">
        <v>1154</v>
      </c>
      <c r="L64" s="261">
        <v>2020051290050</v>
      </c>
      <c r="M64" s="228">
        <v>1</v>
      </c>
      <c r="N64" s="228">
        <v>2141</v>
      </c>
      <c r="O64" s="198" t="s">
        <v>1606</v>
      </c>
      <c r="P64" s="228" t="s">
        <v>66</v>
      </c>
      <c r="Q64" s="228">
        <v>4</v>
      </c>
      <c r="R64" s="256" t="s">
        <v>67</v>
      </c>
      <c r="S64" s="241">
        <v>1</v>
      </c>
      <c r="T64" s="198" t="s">
        <v>1541</v>
      </c>
      <c r="U64" s="198" t="s">
        <v>1608</v>
      </c>
      <c r="V64" s="228" t="s">
        <v>66</v>
      </c>
      <c r="W64" s="241">
        <v>100</v>
      </c>
      <c r="X64" s="262" t="s">
        <v>45</v>
      </c>
      <c r="Y64" s="43">
        <v>0.4</v>
      </c>
      <c r="Z64" s="241">
        <v>20</v>
      </c>
      <c r="AA64" s="241">
        <v>20</v>
      </c>
      <c r="AB64" s="252">
        <v>30</v>
      </c>
      <c r="AC64" s="235">
        <v>21</v>
      </c>
      <c r="AD64" s="252">
        <v>30</v>
      </c>
      <c r="AE64" s="46"/>
      <c r="AF64" s="252">
        <v>20</v>
      </c>
      <c r="AG64" s="252"/>
      <c r="AH64" s="53">
        <f t="shared" si="0"/>
        <v>0.41</v>
      </c>
      <c r="AI64" s="53">
        <f t="shared" si="1"/>
        <v>0.41</v>
      </c>
      <c r="AJ64" s="39">
        <v>9435704.3333333004</v>
      </c>
      <c r="AK64" s="237" t="s">
        <v>1230</v>
      </c>
      <c r="AL64" s="237" t="s">
        <v>69</v>
      </c>
      <c r="AM64" s="39">
        <v>7000000</v>
      </c>
      <c r="AN64" s="251"/>
    </row>
    <row r="65" spans="1:40" s="200" customFormat="1" ht="63.75" x14ac:dyDescent="0.25">
      <c r="A65" s="229">
        <v>2</v>
      </c>
      <c r="B65" s="260" t="s">
        <v>543</v>
      </c>
      <c r="C65" s="228">
        <v>1</v>
      </c>
      <c r="D65" s="228" t="s">
        <v>1588</v>
      </c>
      <c r="E65" s="260" t="s">
        <v>1577</v>
      </c>
      <c r="F65" s="261">
        <v>4</v>
      </c>
      <c r="G65" s="228" t="s">
        <v>1604</v>
      </c>
      <c r="H65" s="260" t="s">
        <v>1605</v>
      </c>
      <c r="I65" s="228">
        <v>12</v>
      </c>
      <c r="J65" s="228"/>
      <c r="K65" s="260" t="s">
        <v>1154</v>
      </c>
      <c r="L65" s="261">
        <v>2020051290050</v>
      </c>
      <c r="M65" s="228">
        <v>1</v>
      </c>
      <c r="N65" s="228">
        <v>2141</v>
      </c>
      <c r="O65" s="198" t="s">
        <v>1606</v>
      </c>
      <c r="P65" s="228" t="s">
        <v>66</v>
      </c>
      <c r="Q65" s="228">
        <v>4</v>
      </c>
      <c r="R65" s="256" t="s">
        <v>67</v>
      </c>
      <c r="S65" s="241">
        <v>1</v>
      </c>
      <c r="T65" s="198" t="s">
        <v>1541</v>
      </c>
      <c r="U65" s="198" t="s">
        <v>1609</v>
      </c>
      <c r="V65" s="228" t="s">
        <v>66</v>
      </c>
      <c r="W65" s="241">
        <v>100</v>
      </c>
      <c r="X65" s="262" t="s">
        <v>45</v>
      </c>
      <c r="Y65" s="43">
        <v>0.2</v>
      </c>
      <c r="Z65" s="241">
        <v>20</v>
      </c>
      <c r="AA65" s="241">
        <v>15</v>
      </c>
      <c r="AB65" s="252">
        <v>30</v>
      </c>
      <c r="AC65" s="235">
        <v>30</v>
      </c>
      <c r="AD65" s="252">
        <v>30</v>
      </c>
      <c r="AE65" s="252"/>
      <c r="AF65" s="252">
        <v>20</v>
      </c>
      <c r="AG65" s="252"/>
      <c r="AH65" s="53">
        <f t="shared" si="0"/>
        <v>0.45</v>
      </c>
      <c r="AI65" s="53">
        <f t="shared" si="1"/>
        <v>0.45</v>
      </c>
      <c r="AJ65" s="39">
        <v>9435704.3333333004</v>
      </c>
      <c r="AK65" s="237" t="s">
        <v>1230</v>
      </c>
      <c r="AL65" s="237" t="s">
        <v>69</v>
      </c>
      <c r="AM65" s="39">
        <v>5856670</v>
      </c>
      <c r="AN65" s="253"/>
    </row>
    <row r="66" spans="1:40" s="200" customFormat="1" ht="63.75" x14ac:dyDescent="0.25">
      <c r="A66" s="196">
        <v>2</v>
      </c>
      <c r="B66" s="260" t="s">
        <v>543</v>
      </c>
      <c r="C66" s="228">
        <v>1</v>
      </c>
      <c r="D66" s="228" t="s">
        <v>1588</v>
      </c>
      <c r="E66" s="260" t="s">
        <v>1577</v>
      </c>
      <c r="F66" s="261">
        <v>4</v>
      </c>
      <c r="G66" s="228" t="s">
        <v>1604</v>
      </c>
      <c r="H66" s="260" t="s">
        <v>1605</v>
      </c>
      <c r="I66" s="228">
        <v>15</v>
      </c>
      <c r="J66" s="228"/>
      <c r="K66" s="260" t="s">
        <v>1154</v>
      </c>
      <c r="L66" s="261">
        <v>2020051290050</v>
      </c>
      <c r="M66" s="228">
        <v>2</v>
      </c>
      <c r="N66" s="228">
        <v>2142</v>
      </c>
      <c r="O66" s="198" t="s">
        <v>1611</v>
      </c>
      <c r="P66" s="228" t="s">
        <v>66</v>
      </c>
      <c r="Q66" s="228">
        <v>4</v>
      </c>
      <c r="R66" s="256" t="s">
        <v>67</v>
      </c>
      <c r="S66" s="241">
        <v>1</v>
      </c>
      <c r="T66" s="198" t="s">
        <v>1541</v>
      </c>
      <c r="U66" s="198" t="s">
        <v>1610</v>
      </c>
      <c r="V66" s="228" t="s">
        <v>66</v>
      </c>
      <c r="W66" s="241">
        <v>50</v>
      </c>
      <c r="X66" s="262" t="s">
        <v>45</v>
      </c>
      <c r="Y66" s="43">
        <v>0.25</v>
      </c>
      <c r="Z66" s="45">
        <v>11</v>
      </c>
      <c r="AA66" s="241">
        <v>8</v>
      </c>
      <c r="AB66" s="45">
        <v>17</v>
      </c>
      <c r="AC66" s="241">
        <v>19</v>
      </c>
      <c r="AD66" s="45">
        <v>17</v>
      </c>
      <c r="AE66" s="241"/>
      <c r="AF66" s="45">
        <v>5</v>
      </c>
      <c r="AG66" s="46"/>
      <c r="AH66" s="53">
        <f t="shared" si="0"/>
        <v>0.54</v>
      </c>
      <c r="AI66" s="53">
        <f t="shared" si="1"/>
        <v>0.54</v>
      </c>
      <c r="AJ66" s="39">
        <v>2000000</v>
      </c>
      <c r="AK66" s="237" t="s">
        <v>1230</v>
      </c>
      <c r="AL66" s="237" t="s">
        <v>69</v>
      </c>
      <c r="AM66" s="39">
        <v>1000000</v>
      </c>
      <c r="AN66" s="253"/>
    </row>
    <row r="67" spans="1:40" s="173" customFormat="1" ht="63.75" x14ac:dyDescent="0.25">
      <c r="A67" s="196">
        <v>2</v>
      </c>
      <c r="B67" s="260" t="s">
        <v>543</v>
      </c>
      <c r="C67" s="228">
        <v>1</v>
      </c>
      <c r="D67" s="228" t="s">
        <v>1588</v>
      </c>
      <c r="E67" s="260" t="s">
        <v>1577</v>
      </c>
      <c r="F67" s="261">
        <v>4</v>
      </c>
      <c r="G67" s="228" t="s">
        <v>1604</v>
      </c>
      <c r="H67" s="260" t="s">
        <v>1605</v>
      </c>
      <c r="I67" s="228">
        <v>15</v>
      </c>
      <c r="J67" s="228"/>
      <c r="K67" s="260" t="s">
        <v>1154</v>
      </c>
      <c r="L67" s="261">
        <v>2020051290050</v>
      </c>
      <c r="M67" s="228">
        <v>2</v>
      </c>
      <c r="N67" s="228">
        <v>2142</v>
      </c>
      <c r="O67" s="198" t="s">
        <v>1611</v>
      </c>
      <c r="P67" s="228" t="s">
        <v>66</v>
      </c>
      <c r="Q67" s="228">
        <v>4</v>
      </c>
      <c r="R67" s="256" t="s">
        <v>67</v>
      </c>
      <c r="S67" s="241">
        <v>1</v>
      </c>
      <c r="T67" s="198" t="s">
        <v>1541</v>
      </c>
      <c r="U67" s="198" t="s">
        <v>1610</v>
      </c>
      <c r="V67" s="228" t="s">
        <v>66</v>
      </c>
      <c r="W67" s="241">
        <v>50</v>
      </c>
      <c r="X67" s="262" t="s">
        <v>45</v>
      </c>
      <c r="Y67" s="43">
        <v>0.25</v>
      </c>
      <c r="Z67" s="45">
        <v>11</v>
      </c>
      <c r="AA67" s="241">
        <v>8</v>
      </c>
      <c r="AB67" s="45">
        <v>17</v>
      </c>
      <c r="AC67" s="241">
        <v>19</v>
      </c>
      <c r="AD67" s="45">
        <v>17</v>
      </c>
      <c r="AE67" s="241"/>
      <c r="AF67" s="45">
        <v>5</v>
      </c>
      <c r="AG67" s="46"/>
      <c r="AH67" s="53">
        <f t="shared" si="0"/>
        <v>0.54</v>
      </c>
      <c r="AI67" s="53">
        <f t="shared" si="1"/>
        <v>0.54</v>
      </c>
      <c r="AJ67" s="39">
        <v>2485000</v>
      </c>
      <c r="AK67" s="237" t="s">
        <v>1612</v>
      </c>
      <c r="AL67" s="237" t="s">
        <v>69</v>
      </c>
      <c r="AM67" s="39">
        <v>0</v>
      </c>
      <c r="AN67" s="310"/>
    </row>
    <row r="68" spans="1:40" s="173" customFormat="1" ht="122.25" customHeight="1" x14ac:dyDescent="0.25">
      <c r="A68" s="196">
        <v>2</v>
      </c>
      <c r="B68" s="260" t="s">
        <v>543</v>
      </c>
      <c r="C68" s="228">
        <v>1</v>
      </c>
      <c r="D68" s="228" t="s">
        <v>1588</v>
      </c>
      <c r="E68" s="260" t="s">
        <v>1577</v>
      </c>
      <c r="F68" s="261">
        <v>4</v>
      </c>
      <c r="G68" s="228" t="s">
        <v>1604</v>
      </c>
      <c r="H68" s="260" t="s">
        <v>1605</v>
      </c>
      <c r="I68" s="228">
        <v>15</v>
      </c>
      <c r="J68" s="228"/>
      <c r="K68" s="260" t="s">
        <v>1154</v>
      </c>
      <c r="L68" s="261">
        <v>2020051290050</v>
      </c>
      <c r="M68" s="228">
        <v>2</v>
      </c>
      <c r="N68" s="228">
        <v>2142</v>
      </c>
      <c r="O68" s="198" t="s">
        <v>1611</v>
      </c>
      <c r="P68" s="228" t="s">
        <v>66</v>
      </c>
      <c r="Q68" s="228">
        <v>4</v>
      </c>
      <c r="R68" s="256" t="s">
        <v>67</v>
      </c>
      <c r="S68" s="241">
        <v>1</v>
      </c>
      <c r="T68" s="198" t="s">
        <v>1541</v>
      </c>
      <c r="U68" s="198" t="s">
        <v>1610</v>
      </c>
      <c r="V68" s="228" t="s">
        <v>66</v>
      </c>
      <c r="W68" s="241">
        <v>50</v>
      </c>
      <c r="X68" s="262" t="s">
        <v>45</v>
      </c>
      <c r="Y68" s="43">
        <v>0.25</v>
      </c>
      <c r="Z68" s="45">
        <v>11</v>
      </c>
      <c r="AA68" s="241">
        <v>8</v>
      </c>
      <c r="AB68" s="45">
        <v>17</v>
      </c>
      <c r="AC68" s="241">
        <v>19</v>
      </c>
      <c r="AD68" s="45">
        <v>17</v>
      </c>
      <c r="AE68" s="241"/>
      <c r="AF68" s="45">
        <v>5</v>
      </c>
      <c r="AG68" s="46"/>
      <c r="AH68" s="53">
        <f t="shared" si="0"/>
        <v>0.54</v>
      </c>
      <c r="AI68" s="53">
        <f t="shared" si="1"/>
        <v>0.54</v>
      </c>
      <c r="AJ68" s="39">
        <v>9525336</v>
      </c>
      <c r="AK68" s="237" t="s">
        <v>1581</v>
      </c>
      <c r="AL68" s="248" t="s">
        <v>70</v>
      </c>
      <c r="AM68" s="39">
        <v>9061516</v>
      </c>
      <c r="AN68" s="251"/>
    </row>
    <row r="69" spans="1:40" s="173" customFormat="1" ht="38.25" x14ac:dyDescent="0.25">
      <c r="A69" s="697">
        <v>2</v>
      </c>
      <c r="B69" s="695" t="s">
        <v>543</v>
      </c>
      <c r="C69" s="695">
        <v>1</v>
      </c>
      <c r="D69" s="695" t="s">
        <v>1588</v>
      </c>
      <c r="E69" s="695" t="s">
        <v>1577</v>
      </c>
      <c r="F69" s="699">
        <v>4</v>
      </c>
      <c r="G69" s="695" t="s">
        <v>1604</v>
      </c>
      <c r="H69" s="695" t="s">
        <v>1605</v>
      </c>
      <c r="I69" s="695">
        <v>15</v>
      </c>
      <c r="J69" s="695"/>
      <c r="K69" s="695" t="s">
        <v>1154</v>
      </c>
      <c r="L69" s="699">
        <v>2020051290050</v>
      </c>
      <c r="M69" s="695">
        <v>2</v>
      </c>
      <c r="N69" s="695">
        <v>2142</v>
      </c>
      <c r="O69" s="695" t="s">
        <v>1611</v>
      </c>
      <c r="P69" s="695" t="s">
        <v>66</v>
      </c>
      <c r="Q69" s="695">
        <v>4</v>
      </c>
      <c r="R69" s="703" t="s">
        <v>67</v>
      </c>
      <c r="S69" s="701">
        <v>1</v>
      </c>
      <c r="T69" s="695" t="s">
        <v>1541</v>
      </c>
      <c r="U69" s="198" t="s">
        <v>1613</v>
      </c>
      <c r="V69" s="228" t="s">
        <v>66</v>
      </c>
      <c r="W69" s="241">
        <v>50</v>
      </c>
      <c r="X69" s="262" t="s">
        <v>45</v>
      </c>
      <c r="Y69" s="43">
        <v>0.25</v>
      </c>
      <c r="Z69" s="45">
        <v>11</v>
      </c>
      <c r="AA69" s="241">
        <v>7</v>
      </c>
      <c r="AB69" s="45">
        <v>17</v>
      </c>
      <c r="AC69" s="241">
        <v>21</v>
      </c>
      <c r="AD69" s="45">
        <v>17</v>
      </c>
      <c r="AE69" s="241"/>
      <c r="AF69" s="45">
        <v>5</v>
      </c>
      <c r="AG69" s="252"/>
      <c r="AH69" s="53">
        <f t="shared" si="0"/>
        <v>0.56000000000000005</v>
      </c>
      <c r="AI69" s="53">
        <f t="shared" si="1"/>
        <v>0.56000000000000005</v>
      </c>
      <c r="AJ69" s="39">
        <v>2000000</v>
      </c>
      <c r="AK69" s="237" t="s">
        <v>1230</v>
      </c>
      <c r="AL69" s="248" t="s">
        <v>69</v>
      </c>
      <c r="AM69" s="39">
        <v>1000000</v>
      </c>
      <c r="AN69" s="251"/>
    </row>
    <row r="70" spans="1:40" s="173" customFormat="1" ht="38.25" x14ac:dyDescent="0.25">
      <c r="A70" s="698"/>
      <c r="B70" s="696"/>
      <c r="C70" s="696"/>
      <c r="D70" s="696"/>
      <c r="E70" s="696"/>
      <c r="F70" s="700"/>
      <c r="G70" s="696"/>
      <c r="H70" s="696"/>
      <c r="I70" s="696"/>
      <c r="J70" s="696"/>
      <c r="K70" s="696"/>
      <c r="L70" s="700"/>
      <c r="M70" s="696"/>
      <c r="N70" s="696"/>
      <c r="O70" s="696"/>
      <c r="P70" s="696"/>
      <c r="Q70" s="696"/>
      <c r="R70" s="704"/>
      <c r="S70" s="702"/>
      <c r="T70" s="696"/>
      <c r="U70" s="198" t="s">
        <v>1613</v>
      </c>
      <c r="V70" s="228" t="s">
        <v>66</v>
      </c>
      <c r="W70" s="241">
        <v>50</v>
      </c>
      <c r="X70" s="262" t="s">
        <v>45</v>
      </c>
      <c r="Y70" s="43">
        <v>0.25</v>
      </c>
      <c r="Z70" s="45">
        <v>11</v>
      </c>
      <c r="AA70" s="241">
        <v>7</v>
      </c>
      <c r="AB70" s="45">
        <v>17</v>
      </c>
      <c r="AC70" s="241">
        <v>21</v>
      </c>
      <c r="AD70" s="45">
        <v>17</v>
      </c>
      <c r="AE70" s="241"/>
      <c r="AF70" s="45">
        <v>5</v>
      </c>
      <c r="AG70" s="252"/>
      <c r="AH70" s="53">
        <f t="shared" si="0"/>
        <v>0.56000000000000005</v>
      </c>
      <c r="AI70" s="53">
        <f t="shared" si="1"/>
        <v>0.56000000000000005</v>
      </c>
      <c r="AJ70" s="39">
        <v>10000000</v>
      </c>
      <c r="AK70" s="237" t="s">
        <v>1614</v>
      </c>
      <c r="AL70" s="237" t="s">
        <v>69</v>
      </c>
      <c r="AM70" s="39">
        <v>0</v>
      </c>
      <c r="AN70" s="251"/>
    </row>
    <row r="71" spans="1:40" s="173" customFormat="1" ht="63.75" x14ac:dyDescent="0.25">
      <c r="A71" s="196">
        <v>2</v>
      </c>
      <c r="B71" s="260" t="s">
        <v>543</v>
      </c>
      <c r="C71" s="228">
        <v>1</v>
      </c>
      <c r="D71" s="228" t="s">
        <v>1588</v>
      </c>
      <c r="E71" s="260" t="s">
        <v>1577</v>
      </c>
      <c r="F71" s="261">
        <v>4</v>
      </c>
      <c r="G71" s="228" t="s">
        <v>1604</v>
      </c>
      <c r="H71" s="260" t="s">
        <v>1605</v>
      </c>
      <c r="I71" s="228">
        <v>15</v>
      </c>
      <c r="J71" s="228"/>
      <c r="K71" s="260" t="s">
        <v>1154</v>
      </c>
      <c r="L71" s="261">
        <v>2020051290050</v>
      </c>
      <c r="M71" s="228">
        <v>2</v>
      </c>
      <c r="N71" s="228">
        <v>2142</v>
      </c>
      <c r="O71" s="198" t="s">
        <v>1611</v>
      </c>
      <c r="P71" s="228" t="s">
        <v>66</v>
      </c>
      <c r="Q71" s="228">
        <v>4</v>
      </c>
      <c r="R71" s="256" t="s">
        <v>67</v>
      </c>
      <c r="S71" s="241">
        <v>1</v>
      </c>
      <c r="T71" s="198" t="s">
        <v>1541</v>
      </c>
      <c r="U71" s="198" t="s">
        <v>1613</v>
      </c>
      <c r="V71" s="228" t="s">
        <v>66</v>
      </c>
      <c r="W71" s="241">
        <v>50</v>
      </c>
      <c r="X71" s="262" t="s">
        <v>45</v>
      </c>
      <c r="Y71" s="43">
        <v>0.25</v>
      </c>
      <c r="Z71" s="45">
        <v>11</v>
      </c>
      <c r="AA71" s="241">
        <v>7</v>
      </c>
      <c r="AB71" s="45">
        <v>17</v>
      </c>
      <c r="AC71" s="235">
        <v>21</v>
      </c>
      <c r="AD71" s="45">
        <v>17</v>
      </c>
      <c r="AE71" s="252"/>
      <c r="AF71" s="45">
        <v>5</v>
      </c>
      <c r="AG71" s="252"/>
      <c r="AH71" s="53">
        <f t="shared" si="0"/>
        <v>0.56000000000000005</v>
      </c>
      <c r="AI71" s="53">
        <f t="shared" si="1"/>
        <v>0.56000000000000005</v>
      </c>
      <c r="AJ71" s="39">
        <v>100000000</v>
      </c>
      <c r="AK71" s="237" t="s">
        <v>1543</v>
      </c>
      <c r="AL71" s="248" t="s">
        <v>660</v>
      </c>
      <c r="AM71" s="39">
        <v>2500000</v>
      </c>
      <c r="AN71" s="251"/>
    </row>
    <row r="72" spans="1:40" s="173" customFormat="1" ht="63.75" x14ac:dyDescent="0.25">
      <c r="A72" s="196">
        <v>2</v>
      </c>
      <c r="B72" s="260" t="s">
        <v>543</v>
      </c>
      <c r="C72" s="228">
        <v>1</v>
      </c>
      <c r="D72" s="228" t="s">
        <v>1588</v>
      </c>
      <c r="E72" s="260" t="s">
        <v>1577</v>
      </c>
      <c r="F72" s="261">
        <v>4</v>
      </c>
      <c r="G72" s="228" t="s">
        <v>1604</v>
      </c>
      <c r="H72" s="260" t="s">
        <v>1605</v>
      </c>
      <c r="I72" s="228">
        <v>15</v>
      </c>
      <c r="J72" s="228"/>
      <c r="K72" s="260" t="s">
        <v>1154</v>
      </c>
      <c r="L72" s="261">
        <v>2020051290050</v>
      </c>
      <c r="M72" s="228">
        <v>2</v>
      </c>
      <c r="N72" s="228">
        <v>2142</v>
      </c>
      <c r="O72" s="198" t="s">
        <v>1611</v>
      </c>
      <c r="P72" s="228" t="s">
        <v>66</v>
      </c>
      <c r="Q72" s="228">
        <v>4</v>
      </c>
      <c r="R72" s="256" t="s">
        <v>67</v>
      </c>
      <c r="S72" s="241">
        <v>1</v>
      </c>
      <c r="T72" s="198" t="s">
        <v>1541</v>
      </c>
      <c r="U72" s="198" t="s">
        <v>1613</v>
      </c>
      <c r="V72" s="228" t="s">
        <v>66</v>
      </c>
      <c r="W72" s="241">
        <v>50</v>
      </c>
      <c r="X72" s="262" t="s">
        <v>45</v>
      </c>
      <c r="Y72" s="43">
        <v>0.25</v>
      </c>
      <c r="Z72" s="45">
        <v>11</v>
      </c>
      <c r="AA72" s="241">
        <v>7</v>
      </c>
      <c r="AB72" s="45">
        <v>17</v>
      </c>
      <c r="AC72" s="241">
        <v>21</v>
      </c>
      <c r="AD72" s="45">
        <v>17</v>
      </c>
      <c r="AE72" s="241"/>
      <c r="AF72" s="45">
        <v>5</v>
      </c>
      <c r="AG72" s="252"/>
      <c r="AH72" s="53">
        <f t="shared" si="0"/>
        <v>0.56000000000000005</v>
      </c>
      <c r="AI72" s="53">
        <f t="shared" si="1"/>
        <v>0.56000000000000005</v>
      </c>
      <c r="AJ72" s="39">
        <v>10610998</v>
      </c>
      <c r="AK72" s="237" t="s">
        <v>1581</v>
      </c>
      <c r="AL72" s="248" t="s">
        <v>70</v>
      </c>
      <c r="AM72" s="39">
        <v>10299271</v>
      </c>
      <c r="AN72" s="251"/>
    </row>
    <row r="73" spans="1:40" s="173" customFormat="1" ht="63.75" x14ac:dyDescent="0.25">
      <c r="A73" s="196">
        <v>2</v>
      </c>
      <c r="B73" s="260" t="s">
        <v>543</v>
      </c>
      <c r="C73" s="228">
        <v>1</v>
      </c>
      <c r="D73" s="228" t="s">
        <v>1588</v>
      </c>
      <c r="E73" s="260" t="s">
        <v>1577</v>
      </c>
      <c r="F73" s="261">
        <v>4</v>
      </c>
      <c r="G73" s="228" t="s">
        <v>1604</v>
      </c>
      <c r="H73" s="260" t="s">
        <v>1605</v>
      </c>
      <c r="I73" s="228">
        <v>15</v>
      </c>
      <c r="J73" s="228"/>
      <c r="K73" s="260" t="s">
        <v>1154</v>
      </c>
      <c r="L73" s="261">
        <v>2020051290050</v>
      </c>
      <c r="M73" s="228">
        <v>2</v>
      </c>
      <c r="N73" s="228">
        <v>2142</v>
      </c>
      <c r="O73" s="198" t="s">
        <v>1611</v>
      </c>
      <c r="P73" s="228" t="s">
        <v>66</v>
      </c>
      <c r="Q73" s="228">
        <v>4</v>
      </c>
      <c r="R73" s="256" t="s">
        <v>67</v>
      </c>
      <c r="S73" s="241">
        <v>1</v>
      </c>
      <c r="T73" s="198" t="s">
        <v>1541</v>
      </c>
      <c r="U73" s="198" t="s">
        <v>1615</v>
      </c>
      <c r="V73" s="228" t="s">
        <v>66</v>
      </c>
      <c r="W73" s="241">
        <v>16</v>
      </c>
      <c r="X73" s="262" t="s">
        <v>45</v>
      </c>
      <c r="Y73" s="43">
        <v>0.05</v>
      </c>
      <c r="Z73" s="241">
        <v>0</v>
      </c>
      <c r="AA73" s="241">
        <v>0</v>
      </c>
      <c r="AB73" s="252">
        <v>16</v>
      </c>
      <c r="AC73" s="235">
        <v>0</v>
      </c>
      <c r="AD73" s="252">
        <v>0</v>
      </c>
      <c r="AE73" s="252"/>
      <c r="AF73" s="252">
        <v>0</v>
      </c>
      <c r="AG73" s="46"/>
      <c r="AH73" s="53">
        <f t="shared" si="0"/>
        <v>0</v>
      </c>
      <c r="AI73" s="53">
        <f t="shared" si="1"/>
        <v>0</v>
      </c>
      <c r="AJ73" s="39">
        <v>5000000</v>
      </c>
      <c r="AK73" s="248" t="s">
        <v>883</v>
      </c>
      <c r="AL73" s="237" t="s">
        <v>69</v>
      </c>
      <c r="AM73" s="39">
        <v>0</v>
      </c>
      <c r="AN73" s="251"/>
    </row>
    <row r="74" spans="1:40" s="173" customFormat="1" ht="63.75" x14ac:dyDescent="0.25">
      <c r="A74" s="196">
        <v>2</v>
      </c>
      <c r="B74" s="260" t="s">
        <v>543</v>
      </c>
      <c r="C74" s="228">
        <v>1</v>
      </c>
      <c r="D74" s="228" t="s">
        <v>1588</v>
      </c>
      <c r="E74" s="260" t="s">
        <v>1577</v>
      </c>
      <c r="F74" s="261">
        <v>4</v>
      </c>
      <c r="G74" s="228" t="s">
        <v>1604</v>
      </c>
      <c r="H74" s="260" t="s">
        <v>1605</v>
      </c>
      <c r="I74" s="228">
        <v>15</v>
      </c>
      <c r="J74" s="228"/>
      <c r="K74" s="260" t="s">
        <v>1154</v>
      </c>
      <c r="L74" s="261">
        <v>2020051290050</v>
      </c>
      <c r="M74" s="228">
        <v>2</v>
      </c>
      <c r="N74" s="228">
        <v>2142</v>
      </c>
      <c r="O74" s="198" t="s">
        <v>1611</v>
      </c>
      <c r="P74" s="228" t="s">
        <v>66</v>
      </c>
      <c r="Q74" s="228">
        <v>4</v>
      </c>
      <c r="R74" s="256" t="s">
        <v>67</v>
      </c>
      <c r="S74" s="241">
        <v>1</v>
      </c>
      <c r="T74" s="198" t="s">
        <v>1541</v>
      </c>
      <c r="U74" s="198" t="s">
        <v>1615</v>
      </c>
      <c r="V74" s="228" t="s">
        <v>66</v>
      </c>
      <c r="W74" s="241">
        <v>16</v>
      </c>
      <c r="X74" s="262" t="s">
        <v>45</v>
      </c>
      <c r="Y74" s="43">
        <v>0.05</v>
      </c>
      <c r="Z74" s="241">
        <v>0</v>
      </c>
      <c r="AA74" s="241">
        <v>0</v>
      </c>
      <c r="AB74" s="252">
        <v>16</v>
      </c>
      <c r="AC74" s="235">
        <v>0</v>
      </c>
      <c r="AD74" s="252">
        <v>0</v>
      </c>
      <c r="AE74" s="252"/>
      <c r="AF74" s="252">
        <v>0</v>
      </c>
      <c r="AG74" s="46"/>
      <c r="AH74" s="53">
        <f t="shared" si="0"/>
        <v>0</v>
      </c>
      <c r="AI74" s="53">
        <f t="shared" si="1"/>
        <v>0</v>
      </c>
      <c r="AJ74" s="39">
        <v>2000000</v>
      </c>
      <c r="AK74" s="237" t="s">
        <v>1543</v>
      </c>
      <c r="AL74" s="248" t="s">
        <v>660</v>
      </c>
      <c r="AM74" s="39">
        <v>0</v>
      </c>
      <c r="AN74" s="251"/>
    </row>
    <row r="75" spans="1:40" s="173" customFormat="1" ht="63.75" x14ac:dyDescent="0.25">
      <c r="A75" s="196">
        <v>2</v>
      </c>
      <c r="B75" s="260" t="s">
        <v>543</v>
      </c>
      <c r="C75" s="228">
        <v>1</v>
      </c>
      <c r="D75" s="228" t="s">
        <v>1588</v>
      </c>
      <c r="E75" s="260" t="s">
        <v>1577</v>
      </c>
      <c r="F75" s="261">
        <v>4</v>
      </c>
      <c r="G75" s="228" t="s">
        <v>1604</v>
      </c>
      <c r="H75" s="260" t="s">
        <v>1605</v>
      </c>
      <c r="I75" s="228">
        <v>15</v>
      </c>
      <c r="J75" s="228"/>
      <c r="K75" s="260" t="s">
        <v>1154</v>
      </c>
      <c r="L75" s="261">
        <v>2020051290050</v>
      </c>
      <c r="M75" s="228">
        <v>2</v>
      </c>
      <c r="N75" s="228">
        <v>2142</v>
      </c>
      <c r="O75" s="198" t="s">
        <v>1611</v>
      </c>
      <c r="P75" s="228" t="s">
        <v>66</v>
      </c>
      <c r="Q75" s="228">
        <v>4</v>
      </c>
      <c r="R75" s="256" t="s">
        <v>67</v>
      </c>
      <c r="S75" s="241">
        <v>1</v>
      </c>
      <c r="T75" s="198" t="s">
        <v>1541</v>
      </c>
      <c r="U75" s="198" t="s">
        <v>1616</v>
      </c>
      <c r="V75" s="228" t="s">
        <v>66</v>
      </c>
      <c r="W75" s="241">
        <v>300</v>
      </c>
      <c r="X75" s="262" t="s">
        <v>45</v>
      </c>
      <c r="Y75" s="43">
        <v>0.3</v>
      </c>
      <c r="Z75" s="241">
        <v>175</v>
      </c>
      <c r="AA75" s="241">
        <v>50</v>
      </c>
      <c r="AB75" s="252">
        <v>65</v>
      </c>
      <c r="AC75" s="235">
        <v>71</v>
      </c>
      <c r="AD75" s="252">
        <v>60</v>
      </c>
      <c r="AE75" s="252"/>
      <c r="AF75" s="252">
        <v>0</v>
      </c>
      <c r="AG75" s="46"/>
      <c r="AH75" s="53">
        <f t="shared" si="0"/>
        <v>0.40333333333333332</v>
      </c>
      <c r="AI75" s="53">
        <f t="shared" si="1"/>
        <v>0.40333333333333332</v>
      </c>
      <c r="AJ75" s="39">
        <v>17879408</v>
      </c>
      <c r="AK75" s="237" t="s">
        <v>1230</v>
      </c>
      <c r="AL75" s="248" t="s">
        <v>69</v>
      </c>
      <c r="AM75" s="39">
        <v>6000000</v>
      </c>
      <c r="AN75" s="251"/>
    </row>
    <row r="76" spans="1:40" s="173" customFormat="1" ht="38.25" x14ac:dyDescent="0.25">
      <c r="A76" s="697">
        <v>2</v>
      </c>
      <c r="B76" s="695" t="s">
        <v>543</v>
      </c>
      <c r="C76" s="695">
        <v>1</v>
      </c>
      <c r="D76" s="695" t="s">
        <v>1588</v>
      </c>
      <c r="E76" s="695" t="s">
        <v>1577</v>
      </c>
      <c r="F76" s="699">
        <v>4</v>
      </c>
      <c r="G76" s="695" t="s">
        <v>1604</v>
      </c>
      <c r="H76" s="695" t="s">
        <v>1605</v>
      </c>
      <c r="I76" s="695">
        <v>15</v>
      </c>
      <c r="J76" s="695"/>
      <c r="K76" s="695" t="s">
        <v>1154</v>
      </c>
      <c r="L76" s="699">
        <v>2020051290050</v>
      </c>
      <c r="M76" s="695">
        <v>2</v>
      </c>
      <c r="N76" s="695">
        <v>2142</v>
      </c>
      <c r="O76" s="695" t="s">
        <v>1611</v>
      </c>
      <c r="P76" s="695" t="s">
        <v>66</v>
      </c>
      <c r="Q76" s="695">
        <v>4</v>
      </c>
      <c r="R76" s="703" t="s">
        <v>67</v>
      </c>
      <c r="S76" s="701">
        <v>1</v>
      </c>
      <c r="T76" s="695" t="s">
        <v>1541</v>
      </c>
      <c r="U76" s="198" t="s">
        <v>1616</v>
      </c>
      <c r="V76" s="228" t="s">
        <v>66</v>
      </c>
      <c r="W76" s="241">
        <v>300</v>
      </c>
      <c r="X76" s="262" t="s">
        <v>45</v>
      </c>
      <c r="Y76" s="43">
        <v>0.3</v>
      </c>
      <c r="Z76" s="241">
        <v>175</v>
      </c>
      <c r="AA76" s="241">
        <v>50</v>
      </c>
      <c r="AB76" s="252">
        <v>65</v>
      </c>
      <c r="AC76" s="235">
        <v>71</v>
      </c>
      <c r="AD76" s="252">
        <v>60</v>
      </c>
      <c r="AE76" s="252"/>
      <c r="AF76" s="252">
        <v>0</v>
      </c>
      <c r="AG76" s="46"/>
      <c r="AH76" s="53">
        <f t="shared" si="0"/>
        <v>0.40333333333333332</v>
      </c>
      <c r="AI76" s="53">
        <f t="shared" si="1"/>
        <v>0.40333333333333332</v>
      </c>
      <c r="AJ76" s="39">
        <v>2000000</v>
      </c>
      <c r="AK76" s="237" t="s">
        <v>1230</v>
      </c>
      <c r="AL76" s="248" t="s">
        <v>69</v>
      </c>
      <c r="AM76" s="39">
        <v>1000000</v>
      </c>
      <c r="AN76" s="251"/>
    </row>
    <row r="77" spans="1:40" s="173" customFormat="1" ht="38.25" x14ac:dyDescent="0.25">
      <c r="A77" s="698"/>
      <c r="B77" s="696"/>
      <c r="C77" s="696"/>
      <c r="D77" s="696"/>
      <c r="E77" s="696"/>
      <c r="F77" s="700"/>
      <c r="G77" s="696"/>
      <c r="H77" s="696"/>
      <c r="I77" s="696"/>
      <c r="J77" s="696"/>
      <c r="K77" s="696"/>
      <c r="L77" s="700"/>
      <c r="M77" s="696"/>
      <c r="N77" s="696"/>
      <c r="O77" s="696"/>
      <c r="P77" s="696"/>
      <c r="Q77" s="696"/>
      <c r="R77" s="704"/>
      <c r="S77" s="702"/>
      <c r="T77" s="696"/>
      <c r="U77" s="198" t="s">
        <v>1616</v>
      </c>
      <c r="V77" s="228" t="s">
        <v>66</v>
      </c>
      <c r="W77" s="241">
        <v>300</v>
      </c>
      <c r="X77" s="262" t="s">
        <v>45</v>
      </c>
      <c r="Y77" s="43">
        <v>0.3</v>
      </c>
      <c r="Z77" s="241">
        <v>175</v>
      </c>
      <c r="AA77" s="241">
        <v>50</v>
      </c>
      <c r="AB77" s="252">
        <v>65</v>
      </c>
      <c r="AC77" s="235">
        <v>71</v>
      </c>
      <c r="AD77" s="252">
        <v>60</v>
      </c>
      <c r="AE77" s="252"/>
      <c r="AF77" s="252">
        <v>0</v>
      </c>
      <c r="AG77" s="46"/>
      <c r="AH77" s="53">
        <f t="shared" si="0"/>
        <v>0.40333333333333332</v>
      </c>
      <c r="AI77" s="53">
        <f t="shared" si="1"/>
        <v>0.40333333333333332</v>
      </c>
      <c r="AJ77" s="39">
        <v>75002083</v>
      </c>
      <c r="AK77" s="237" t="s">
        <v>1617</v>
      </c>
      <c r="AL77" s="248" t="s">
        <v>610</v>
      </c>
      <c r="AM77" s="39">
        <v>0</v>
      </c>
      <c r="AN77" s="251"/>
    </row>
    <row r="78" spans="1:40" s="173" customFormat="1" ht="38.25" x14ac:dyDescent="0.25">
      <c r="A78" s="697">
        <v>2</v>
      </c>
      <c r="B78" s="695" t="s">
        <v>543</v>
      </c>
      <c r="C78" s="695">
        <v>1</v>
      </c>
      <c r="D78" s="695" t="s">
        <v>1588</v>
      </c>
      <c r="E78" s="695" t="s">
        <v>1577</v>
      </c>
      <c r="F78" s="699">
        <v>4</v>
      </c>
      <c r="G78" s="695" t="s">
        <v>1604</v>
      </c>
      <c r="H78" s="695" t="s">
        <v>1605</v>
      </c>
      <c r="I78" s="695">
        <v>15</v>
      </c>
      <c r="J78" s="695"/>
      <c r="K78" s="695" t="s">
        <v>1154</v>
      </c>
      <c r="L78" s="699">
        <v>2020051290050</v>
      </c>
      <c r="M78" s="695">
        <v>2</v>
      </c>
      <c r="N78" s="695">
        <v>2142</v>
      </c>
      <c r="O78" s="695" t="s">
        <v>1611</v>
      </c>
      <c r="P78" s="695" t="s">
        <v>66</v>
      </c>
      <c r="Q78" s="695">
        <v>4</v>
      </c>
      <c r="R78" s="703" t="s">
        <v>67</v>
      </c>
      <c r="S78" s="701">
        <v>1</v>
      </c>
      <c r="T78" s="695" t="s">
        <v>1541</v>
      </c>
      <c r="U78" s="198" t="s">
        <v>1618</v>
      </c>
      <c r="V78" s="228" t="s">
        <v>66</v>
      </c>
      <c r="W78" s="241">
        <v>10</v>
      </c>
      <c r="X78" s="262" t="s">
        <v>45</v>
      </c>
      <c r="Y78" s="43">
        <v>0.05</v>
      </c>
      <c r="Z78" s="241">
        <v>2</v>
      </c>
      <c r="AA78" s="241">
        <v>4</v>
      </c>
      <c r="AB78" s="252">
        <v>2</v>
      </c>
      <c r="AC78" s="235">
        <v>3</v>
      </c>
      <c r="AD78" s="252">
        <v>3</v>
      </c>
      <c r="AE78" s="252"/>
      <c r="AF78" s="252">
        <v>3</v>
      </c>
      <c r="AG78" s="46"/>
      <c r="AH78" s="53">
        <f t="shared" si="0"/>
        <v>0.7</v>
      </c>
      <c r="AI78" s="53">
        <f t="shared" si="1"/>
        <v>0.7</v>
      </c>
      <c r="AJ78" s="39">
        <v>2000000</v>
      </c>
      <c r="AK78" s="237" t="s">
        <v>1230</v>
      </c>
      <c r="AL78" s="248" t="s">
        <v>69</v>
      </c>
      <c r="AM78" s="39">
        <v>1000000</v>
      </c>
      <c r="AN78" s="251"/>
    </row>
    <row r="79" spans="1:40" s="173" customFormat="1" ht="38.25" x14ac:dyDescent="0.25">
      <c r="A79" s="698"/>
      <c r="B79" s="696"/>
      <c r="C79" s="696"/>
      <c r="D79" s="696"/>
      <c r="E79" s="696"/>
      <c r="F79" s="700"/>
      <c r="G79" s="696"/>
      <c r="H79" s="696"/>
      <c r="I79" s="696"/>
      <c r="J79" s="696"/>
      <c r="K79" s="696"/>
      <c r="L79" s="700"/>
      <c r="M79" s="696"/>
      <c r="N79" s="696"/>
      <c r="O79" s="696"/>
      <c r="P79" s="696"/>
      <c r="Q79" s="696"/>
      <c r="R79" s="704"/>
      <c r="S79" s="702"/>
      <c r="T79" s="696"/>
      <c r="U79" s="198" t="s">
        <v>1618</v>
      </c>
      <c r="V79" s="228" t="s">
        <v>66</v>
      </c>
      <c r="W79" s="241">
        <v>10</v>
      </c>
      <c r="X79" s="262" t="s">
        <v>45</v>
      </c>
      <c r="Y79" s="43">
        <v>0.05</v>
      </c>
      <c r="Z79" s="241">
        <v>2</v>
      </c>
      <c r="AA79" s="241">
        <v>4</v>
      </c>
      <c r="AB79" s="252">
        <v>2</v>
      </c>
      <c r="AC79" s="235">
        <v>3</v>
      </c>
      <c r="AD79" s="252">
        <v>3</v>
      </c>
      <c r="AE79" s="252"/>
      <c r="AF79" s="252">
        <v>3</v>
      </c>
      <c r="AG79" s="46"/>
      <c r="AH79" s="53">
        <f t="shared" si="0"/>
        <v>0.7</v>
      </c>
      <c r="AI79" s="53">
        <f t="shared" si="1"/>
        <v>0.7</v>
      </c>
      <c r="AJ79" s="39">
        <v>5133333</v>
      </c>
      <c r="AK79" s="248" t="s">
        <v>883</v>
      </c>
      <c r="AL79" s="237" t="s">
        <v>69</v>
      </c>
      <c r="AM79" s="39">
        <v>0</v>
      </c>
      <c r="AN79" s="253"/>
    </row>
    <row r="80" spans="1:40" s="173" customFormat="1" ht="63.75" x14ac:dyDescent="0.25">
      <c r="A80" s="196">
        <v>2</v>
      </c>
      <c r="B80" s="260" t="s">
        <v>543</v>
      </c>
      <c r="C80" s="228">
        <v>1</v>
      </c>
      <c r="D80" s="228" t="s">
        <v>1588</v>
      </c>
      <c r="E80" s="260" t="s">
        <v>1577</v>
      </c>
      <c r="F80" s="261">
        <v>4</v>
      </c>
      <c r="G80" s="228" t="s">
        <v>1604</v>
      </c>
      <c r="H80" s="260" t="s">
        <v>1605</v>
      </c>
      <c r="I80" s="228">
        <v>15</v>
      </c>
      <c r="J80" s="228"/>
      <c r="K80" s="260" t="s">
        <v>1154</v>
      </c>
      <c r="L80" s="261">
        <v>2020051290050</v>
      </c>
      <c r="M80" s="228">
        <v>2</v>
      </c>
      <c r="N80" s="228">
        <v>2142</v>
      </c>
      <c r="O80" s="198" t="s">
        <v>1611</v>
      </c>
      <c r="P80" s="228" t="s">
        <v>66</v>
      </c>
      <c r="Q80" s="228">
        <v>4</v>
      </c>
      <c r="R80" s="256" t="s">
        <v>67</v>
      </c>
      <c r="S80" s="241">
        <v>1</v>
      </c>
      <c r="T80" s="198" t="s">
        <v>1541</v>
      </c>
      <c r="U80" s="198" t="s">
        <v>1618</v>
      </c>
      <c r="V80" s="228" t="s">
        <v>66</v>
      </c>
      <c r="W80" s="241">
        <v>10</v>
      </c>
      <c r="X80" s="262" t="s">
        <v>45</v>
      </c>
      <c r="Y80" s="43">
        <v>0.05</v>
      </c>
      <c r="Z80" s="241">
        <v>2</v>
      </c>
      <c r="AA80" s="241">
        <v>4</v>
      </c>
      <c r="AB80" s="252">
        <v>2</v>
      </c>
      <c r="AC80" s="235">
        <v>3</v>
      </c>
      <c r="AD80" s="252">
        <v>3</v>
      </c>
      <c r="AE80" s="252"/>
      <c r="AF80" s="252">
        <v>3</v>
      </c>
      <c r="AG80" s="46"/>
      <c r="AH80" s="53">
        <v>0.4</v>
      </c>
      <c r="AI80" s="53">
        <v>0.4</v>
      </c>
      <c r="AJ80" s="39">
        <v>2000000</v>
      </c>
      <c r="AK80" s="248" t="s">
        <v>1543</v>
      </c>
      <c r="AL80" s="237" t="s">
        <v>660</v>
      </c>
      <c r="AM80" s="39">
        <v>500000</v>
      </c>
      <c r="AN80" s="253"/>
    </row>
    <row r="81" spans="1:41" s="173" customFormat="1" ht="51" x14ac:dyDescent="0.25">
      <c r="A81" s="196">
        <v>3</v>
      </c>
      <c r="B81" s="260" t="s">
        <v>643</v>
      </c>
      <c r="C81" s="228">
        <v>6</v>
      </c>
      <c r="D81" s="228" t="s">
        <v>771</v>
      </c>
      <c r="E81" s="260" t="s">
        <v>772</v>
      </c>
      <c r="F81" s="261">
        <v>2</v>
      </c>
      <c r="G81" s="228" t="s">
        <v>1619</v>
      </c>
      <c r="H81" s="260" t="s">
        <v>1620</v>
      </c>
      <c r="I81" s="228">
        <v>3</v>
      </c>
      <c r="J81" s="228"/>
      <c r="K81" s="260" t="s">
        <v>1294</v>
      </c>
      <c r="L81" s="261">
        <v>2020051290053</v>
      </c>
      <c r="M81" s="228">
        <v>1</v>
      </c>
      <c r="N81" s="228">
        <v>3621</v>
      </c>
      <c r="O81" s="198" t="s">
        <v>1621</v>
      </c>
      <c r="P81" s="228" t="s">
        <v>66</v>
      </c>
      <c r="Q81" s="228">
        <v>4</v>
      </c>
      <c r="R81" s="256" t="s">
        <v>67</v>
      </c>
      <c r="S81" s="241">
        <v>1</v>
      </c>
      <c r="T81" s="198" t="s">
        <v>1541</v>
      </c>
      <c r="U81" s="198" t="s">
        <v>1622</v>
      </c>
      <c r="V81" s="228" t="s">
        <v>66</v>
      </c>
      <c r="W81" s="241">
        <v>25</v>
      </c>
      <c r="X81" s="262" t="s">
        <v>45</v>
      </c>
      <c r="Y81" s="256">
        <v>0.5</v>
      </c>
      <c r="Z81" s="241">
        <v>6</v>
      </c>
      <c r="AA81" s="241">
        <v>6</v>
      </c>
      <c r="AB81" s="252">
        <v>8</v>
      </c>
      <c r="AC81" s="235">
        <v>5</v>
      </c>
      <c r="AD81" s="252">
        <v>8</v>
      </c>
      <c r="AE81" s="252"/>
      <c r="AF81" s="252">
        <v>3</v>
      </c>
      <c r="AG81" s="46"/>
      <c r="AH81" s="53">
        <f t="shared" si="0"/>
        <v>0.44</v>
      </c>
      <c r="AI81" s="53">
        <f t="shared" si="1"/>
        <v>0.44</v>
      </c>
      <c r="AJ81" s="39">
        <v>13208956</v>
      </c>
      <c r="AK81" s="237" t="s">
        <v>1623</v>
      </c>
      <c r="AL81" s="237" t="s">
        <v>70</v>
      </c>
      <c r="AM81" s="39">
        <v>3237754</v>
      </c>
      <c r="AN81" s="253"/>
    </row>
    <row r="82" spans="1:41" s="173" customFormat="1" ht="51" x14ac:dyDescent="0.25">
      <c r="A82" s="196">
        <v>3</v>
      </c>
      <c r="B82" s="260" t="s">
        <v>643</v>
      </c>
      <c r="C82" s="228">
        <v>6</v>
      </c>
      <c r="D82" s="228" t="s">
        <v>771</v>
      </c>
      <c r="E82" s="260" t="s">
        <v>772</v>
      </c>
      <c r="F82" s="261">
        <v>2</v>
      </c>
      <c r="G82" s="228" t="s">
        <v>1619</v>
      </c>
      <c r="H82" s="260" t="s">
        <v>1620</v>
      </c>
      <c r="I82" s="228">
        <v>3</v>
      </c>
      <c r="J82" s="228"/>
      <c r="K82" s="260" t="s">
        <v>1294</v>
      </c>
      <c r="L82" s="261">
        <v>2020051290053</v>
      </c>
      <c r="M82" s="228">
        <v>1</v>
      </c>
      <c r="N82" s="228">
        <v>3621</v>
      </c>
      <c r="O82" s="198" t="s">
        <v>1621</v>
      </c>
      <c r="P82" s="228" t="s">
        <v>66</v>
      </c>
      <c r="Q82" s="228">
        <v>4</v>
      </c>
      <c r="R82" s="256" t="s">
        <v>67</v>
      </c>
      <c r="S82" s="241">
        <v>1</v>
      </c>
      <c r="T82" s="198" t="s">
        <v>1541</v>
      </c>
      <c r="U82" s="198" t="s">
        <v>1622</v>
      </c>
      <c r="V82" s="228" t="s">
        <v>66</v>
      </c>
      <c r="W82" s="241">
        <v>25</v>
      </c>
      <c r="X82" s="262" t="s">
        <v>45</v>
      </c>
      <c r="Y82" s="256">
        <v>0.5</v>
      </c>
      <c r="Z82" s="241">
        <v>6</v>
      </c>
      <c r="AA82" s="241">
        <v>6</v>
      </c>
      <c r="AB82" s="252">
        <v>8</v>
      </c>
      <c r="AC82" s="235">
        <v>5</v>
      </c>
      <c r="AD82" s="252">
        <v>8</v>
      </c>
      <c r="AE82" s="252"/>
      <c r="AF82" s="252">
        <v>3</v>
      </c>
      <c r="AG82" s="46"/>
      <c r="AH82" s="53">
        <f t="shared" ref="AH82:AH147" si="8">+IF(X82="Acumulado",(AA82+AC82+AE82+AG82)/(Z82+AB82+AD82+AF82),
IF(X82="No acumulado",IF(AG82&lt;&gt;"",(AG82/IF(AF82=0,1,AF82)),IF(AE82&lt;&gt;"",(AE82/IF(AD82=0,1,AD82)),IF(AC82&lt;&gt;"",(AC82/IF(AB82=0,1,AB82)),IF(AA82&lt;&gt;"",(AA82/IF(Z82=0,1,Z82)))))),
IF(X82="Mantenimiento",IF(AND(AG82=0,AE82=0,AC82=0,AA82=0),0,((AG82+AE82+AC82+AA82)/(IF(AG82=0,0,AG82)+IF(AE82=0,0,AE82)+IF(AC82=0,0,AC82)+IF(AA82=0,0,AA82)))),"ERROR")))</f>
        <v>0.44</v>
      </c>
      <c r="AI82" s="53">
        <f t="shared" ref="AI82:AI147" si="9">+IF(AH82&gt;1,1,AH82)</f>
        <v>0.44</v>
      </c>
      <c r="AJ82" s="39">
        <v>20000000</v>
      </c>
      <c r="AK82" s="237" t="s">
        <v>1543</v>
      </c>
      <c r="AL82" s="237" t="s">
        <v>660</v>
      </c>
      <c r="AM82" s="39">
        <v>2700000</v>
      </c>
      <c r="AN82" s="253"/>
    </row>
    <row r="83" spans="1:41" s="173" customFormat="1" ht="51" x14ac:dyDescent="0.25">
      <c r="A83" s="196">
        <v>3</v>
      </c>
      <c r="B83" s="260" t="s">
        <v>643</v>
      </c>
      <c r="C83" s="228">
        <v>6</v>
      </c>
      <c r="D83" s="228" t="s">
        <v>771</v>
      </c>
      <c r="E83" s="260" t="s">
        <v>772</v>
      </c>
      <c r="F83" s="261">
        <v>2</v>
      </c>
      <c r="G83" s="228" t="s">
        <v>1619</v>
      </c>
      <c r="H83" s="260" t="s">
        <v>1620</v>
      </c>
      <c r="I83" s="228">
        <v>3</v>
      </c>
      <c r="J83" s="228"/>
      <c r="K83" s="260" t="s">
        <v>1294</v>
      </c>
      <c r="L83" s="261">
        <v>2020051290053</v>
      </c>
      <c r="M83" s="228">
        <v>1</v>
      </c>
      <c r="N83" s="228">
        <v>3621</v>
      </c>
      <c r="O83" s="198" t="s">
        <v>1621</v>
      </c>
      <c r="P83" s="228" t="s">
        <v>66</v>
      </c>
      <c r="Q83" s="228">
        <v>4</v>
      </c>
      <c r="R83" s="256" t="s">
        <v>67</v>
      </c>
      <c r="S83" s="241">
        <v>1</v>
      </c>
      <c r="T83" s="198" t="s">
        <v>1541</v>
      </c>
      <c r="U83" s="198" t="s">
        <v>1624</v>
      </c>
      <c r="V83" s="228" t="s">
        <v>66</v>
      </c>
      <c r="W83" s="241">
        <v>500</v>
      </c>
      <c r="X83" s="262" t="s">
        <v>45</v>
      </c>
      <c r="Y83" s="256">
        <v>0.5</v>
      </c>
      <c r="Z83" s="241">
        <v>120</v>
      </c>
      <c r="AA83" s="241">
        <v>36</v>
      </c>
      <c r="AB83" s="46">
        <v>160</v>
      </c>
      <c r="AC83" s="235">
        <v>30</v>
      </c>
      <c r="AD83" s="46">
        <v>160</v>
      </c>
      <c r="AE83" s="252"/>
      <c r="AF83" s="46">
        <v>60</v>
      </c>
      <c r="AG83" s="252"/>
      <c r="AH83" s="53">
        <f t="shared" si="8"/>
        <v>0.13200000000000001</v>
      </c>
      <c r="AI83" s="53">
        <f t="shared" si="9"/>
        <v>0.13200000000000001</v>
      </c>
      <c r="AJ83" s="39">
        <v>10000000</v>
      </c>
      <c r="AK83" s="237" t="s">
        <v>364</v>
      </c>
      <c r="AL83" s="237" t="s">
        <v>69</v>
      </c>
      <c r="AM83" s="39">
        <v>0</v>
      </c>
      <c r="AN83" s="251"/>
    </row>
    <row r="84" spans="1:41" s="173" customFormat="1" ht="51" x14ac:dyDescent="0.25">
      <c r="A84" s="196">
        <v>3</v>
      </c>
      <c r="B84" s="260" t="s">
        <v>643</v>
      </c>
      <c r="C84" s="228">
        <v>6</v>
      </c>
      <c r="D84" s="228" t="s">
        <v>771</v>
      </c>
      <c r="E84" s="260" t="s">
        <v>772</v>
      </c>
      <c r="F84" s="261">
        <v>2</v>
      </c>
      <c r="G84" s="228" t="s">
        <v>1619</v>
      </c>
      <c r="H84" s="260" t="s">
        <v>1620</v>
      </c>
      <c r="I84" s="228">
        <v>3</v>
      </c>
      <c r="J84" s="228"/>
      <c r="K84" s="260" t="s">
        <v>1294</v>
      </c>
      <c r="L84" s="261">
        <v>2020051290053</v>
      </c>
      <c r="M84" s="228">
        <v>1</v>
      </c>
      <c r="N84" s="228">
        <v>3621</v>
      </c>
      <c r="O84" s="198" t="s">
        <v>1621</v>
      </c>
      <c r="P84" s="228" t="s">
        <v>66</v>
      </c>
      <c r="Q84" s="228">
        <v>4</v>
      </c>
      <c r="R84" s="256" t="s">
        <v>67</v>
      </c>
      <c r="S84" s="241">
        <v>1</v>
      </c>
      <c r="T84" s="198" t="s">
        <v>1541</v>
      </c>
      <c r="U84" s="198" t="s">
        <v>1624</v>
      </c>
      <c r="V84" s="228" t="s">
        <v>66</v>
      </c>
      <c r="W84" s="241">
        <v>500</v>
      </c>
      <c r="X84" s="262" t="s">
        <v>45</v>
      </c>
      <c r="Y84" s="256">
        <v>0.5</v>
      </c>
      <c r="Z84" s="241">
        <v>120</v>
      </c>
      <c r="AA84" s="241">
        <v>36</v>
      </c>
      <c r="AB84" s="46">
        <v>160</v>
      </c>
      <c r="AC84" s="235">
        <v>30</v>
      </c>
      <c r="AD84" s="46">
        <v>160</v>
      </c>
      <c r="AE84" s="252"/>
      <c r="AF84" s="46">
        <v>60</v>
      </c>
      <c r="AG84" s="252"/>
      <c r="AH84" s="53">
        <f t="shared" si="8"/>
        <v>0.13200000000000001</v>
      </c>
      <c r="AI84" s="53">
        <f t="shared" si="9"/>
        <v>0.13200000000000001</v>
      </c>
      <c r="AJ84" s="39">
        <v>13193874</v>
      </c>
      <c r="AK84" s="237" t="s">
        <v>1230</v>
      </c>
      <c r="AL84" s="248" t="s">
        <v>69</v>
      </c>
      <c r="AM84" s="39">
        <v>7000000</v>
      </c>
      <c r="AN84" s="251"/>
    </row>
    <row r="85" spans="1:41" s="173" customFormat="1" ht="51" x14ac:dyDescent="0.25">
      <c r="A85" s="196">
        <v>3</v>
      </c>
      <c r="B85" s="260" t="s">
        <v>643</v>
      </c>
      <c r="C85" s="228">
        <v>6</v>
      </c>
      <c r="D85" s="228" t="s">
        <v>771</v>
      </c>
      <c r="E85" s="260" t="s">
        <v>772</v>
      </c>
      <c r="F85" s="261">
        <v>2</v>
      </c>
      <c r="G85" s="228" t="s">
        <v>1619</v>
      </c>
      <c r="H85" s="260" t="s">
        <v>1620</v>
      </c>
      <c r="I85" s="228">
        <v>3</v>
      </c>
      <c r="J85" s="228"/>
      <c r="K85" s="260" t="s">
        <v>1294</v>
      </c>
      <c r="L85" s="261">
        <v>2020051290053</v>
      </c>
      <c r="M85" s="228">
        <v>2</v>
      </c>
      <c r="N85" s="228">
        <v>3622</v>
      </c>
      <c r="O85" s="198" t="s">
        <v>1625</v>
      </c>
      <c r="P85" s="228" t="s">
        <v>66</v>
      </c>
      <c r="Q85" s="228">
        <v>4</v>
      </c>
      <c r="R85" s="256" t="s">
        <v>378</v>
      </c>
      <c r="S85" s="241">
        <v>4</v>
      </c>
      <c r="T85" s="198" t="s">
        <v>1541</v>
      </c>
      <c r="U85" s="198" t="s">
        <v>1626</v>
      </c>
      <c r="V85" s="228" t="s">
        <v>66</v>
      </c>
      <c r="W85" s="241">
        <v>1</v>
      </c>
      <c r="X85" s="262" t="s">
        <v>45</v>
      </c>
      <c r="Y85" s="256">
        <v>0.1</v>
      </c>
      <c r="Z85" s="241">
        <v>0</v>
      </c>
      <c r="AA85" s="241">
        <v>0</v>
      </c>
      <c r="AB85" s="252">
        <v>1</v>
      </c>
      <c r="AC85" s="235">
        <v>0</v>
      </c>
      <c r="AD85" s="252">
        <v>0</v>
      </c>
      <c r="AE85" s="252"/>
      <c r="AF85" s="252">
        <v>0</v>
      </c>
      <c r="AG85" s="46"/>
      <c r="AH85" s="53">
        <f t="shared" si="8"/>
        <v>0</v>
      </c>
      <c r="AI85" s="53">
        <f t="shared" si="9"/>
        <v>0</v>
      </c>
      <c r="AJ85" s="39">
        <v>30000000</v>
      </c>
      <c r="AK85" s="237" t="s">
        <v>1627</v>
      </c>
      <c r="AL85" s="248" t="s">
        <v>70</v>
      </c>
      <c r="AM85" s="39">
        <v>0</v>
      </c>
      <c r="AN85" s="251"/>
    </row>
    <row r="86" spans="1:41" s="173" customFormat="1" ht="51" x14ac:dyDescent="0.25">
      <c r="A86" s="196">
        <v>3</v>
      </c>
      <c r="B86" s="260" t="s">
        <v>643</v>
      </c>
      <c r="C86" s="228">
        <v>6</v>
      </c>
      <c r="D86" s="228" t="s">
        <v>771</v>
      </c>
      <c r="E86" s="260" t="s">
        <v>772</v>
      </c>
      <c r="F86" s="261">
        <v>2</v>
      </c>
      <c r="G86" s="228" t="s">
        <v>1619</v>
      </c>
      <c r="H86" s="260" t="s">
        <v>1620</v>
      </c>
      <c r="I86" s="228">
        <v>3</v>
      </c>
      <c r="J86" s="228"/>
      <c r="K86" s="260" t="s">
        <v>1294</v>
      </c>
      <c r="L86" s="261">
        <v>2020051290053</v>
      </c>
      <c r="M86" s="228">
        <v>2</v>
      </c>
      <c r="N86" s="228">
        <v>3622</v>
      </c>
      <c r="O86" s="198" t="s">
        <v>1625</v>
      </c>
      <c r="P86" s="228" t="s">
        <v>66</v>
      </c>
      <c r="Q86" s="228">
        <v>4</v>
      </c>
      <c r="R86" s="256" t="s">
        <v>378</v>
      </c>
      <c r="S86" s="241">
        <v>4</v>
      </c>
      <c r="T86" s="198" t="s">
        <v>1541</v>
      </c>
      <c r="U86" s="198" t="s">
        <v>1626</v>
      </c>
      <c r="V86" s="228" t="s">
        <v>66</v>
      </c>
      <c r="W86" s="241">
        <v>1</v>
      </c>
      <c r="X86" s="262" t="s">
        <v>45</v>
      </c>
      <c r="Y86" s="256">
        <v>0.1</v>
      </c>
      <c r="Z86" s="241">
        <v>0</v>
      </c>
      <c r="AA86" s="241">
        <v>0</v>
      </c>
      <c r="AB86" s="252">
        <v>1</v>
      </c>
      <c r="AC86" s="235">
        <v>0</v>
      </c>
      <c r="AD86" s="252">
        <v>0</v>
      </c>
      <c r="AE86" s="252"/>
      <c r="AF86" s="252">
        <v>0</v>
      </c>
      <c r="AG86" s="46"/>
      <c r="AH86" s="53">
        <f t="shared" si="8"/>
        <v>0</v>
      </c>
      <c r="AI86" s="53">
        <f t="shared" si="9"/>
        <v>0</v>
      </c>
      <c r="AJ86" s="39">
        <v>3798667</v>
      </c>
      <c r="AK86" s="237" t="s">
        <v>1628</v>
      </c>
      <c r="AL86" s="248" t="s">
        <v>70</v>
      </c>
      <c r="AM86" s="39">
        <v>0</v>
      </c>
      <c r="AN86" s="251"/>
    </row>
    <row r="87" spans="1:41" s="173" customFormat="1" ht="51" x14ac:dyDescent="0.25">
      <c r="A87" s="196">
        <v>3</v>
      </c>
      <c r="B87" s="260" t="s">
        <v>643</v>
      </c>
      <c r="C87" s="228">
        <v>6</v>
      </c>
      <c r="D87" s="228" t="s">
        <v>771</v>
      </c>
      <c r="E87" s="260" t="s">
        <v>772</v>
      </c>
      <c r="F87" s="261">
        <v>2</v>
      </c>
      <c r="G87" s="228" t="s">
        <v>1619</v>
      </c>
      <c r="H87" s="260" t="s">
        <v>1620</v>
      </c>
      <c r="I87" s="228">
        <v>3</v>
      </c>
      <c r="J87" s="228"/>
      <c r="K87" s="260" t="s">
        <v>1294</v>
      </c>
      <c r="L87" s="261">
        <v>2020051290053</v>
      </c>
      <c r="M87" s="228">
        <v>2</v>
      </c>
      <c r="N87" s="228">
        <v>3622</v>
      </c>
      <c r="O87" s="198" t="s">
        <v>1625</v>
      </c>
      <c r="P87" s="228" t="s">
        <v>66</v>
      </c>
      <c r="Q87" s="228">
        <v>4</v>
      </c>
      <c r="R87" s="256" t="s">
        <v>378</v>
      </c>
      <c r="S87" s="241">
        <v>4</v>
      </c>
      <c r="T87" s="198" t="s">
        <v>1541</v>
      </c>
      <c r="U87" s="198" t="s">
        <v>1629</v>
      </c>
      <c r="V87" s="228" t="s">
        <v>137</v>
      </c>
      <c r="W87" s="254">
        <v>1</v>
      </c>
      <c r="X87" s="262" t="s">
        <v>46</v>
      </c>
      <c r="Y87" s="256">
        <v>0.3</v>
      </c>
      <c r="Z87" s="254">
        <v>1</v>
      </c>
      <c r="AA87" s="311">
        <v>1</v>
      </c>
      <c r="AB87" s="254">
        <v>1</v>
      </c>
      <c r="AC87" s="43">
        <v>1</v>
      </c>
      <c r="AD87" s="254">
        <v>1</v>
      </c>
      <c r="AE87" s="311"/>
      <c r="AF87" s="254">
        <v>1</v>
      </c>
      <c r="AG87" s="252"/>
      <c r="AH87" s="53">
        <f t="shared" si="8"/>
        <v>1</v>
      </c>
      <c r="AI87" s="53">
        <f t="shared" si="9"/>
        <v>1</v>
      </c>
      <c r="AJ87" s="39">
        <v>130000000</v>
      </c>
      <c r="AK87" s="237" t="s">
        <v>1230</v>
      </c>
      <c r="AL87" s="237" t="s">
        <v>69</v>
      </c>
      <c r="AM87" s="39">
        <v>74290196</v>
      </c>
      <c r="AN87" s="251"/>
    </row>
    <row r="88" spans="1:41" s="173" customFormat="1" ht="51" x14ac:dyDescent="0.25">
      <c r="A88" s="196">
        <v>3</v>
      </c>
      <c r="B88" s="260" t="s">
        <v>643</v>
      </c>
      <c r="C88" s="228">
        <v>6</v>
      </c>
      <c r="D88" s="228" t="s">
        <v>771</v>
      </c>
      <c r="E88" s="260" t="s">
        <v>772</v>
      </c>
      <c r="F88" s="261">
        <v>2</v>
      </c>
      <c r="G88" s="228" t="s">
        <v>1619</v>
      </c>
      <c r="H88" s="260" t="s">
        <v>1620</v>
      </c>
      <c r="I88" s="228">
        <v>3</v>
      </c>
      <c r="J88" s="228"/>
      <c r="K88" s="260" t="s">
        <v>1294</v>
      </c>
      <c r="L88" s="261">
        <v>2020051290053</v>
      </c>
      <c r="M88" s="228">
        <v>2</v>
      </c>
      <c r="N88" s="228">
        <v>3622</v>
      </c>
      <c r="O88" s="198" t="s">
        <v>1625</v>
      </c>
      <c r="P88" s="228" t="s">
        <v>66</v>
      </c>
      <c r="Q88" s="228">
        <v>4</v>
      </c>
      <c r="R88" s="256" t="s">
        <v>378</v>
      </c>
      <c r="S88" s="241">
        <v>4</v>
      </c>
      <c r="T88" s="198" t="s">
        <v>1541</v>
      </c>
      <c r="U88" s="198" t="s">
        <v>1629</v>
      </c>
      <c r="V88" s="228" t="s">
        <v>137</v>
      </c>
      <c r="W88" s="254">
        <v>1</v>
      </c>
      <c r="X88" s="262" t="s">
        <v>46</v>
      </c>
      <c r="Y88" s="256">
        <v>0.3</v>
      </c>
      <c r="Z88" s="254">
        <v>1</v>
      </c>
      <c r="AA88" s="254">
        <v>1</v>
      </c>
      <c r="AB88" s="254">
        <v>1</v>
      </c>
      <c r="AC88" s="65">
        <v>1</v>
      </c>
      <c r="AD88" s="254">
        <v>1</v>
      </c>
      <c r="AE88" s="252"/>
      <c r="AF88" s="254">
        <v>1</v>
      </c>
      <c r="AG88" s="252"/>
      <c r="AH88" s="53">
        <f t="shared" si="8"/>
        <v>1</v>
      </c>
      <c r="AI88" s="53">
        <f t="shared" si="9"/>
        <v>1</v>
      </c>
      <c r="AJ88" s="39">
        <v>43200000</v>
      </c>
      <c r="AK88" s="237" t="s">
        <v>1543</v>
      </c>
      <c r="AL88" s="248" t="s">
        <v>660</v>
      </c>
      <c r="AM88" s="39">
        <v>8800000</v>
      </c>
      <c r="AN88" s="251"/>
    </row>
    <row r="89" spans="1:41" s="173" customFormat="1" ht="89.25" x14ac:dyDescent="0.25">
      <c r="A89" s="196">
        <v>3</v>
      </c>
      <c r="B89" s="260" t="s">
        <v>643</v>
      </c>
      <c r="C89" s="228">
        <v>6</v>
      </c>
      <c r="D89" s="228" t="s">
        <v>771</v>
      </c>
      <c r="E89" s="260" t="s">
        <v>772</v>
      </c>
      <c r="F89" s="261">
        <v>2</v>
      </c>
      <c r="G89" s="228" t="s">
        <v>1619</v>
      </c>
      <c r="H89" s="260" t="s">
        <v>1620</v>
      </c>
      <c r="I89" s="228">
        <v>3</v>
      </c>
      <c r="J89" s="228"/>
      <c r="K89" s="260" t="s">
        <v>1294</v>
      </c>
      <c r="L89" s="261">
        <v>2020051290053</v>
      </c>
      <c r="M89" s="228">
        <v>2</v>
      </c>
      <c r="N89" s="228">
        <v>3622</v>
      </c>
      <c r="O89" s="198" t="s">
        <v>1625</v>
      </c>
      <c r="P89" s="228" t="s">
        <v>66</v>
      </c>
      <c r="Q89" s="228">
        <v>4</v>
      </c>
      <c r="R89" s="256" t="s">
        <v>378</v>
      </c>
      <c r="S89" s="241">
        <v>4</v>
      </c>
      <c r="T89" s="198" t="s">
        <v>1541</v>
      </c>
      <c r="U89" s="198" t="s">
        <v>1630</v>
      </c>
      <c r="V89" s="228" t="s">
        <v>137</v>
      </c>
      <c r="W89" s="254">
        <v>1</v>
      </c>
      <c r="X89" s="262" t="s">
        <v>46</v>
      </c>
      <c r="Y89" s="256">
        <v>0.3</v>
      </c>
      <c r="Z89" s="254">
        <v>1</v>
      </c>
      <c r="AA89" s="254">
        <v>1</v>
      </c>
      <c r="AB89" s="254">
        <v>1</v>
      </c>
      <c r="AC89" s="65">
        <v>1</v>
      </c>
      <c r="AD89" s="254">
        <v>1</v>
      </c>
      <c r="AE89" s="252"/>
      <c r="AF89" s="254">
        <v>1</v>
      </c>
      <c r="AG89" s="46"/>
      <c r="AH89" s="53">
        <f t="shared" si="8"/>
        <v>1</v>
      </c>
      <c r="AI89" s="53">
        <f t="shared" si="9"/>
        <v>1</v>
      </c>
      <c r="AJ89" s="39">
        <v>86795240.5</v>
      </c>
      <c r="AK89" s="237" t="s">
        <v>1230</v>
      </c>
      <c r="AL89" s="237" t="s">
        <v>69</v>
      </c>
      <c r="AM89" s="39">
        <v>48077636</v>
      </c>
      <c r="AN89" s="253"/>
      <c r="AO89" s="255"/>
    </row>
    <row r="90" spans="1:41" s="173" customFormat="1" ht="89.25" x14ac:dyDescent="0.25">
      <c r="A90" s="196">
        <v>3</v>
      </c>
      <c r="B90" s="260" t="s">
        <v>643</v>
      </c>
      <c r="C90" s="228">
        <v>6</v>
      </c>
      <c r="D90" s="228" t="s">
        <v>771</v>
      </c>
      <c r="E90" s="260" t="s">
        <v>772</v>
      </c>
      <c r="F90" s="261">
        <v>2</v>
      </c>
      <c r="G90" s="228" t="s">
        <v>1619</v>
      </c>
      <c r="H90" s="260" t="s">
        <v>1620</v>
      </c>
      <c r="I90" s="228">
        <v>3</v>
      </c>
      <c r="J90" s="228"/>
      <c r="K90" s="260" t="s">
        <v>1294</v>
      </c>
      <c r="L90" s="261">
        <v>2020051290053</v>
      </c>
      <c r="M90" s="228">
        <v>2</v>
      </c>
      <c r="N90" s="228">
        <v>3622</v>
      </c>
      <c r="O90" s="198" t="s">
        <v>1625</v>
      </c>
      <c r="P90" s="228" t="s">
        <v>66</v>
      </c>
      <c r="Q90" s="228">
        <v>4</v>
      </c>
      <c r="R90" s="256" t="s">
        <v>378</v>
      </c>
      <c r="S90" s="241">
        <v>4</v>
      </c>
      <c r="T90" s="198" t="s">
        <v>1541</v>
      </c>
      <c r="U90" s="198" t="s">
        <v>1630</v>
      </c>
      <c r="V90" s="228" t="s">
        <v>137</v>
      </c>
      <c r="W90" s="254">
        <v>1</v>
      </c>
      <c r="X90" s="262" t="s">
        <v>46</v>
      </c>
      <c r="Y90" s="256">
        <v>0.3</v>
      </c>
      <c r="Z90" s="254">
        <v>1</v>
      </c>
      <c r="AA90" s="254">
        <v>1</v>
      </c>
      <c r="AB90" s="254">
        <v>1</v>
      </c>
      <c r="AC90" s="65">
        <v>1</v>
      </c>
      <c r="AD90" s="254">
        <v>1</v>
      </c>
      <c r="AE90" s="252"/>
      <c r="AF90" s="254">
        <v>1</v>
      </c>
      <c r="AG90" s="46"/>
      <c r="AH90" s="53">
        <f t="shared" si="8"/>
        <v>1</v>
      </c>
      <c r="AI90" s="53">
        <f t="shared" si="9"/>
        <v>1</v>
      </c>
      <c r="AJ90" s="39">
        <v>40000000</v>
      </c>
      <c r="AK90" s="237" t="s">
        <v>1612</v>
      </c>
      <c r="AL90" s="237" t="s">
        <v>69</v>
      </c>
      <c r="AM90" s="39">
        <v>0</v>
      </c>
      <c r="AN90" s="251"/>
    </row>
    <row r="91" spans="1:41" s="173" customFormat="1" ht="89.25" x14ac:dyDescent="0.25">
      <c r="A91" s="196">
        <v>3</v>
      </c>
      <c r="B91" s="260" t="s">
        <v>643</v>
      </c>
      <c r="C91" s="228">
        <v>6</v>
      </c>
      <c r="D91" s="228" t="s">
        <v>771</v>
      </c>
      <c r="E91" s="260" t="s">
        <v>772</v>
      </c>
      <c r="F91" s="261">
        <v>2</v>
      </c>
      <c r="G91" s="228" t="s">
        <v>1619</v>
      </c>
      <c r="H91" s="260" t="s">
        <v>1620</v>
      </c>
      <c r="I91" s="228">
        <v>3</v>
      </c>
      <c r="J91" s="228"/>
      <c r="K91" s="260" t="s">
        <v>1294</v>
      </c>
      <c r="L91" s="261">
        <v>2020051290053</v>
      </c>
      <c r="M91" s="228">
        <v>2</v>
      </c>
      <c r="N91" s="228">
        <v>3622</v>
      </c>
      <c r="O91" s="198" t="s">
        <v>1625</v>
      </c>
      <c r="P91" s="228" t="s">
        <v>66</v>
      </c>
      <c r="Q91" s="228">
        <v>4</v>
      </c>
      <c r="R91" s="256" t="s">
        <v>378</v>
      </c>
      <c r="S91" s="241">
        <v>4</v>
      </c>
      <c r="T91" s="198" t="s">
        <v>1541</v>
      </c>
      <c r="U91" s="198" t="s">
        <v>1630</v>
      </c>
      <c r="V91" s="228" t="s">
        <v>137</v>
      </c>
      <c r="W91" s="254">
        <v>1</v>
      </c>
      <c r="X91" s="262" t="s">
        <v>46</v>
      </c>
      <c r="Y91" s="256">
        <v>0.3</v>
      </c>
      <c r="Z91" s="254">
        <v>1</v>
      </c>
      <c r="AA91" s="254">
        <v>1</v>
      </c>
      <c r="AB91" s="254">
        <v>1</v>
      </c>
      <c r="AC91" s="65">
        <v>1</v>
      </c>
      <c r="AD91" s="254">
        <v>1</v>
      </c>
      <c r="AE91" s="252"/>
      <c r="AF91" s="254">
        <v>1</v>
      </c>
      <c r="AG91" s="46"/>
      <c r="AH91" s="53">
        <f t="shared" si="8"/>
        <v>1</v>
      </c>
      <c r="AI91" s="53">
        <f t="shared" si="9"/>
        <v>1</v>
      </c>
      <c r="AJ91" s="39">
        <v>44117683.714285716</v>
      </c>
      <c r="AK91" s="237" t="s">
        <v>1623</v>
      </c>
      <c r="AL91" s="237" t="s">
        <v>70</v>
      </c>
      <c r="AM91" s="39">
        <v>13158469</v>
      </c>
      <c r="AN91" s="251"/>
    </row>
    <row r="92" spans="1:41" s="173" customFormat="1" ht="89.25" x14ac:dyDescent="0.25">
      <c r="A92" s="196">
        <v>3</v>
      </c>
      <c r="B92" s="260" t="s">
        <v>643</v>
      </c>
      <c r="C92" s="228">
        <v>6</v>
      </c>
      <c r="D92" s="228" t="s">
        <v>771</v>
      </c>
      <c r="E92" s="260" t="s">
        <v>772</v>
      </c>
      <c r="F92" s="261">
        <v>2</v>
      </c>
      <c r="G92" s="228" t="s">
        <v>1619</v>
      </c>
      <c r="H92" s="260" t="s">
        <v>1620</v>
      </c>
      <c r="I92" s="228">
        <v>3</v>
      </c>
      <c r="J92" s="228"/>
      <c r="K92" s="260" t="s">
        <v>1294</v>
      </c>
      <c r="L92" s="261">
        <v>2020051290053</v>
      </c>
      <c r="M92" s="228">
        <v>2</v>
      </c>
      <c r="N92" s="228">
        <v>3622</v>
      </c>
      <c r="O92" s="198" t="s">
        <v>1625</v>
      </c>
      <c r="P92" s="228" t="s">
        <v>66</v>
      </c>
      <c r="Q92" s="228">
        <v>4</v>
      </c>
      <c r="R92" s="256" t="s">
        <v>378</v>
      </c>
      <c r="S92" s="241">
        <v>4</v>
      </c>
      <c r="T92" s="198" t="s">
        <v>1541</v>
      </c>
      <c r="U92" s="198" t="s">
        <v>1630</v>
      </c>
      <c r="V92" s="228" t="s">
        <v>137</v>
      </c>
      <c r="W92" s="254">
        <v>1</v>
      </c>
      <c r="X92" s="262" t="s">
        <v>46</v>
      </c>
      <c r="Y92" s="256">
        <v>0.3</v>
      </c>
      <c r="Z92" s="254">
        <v>1</v>
      </c>
      <c r="AA92" s="254">
        <v>1</v>
      </c>
      <c r="AB92" s="254">
        <v>1</v>
      </c>
      <c r="AC92" s="65">
        <v>1</v>
      </c>
      <c r="AD92" s="254">
        <v>1</v>
      </c>
      <c r="AE92" s="252"/>
      <c r="AF92" s="254">
        <v>1</v>
      </c>
      <c r="AG92" s="46"/>
      <c r="AH92" s="53">
        <f t="shared" si="8"/>
        <v>1</v>
      </c>
      <c r="AI92" s="53">
        <f t="shared" si="9"/>
        <v>1</v>
      </c>
      <c r="AJ92" s="39">
        <v>20000000</v>
      </c>
      <c r="AK92" s="237" t="s">
        <v>1371</v>
      </c>
      <c r="AL92" s="237" t="s">
        <v>70</v>
      </c>
      <c r="AM92" s="39">
        <v>0</v>
      </c>
      <c r="AN92" s="251"/>
    </row>
    <row r="93" spans="1:41" s="173" customFormat="1" ht="89.25" x14ac:dyDescent="0.25">
      <c r="A93" s="196">
        <v>3</v>
      </c>
      <c r="B93" s="260" t="s">
        <v>643</v>
      </c>
      <c r="C93" s="228">
        <v>6</v>
      </c>
      <c r="D93" s="228" t="s">
        <v>771</v>
      </c>
      <c r="E93" s="260" t="s">
        <v>772</v>
      </c>
      <c r="F93" s="261">
        <v>2</v>
      </c>
      <c r="G93" s="228" t="s">
        <v>1619</v>
      </c>
      <c r="H93" s="260" t="s">
        <v>1620</v>
      </c>
      <c r="I93" s="228">
        <v>3</v>
      </c>
      <c r="J93" s="228"/>
      <c r="K93" s="260" t="s">
        <v>1294</v>
      </c>
      <c r="L93" s="261">
        <v>2020051290053</v>
      </c>
      <c r="M93" s="228">
        <v>2</v>
      </c>
      <c r="N93" s="228">
        <v>3622</v>
      </c>
      <c r="O93" s="198" t="s">
        <v>1625</v>
      </c>
      <c r="P93" s="228" t="s">
        <v>66</v>
      </c>
      <c r="Q93" s="228">
        <v>4</v>
      </c>
      <c r="R93" s="256" t="s">
        <v>378</v>
      </c>
      <c r="S93" s="241">
        <v>4</v>
      </c>
      <c r="T93" s="198" t="s">
        <v>1541</v>
      </c>
      <c r="U93" s="198" t="s">
        <v>1630</v>
      </c>
      <c r="V93" s="228" t="s">
        <v>137</v>
      </c>
      <c r="W93" s="254">
        <v>1</v>
      </c>
      <c r="X93" s="262" t="s">
        <v>46</v>
      </c>
      <c r="Y93" s="256">
        <v>0.3</v>
      </c>
      <c r="Z93" s="254">
        <v>1</v>
      </c>
      <c r="AA93" s="254">
        <v>1</v>
      </c>
      <c r="AB93" s="254">
        <v>1</v>
      </c>
      <c r="AC93" s="65">
        <v>1</v>
      </c>
      <c r="AD93" s="254">
        <v>1</v>
      </c>
      <c r="AE93" s="252"/>
      <c r="AF93" s="254">
        <v>1</v>
      </c>
      <c r="AG93" s="46"/>
      <c r="AH93" s="53">
        <f t="shared" si="8"/>
        <v>1</v>
      </c>
      <c r="AI93" s="53">
        <f t="shared" si="9"/>
        <v>1</v>
      </c>
      <c r="AJ93" s="39">
        <v>50000000</v>
      </c>
      <c r="AK93" s="237" t="s">
        <v>1627</v>
      </c>
      <c r="AL93" s="237" t="s">
        <v>70</v>
      </c>
      <c r="AM93" s="39">
        <v>0</v>
      </c>
      <c r="AN93" s="251"/>
    </row>
    <row r="94" spans="1:41" s="200" customFormat="1" ht="89.25" x14ac:dyDescent="0.25">
      <c r="A94" s="229">
        <v>3</v>
      </c>
      <c r="B94" s="260" t="s">
        <v>643</v>
      </c>
      <c r="C94" s="228">
        <v>6</v>
      </c>
      <c r="D94" s="228" t="s">
        <v>771</v>
      </c>
      <c r="E94" s="260" t="s">
        <v>772</v>
      </c>
      <c r="F94" s="261">
        <v>2</v>
      </c>
      <c r="G94" s="228" t="s">
        <v>1619</v>
      </c>
      <c r="H94" s="260" t="s">
        <v>1620</v>
      </c>
      <c r="I94" s="228">
        <v>3</v>
      </c>
      <c r="J94" s="228"/>
      <c r="K94" s="260" t="s">
        <v>1294</v>
      </c>
      <c r="L94" s="261">
        <v>2020051290053</v>
      </c>
      <c r="M94" s="228">
        <v>2</v>
      </c>
      <c r="N94" s="228">
        <v>3622</v>
      </c>
      <c r="O94" s="198" t="s">
        <v>1625</v>
      </c>
      <c r="P94" s="228" t="s">
        <v>66</v>
      </c>
      <c r="Q94" s="228">
        <v>4</v>
      </c>
      <c r="R94" s="256" t="s">
        <v>378</v>
      </c>
      <c r="S94" s="241">
        <v>4</v>
      </c>
      <c r="T94" s="198" t="s">
        <v>1541</v>
      </c>
      <c r="U94" s="198" t="s">
        <v>1630</v>
      </c>
      <c r="V94" s="228" t="s">
        <v>137</v>
      </c>
      <c r="W94" s="254">
        <v>1</v>
      </c>
      <c r="X94" s="262" t="s">
        <v>46</v>
      </c>
      <c r="Y94" s="256">
        <v>0.3</v>
      </c>
      <c r="Z94" s="254">
        <v>1</v>
      </c>
      <c r="AA94" s="254">
        <v>1</v>
      </c>
      <c r="AB94" s="254">
        <v>1</v>
      </c>
      <c r="AC94" s="65">
        <v>1</v>
      </c>
      <c r="AD94" s="254">
        <v>1</v>
      </c>
      <c r="AE94" s="252"/>
      <c r="AF94" s="254">
        <v>1</v>
      </c>
      <c r="AG94" s="46"/>
      <c r="AH94" s="53">
        <f t="shared" si="8"/>
        <v>1</v>
      </c>
      <c r="AI94" s="53">
        <f t="shared" si="9"/>
        <v>1</v>
      </c>
      <c r="AJ94" s="39">
        <v>825300</v>
      </c>
      <c r="AK94" s="237" t="s">
        <v>1631</v>
      </c>
      <c r="AL94" s="237" t="s">
        <v>1632</v>
      </c>
      <c r="AM94" s="39">
        <v>0</v>
      </c>
      <c r="AN94" s="251"/>
    </row>
    <row r="95" spans="1:41" s="200" customFormat="1" ht="89.25" x14ac:dyDescent="0.25">
      <c r="A95" s="196">
        <v>3</v>
      </c>
      <c r="B95" s="260" t="s">
        <v>643</v>
      </c>
      <c r="C95" s="228">
        <v>6</v>
      </c>
      <c r="D95" s="228" t="s">
        <v>771</v>
      </c>
      <c r="E95" s="260" t="s">
        <v>772</v>
      </c>
      <c r="F95" s="261">
        <v>2</v>
      </c>
      <c r="G95" s="228" t="s">
        <v>1619</v>
      </c>
      <c r="H95" s="260" t="s">
        <v>1620</v>
      </c>
      <c r="I95" s="228">
        <v>3</v>
      </c>
      <c r="J95" s="228"/>
      <c r="K95" s="260" t="s">
        <v>1294</v>
      </c>
      <c r="L95" s="261">
        <v>2020051290053</v>
      </c>
      <c r="M95" s="228">
        <v>2</v>
      </c>
      <c r="N95" s="228">
        <v>3622</v>
      </c>
      <c r="O95" s="198" t="s">
        <v>1625</v>
      </c>
      <c r="P95" s="228" t="s">
        <v>66</v>
      </c>
      <c r="Q95" s="228">
        <v>4</v>
      </c>
      <c r="R95" s="256" t="s">
        <v>378</v>
      </c>
      <c r="S95" s="241">
        <v>4</v>
      </c>
      <c r="T95" s="198" t="s">
        <v>1541</v>
      </c>
      <c r="U95" s="198" t="s">
        <v>1630</v>
      </c>
      <c r="V95" s="228" t="s">
        <v>137</v>
      </c>
      <c r="W95" s="254">
        <v>1</v>
      </c>
      <c r="X95" s="262" t="s">
        <v>46</v>
      </c>
      <c r="Y95" s="256">
        <v>0.3</v>
      </c>
      <c r="Z95" s="254">
        <v>1</v>
      </c>
      <c r="AA95" s="254">
        <v>1</v>
      </c>
      <c r="AB95" s="254">
        <v>1</v>
      </c>
      <c r="AC95" s="65">
        <v>1</v>
      </c>
      <c r="AD95" s="254">
        <v>1</v>
      </c>
      <c r="AE95" s="252"/>
      <c r="AF95" s="254">
        <v>1</v>
      </c>
      <c r="AG95" s="46"/>
      <c r="AH95" s="53">
        <f t="shared" si="8"/>
        <v>1</v>
      </c>
      <c r="AI95" s="53">
        <f t="shared" si="9"/>
        <v>1</v>
      </c>
      <c r="AJ95" s="39">
        <v>1330382</v>
      </c>
      <c r="AK95" s="237" t="s">
        <v>1581</v>
      </c>
      <c r="AL95" s="237" t="s">
        <v>70</v>
      </c>
      <c r="AM95" s="39">
        <v>1330382</v>
      </c>
      <c r="AN95" s="251"/>
    </row>
    <row r="96" spans="1:41" s="173" customFormat="1" ht="51" x14ac:dyDescent="0.25">
      <c r="A96" s="196">
        <v>3</v>
      </c>
      <c r="B96" s="260" t="s">
        <v>643</v>
      </c>
      <c r="C96" s="228">
        <v>6</v>
      </c>
      <c r="D96" s="228" t="s">
        <v>771</v>
      </c>
      <c r="E96" s="260" t="s">
        <v>772</v>
      </c>
      <c r="F96" s="261">
        <v>2</v>
      </c>
      <c r="G96" s="228" t="s">
        <v>1619</v>
      </c>
      <c r="H96" s="260" t="s">
        <v>1620</v>
      </c>
      <c r="I96" s="228">
        <v>3</v>
      </c>
      <c r="J96" s="228"/>
      <c r="K96" s="260" t="s">
        <v>1294</v>
      </c>
      <c r="L96" s="261">
        <v>2020051290053</v>
      </c>
      <c r="M96" s="228">
        <v>2</v>
      </c>
      <c r="N96" s="228">
        <v>3622</v>
      </c>
      <c r="O96" s="198" t="s">
        <v>1625</v>
      </c>
      <c r="P96" s="228" t="s">
        <v>66</v>
      </c>
      <c r="Q96" s="228">
        <v>4</v>
      </c>
      <c r="R96" s="256" t="s">
        <v>378</v>
      </c>
      <c r="S96" s="241">
        <v>4</v>
      </c>
      <c r="T96" s="198" t="s">
        <v>1541</v>
      </c>
      <c r="U96" s="198" t="s">
        <v>1633</v>
      </c>
      <c r="V96" s="228" t="s">
        <v>137</v>
      </c>
      <c r="W96" s="256">
        <v>0.4</v>
      </c>
      <c r="X96" s="262" t="s">
        <v>45</v>
      </c>
      <c r="Y96" s="256">
        <v>0.2</v>
      </c>
      <c r="Z96" s="254">
        <v>0.1</v>
      </c>
      <c r="AA96" s="254">
        <v>0.1</v>
      </c>
      <c r="AB96" s="254">
        <v>0.1</v>
      </c>
      <c r="AC96" s="65">
        <v>0.1</v>
      </c>
      <c r="AD96" s="254">
        <v>0.1</v>
      </c>
      <c r="AE96" s="252"/>
      <c r="AF96" s="254">
        <v>0.1</v>
      </c>
      <c r="AG96" s="252"/>
      <c r="AH96" s="53">
        <f t="shared" si="8"/>
        <v>0.5</v>
      </c>
      <c r="AI96" s="53">
        <f t="shared" si="9"/>
        <v>0.5</v>
      </c>
      <c r="AJ96" s="39">
        <v>12953516.5</v>
      </c>
      <c r="AK96" s="237" t="s">
        <v>1230</v>
      </c>
      <c r="AL96" s="248" t="s">
        <v>69</v>
      </c>
      <c r="AM96" s="39">
        <v>7388047</v>
      </c>
      <c r="AN96" s="251"/>
    </row>
    <row r="97" spans="1:40" s="173" customFormat="1" ht="51" x14ac:dyDescent="0.25">
      <c r="A97" s="196">
        <v>3</v>
      </c>
      <c r="B97" s="260" t="s">
        <v>643</v>
      </c>
      <c r="C97" s="228">
        <v>6</v>
      </c>
      <c r="D97" s="228" t="s">
        <v>771</v>
      </c>
      <c r="E97" s="260" t="s">
        <v>772</v>
      </c>
      <c r="F97" s="261">
        <v>2</v>
      </c>
      <c r="G97" s="228" t="s">
        <v>1619</v>
      </c>
      <c r="H97" s="260" t="s">
        <v>1620</v>
      </c>
      <c r="I97" s="228">
        <v>3</v>
      </c>
      <c r="J97" s="228"/>
      <c r="K97" s="260" t="s">
        <v>1294</v>
      </c>
      <c r="L97" s="261">
        <v>2020051290053</v>
      </c>
      <c r="M97" s="228">
        <v>2</v>
      </c>
      <c r="N97" s="228">
        <v>3622</v>
      </c>
      <c r="O97" s="198" t="s">
        <v>1625</v>
      </c>
      <c r="P97" s="228" t="s">
        <v>66</v>
      </c>
      <c r="Q97" s="228">
        <v>4</v>
      </c>
      <c r="R97" s="256" t="s">
        <v>378</v>
      </c>
      <c r="S97" s="241">
        <v>4</v>
      </c>
      <c r="T97" s="198" t="s">
        <v>1541</v>
      </c>
      <c r="U97" s="198" t="s">
        <v>1634</v>
      </c>
      <c r="V97" s="228" t="s">
        <v>66</v>
      </c>
      <c r="W97" s="241">
        <v>1</v>
      </c>
      <c r="X97" s="262" t="s">
        <v>46</v>
      </c>
      <c r="Y97" s="256">
        <v>0.1</v>
      </c>
      <c r="Z97" s="241">
        <v>1</v>
      </c>
      <c r="AA97" s="241">
        <v>1</v>
      </c>
      <c r="AB97" s="252">
        <v>1</v>
      </c>
      <c r="AC97" s="235">
        <v>1</v>
      </c>
      <c r="AD97" s="252">
        <v>1</v>
      </c>
      <c r="AE97" s="252"/>
      <c r="AF97" s="252">
        <v>1</v>
      </c>
      <c r="AG97" s="252"/>
      <c r="AH97" s="53">
        <f t="shared" si="8"/>
        <v>1</v>
      </c>
      <c r="AI97" s="53">
        <f t="shared" si="9"/>
        <v>1</v>
      </c>
      <c r="AJ97" s="39">
        <v>4646937.2</v>
      </c>
      <c r="AK97" s="237" t="s">
        <v>1230</v>
      </c>
      <c r="AL97" s="248" t="s">
        <v>69</v>
      </c>
      <c r="AM97" s="39">
        <v>2000000</v>
      </c>
      <c r="AN97" s="251"/>
    </row>
    <row r="98" spans="1:40" s="200" customFormat="1" ht="51" x14ac:dyDescent="0.25">
      <c r="A98" s="229">
        <v>3</v>
      </c>
      <c r="B98" s="260" t="s">
        <v>643</v>
      </c>
      <c r="C98" s="228">
        <v>6</v>
      </c>
      <c r="D98" s="228" t="s">
        <v>771</v>
      </c>
      <c r="E98" s="260" t="s">
        <v>772</v>
      </c>
      <c r="F98" s="261">
        <v>2</v>
      </c>
      <c r="G98" s="228" t="s">
        <v>1619</v>
      </c>
      <c r="H98" s="260" t="s">
        <v>1620</v>
      </c>
      <c r="I98" s="228">
        <v>3</v>
      </c>
      <c r="J98" s="228"/>
      <c r="K98" s="260" t="s">
        <v>1294</v>
      </c>
      <c r="L98" s="261">
        <v>2020051290053</v>
      </c>
      <c r="M98" s="228">
        <v>3</v>
      </c>
      <c r="N98" s="228">
        <v>3623</v>
      </c>
      <c r="O98" s="198" t="s">
        <v>1635</v>
      </c>
      <c r="P98" s="228" t="s">
        <v>66</v>
      </c>
      <c r="Q98" s="228">
        <v>131</v>
      </c>
      <c r="R98" s="256" t="s">
        <v>67</v>
      </c>
      <c r="S98" s="241">
        <v>37</v>
      </c>
      <c r="T98" s="198" t="s">
        <v>1541</v>
      </c>
      <c r="U98" s="198" t="s">
        <v>1636</v>
      </c>
      <c r="V98" s="228" t="s">
        <v>66</v>
      </c>
      <c r="W98" s="241">
        <v>6</v>
      </c>
      <c r="X98" s="262" t="s">
        <v>45</v>
      </c>
      <c r="Y98" s="256">
        <v>0.2</v>
      </c>
      <c r="Z98" s="241">
        <v>1</v>
      </c>
      <c r="AA98" s="241">
        <v>2</v>
      </c>
      <c r="AB98" s="46">
        <v>2</v>
      </c>
      <c r="AC98" s="235">
        <v>2</v>
      </c>
      <c r="AD98" s="46">
        <v>2</v>
      </c>
      <c r="AE98" s="252"/>
      <c r="AF98" s="46">
        <v>1</v>
      </c>
      <c r="AG98" s="252"/>
      <c r="AH98" s="53">
        <f t="shared" si="8"/>
        <v>0.66666666666666663</v>
      </c>
      <c r="AI98" s="53">
        <f t="shared" si="9"/>
        <v>0.66666666666666663</v>
      </c>
      <c r="AJ98" s="39">
        <v>1000000</v>
      </c>
      <c r="AK98" s="237" t="s">
        <v>1230</v>
      </c>
      <c r="AL98" s="248" t="s">
        <v>69</v>
      </c>
      <c r="AM98" s="39">
        <v>1000000</v>
      </c>
      <c r="AN98" s="251"/>
    </row>
    <row r="99" spans="1:40" s="173" customFormat="1" ht="51" x14ac:dyDescent="0.25">
      <c r="A99" s="196">
        <v>3</v>
      </c>
      <c r="B99" s="260" t="s">
        <v>643</v>
      </c>
      <c r="C99" s="228">
        <v>6</v>
      </c>
      <c r="D99" s="228" t="s">
        <v>771</v>
      </c>
      <c r="E99" s="260" t="s">
        <v>772</v>
      </c>
      <c r="F99" s="261">
        <v>2</v>
      </c>
      <c r="G99" s="228" t="s">
        <v>1619</v>
      </c>
      <c r="H99" s="260" t="s">
        <v>1620</v>
      </c>
      <c r="I99" s="228">
        <v>3</v>
      </c>
      <c r="J99" s="228"/>
      <c r="K99" s="260" t="s">
        <v>1294</v>
      </c>
      <c r="L99" s="261">
        <v>2020051290053</v>
      </c>
      <c r="M99" s="228">
        <v>3</v>
      </c>
      <c r="N99" s="228">
        <v>3623</v>
      </c>
      <c r="O99" s="198" t="s">
        <v>1635</v>
      </c>
      <c r="P99" s="228" t="s">
        <v>66</v>
      </c>
      <c r="Q99" s="228">
        <v>131</v>
      </c>
      <c r="R99" s="256" t="s">
        <v>67</v>
      </c>
      <c r="S99" s="241">
        <v>37</v>
      </c>
      <c r="T99" s="198" t="s">
        <v>1541</v>
      </c>
      <c r="U99" s="198" t="s">
        <v>1637</v>
      </c>
      <c r="V99" s="228" t="s">
        <v>66</v>
      </c>
      <c r="W99" s="241">
        <v>87</v>
      </c>
      <c r="X99" s="262" t="s">
        <v>45</v>
      </c>
      <c r="Y99" s="256">
        <v>0.1</v>
      </c>
      <c r="Z99" s="241">
        <v>10</v>
      </c>
      <c r="AA99" s="241">
        <v>15</v>
      </c>
      <c r="AB99" s="46">
        <v>30</v>
      </c>
      <c r="AC99" s="235">
        <v>30</v>
      </c>
      <c r="AD99" s="46">
        <v>32</v>
      </c>
      <c r="AE99" s="252"/>
      <c r="AF99" s="46">
        <v>15</v>
      </c>
      <c r="AG99" s="46"/>
      <c r="AH99" s="53">
        <f t="shared" si="8"/>
        <v>0.51724137931034486</v>
      </c>
      <c r="AI99" s="53">
        <f t="shared" si="9"/>
        <v>0.51724137931034486</v>
      </c>
      <c r="AJ99" s="39">
        <v>10000000</v>
      </c>
      <c r="AK99" s="237" t="s">
        <v>364</v>
      </c>
      <c r="AL99" s="237" t="s">
        <v>69</v>
      </c>
      <c r="AM99" s="39">
        <v>0</v>
      </c>
      <c r="AN99" s="253"/>
    </row>
    <row r="100" spans="1:40" s="173" customFormat="1" ht="51" x14ac:dyDescent="0.25">
      <c r="A100" s="196">
        <v>3</v>
      </c>
      <c r="B100" s="260" t="s">
        <v>643</v>
      </c>
      <c r="C100" s="228">
        <v>6</v>
      </c>
      <c r="D100" s="228" t="s">
        <v>771</v>
      </c>
      <c r="E100" s="260" t="s">
        <v>772</v>
      </c>
      <c r="F100" s="261">
        <v>2</v>
      </c>
      <c r="G100" s="228" t="s">
        <v>1619</v>
      </c>
      <c r="H100" s="260" t="s">
        <v>1620</v>
      </c>
      <c r="I100" s="228">
        <v>3</v>
      </c>
      <c r="J100" s="228"/>
      <c r="K100" s="260" t="s">
        <v>1294</v>
      </c>
      <c r="L100" s="261">
        <v>2020051290053</v>
      </c>
      <c r="M100" s="228">
        <v>3</v>
      </c>
      <c r="N100" s="228">
        <v>3623</v>
      </c>
      <c r="O100" s="198" t="s">
        <v>1635</v>
      </c>
      <c r="P100" s="228" t="s">
        <v>66</v>
      </c>
      <c r="Q100" s="228">
        <v>131</v>
      </c>
      <c r="R100" s="256" t="s">
        <v>67</v>
      </c>
      <c r="S100" s="241">
        <v>37</v>
      </c>
      <c r="T100" s="198" t="s">
        <v>1541</v>
      </c>
      <c r="U100" s="198" t="s">
        <v>1637</v>
      </c>
      <c r="V100" s="228" t="s">
        <v>66</v>
      </c>
      <c r="W100" s="241">
        <v>87</v>
      </c>
      <c r="X100" s="262" t="s">
        <v>45</v>
      </c>
      <c r="Y100" s="256">
        <v>0.1</v>
      </c>
      <c r="Z100" s="241">
        <v>10</v>
      </c>
      <c r="AA100" s="241">
        <v>15</v>
      </c>
      <c r="AB100" s="46">
        <v>30</v>
      </c>
      <c r="AC100" s="235">
        <v>30</v>
      </c>
      <c r="AD100" s="46">
        <v>32</v>
      </c>
      <c r="AE100" s="252"/>
      <c r="AF100" s="46">
        <v>15</v>
      </c>
      <c r="AG100" s="46"/>
      <c r="AH100" s="53">
        <v>0.17241379310344829</v>
      </c>
      <c r="AI100" s="53">
        <v>0.17241379310344829</v>
      </c>
      <c r="AJ100" s="39">
        <v>3000000</v>
      </c>
      <c r="AK100" s="237" t="s">
        <v>1543</v>
      </c>
      <c r="AL100" s="237" t="s">
        <v>660</v>
      </c>
      <c r="AM100" s="39">
        <v>750000</v>
      </c>
      <c r="AN100" s="253"/>
    </row>
    <row r="101" spans="1:40" s="173" customFormat="1" ht="51" x14ac:dyDescent="0.25">
      <c r="A101" s="196">
        <v>3</v>
      </c>
      <c r="B101" s="260" t="s">
        <v>643</v>
      </c>
      <c r="C101" s="228">
        <v>6</v>
      </c>
      <c r="D101" s="228" t="s">
        <v>771</v>
      </c>
      <c r="E101" s="260" t="s">
        <v>772</v>
      </c>
      <c r="F101" s="261">
        <v>2</v>
      </c>
      <c r="G101" s="228" t="s">
        <v>1619</v>
      </c>
      <c r="H101" s="260" t="s">
        <v>1620</v>
      </c>
      <c r="I101" s="228">
        <v>3</v>
      </c>
      <c r="J101" s="228"/>
      <c r="K101" s="260" t="s">
        <v>1294</v>
      </c>
      <c r="L101" s="261">
        <v>2020051290053</v>
      </c>
      <c r="M101" s="228">
        <v>3</v>
      </c>
      <c r="N101" s="228">
        <v>3623</v>
      </c>
      <c r="O101" s="198" t="s">
        <v>1635</v>
      </c>
      <c r="P101" s="228" t="s">
        <v>66</v>
      </c>
      <c r="Q101" s="228">
        <v>131</v>
      </c>
      <c r="R101" s="256" t="s">
        <v>67</v>
      </c>
      <c r="S101" s="241">
        <v>37</v>
      </c>
      <c r="T101" s="198" t="s">
        <v>1541</v>
      </c>
      <c r="U101" s="198" t="s">
        <v>1638</v>
      </c>
      <c r="V101" s="228" t="s">
        <v>66</v>
      </c>
      <c r="W101" s="241">
        <v>2</v>
      </c>
      <c r="X101" s="262" t="s">
        <v>45</v>
      </c>
      <c r="Y101" s="256">
        <v>0.05</v>
      </c>
      <c r="Z101" s="241">
        <v>0</v>
      </c>
      <c r="AA101" s="241">
        <v>0</v>
      </c>
      <c r="AB101" s="252">
        <v>1</v>
      </c>
      <c r="AC101" s="235">
        <v>1</v>
      </c>
      <c r="AD101" s="252">
        <v>0</v>
      </c>
      <c r="AE101" s="252"/>
      <c r="AF101" s="252">
        <v>1</v>
      </c>
      <c r="AG101" s="46"/>
      <c r="AH101" s="53">
        <f t="shared" si="8"/>
        <v>0.5</v>
      </c>
      <c r="AI101" s="53">
        <f t="shared" si="9"/>
        <v>0.5</v>
      </c>
      <c r="AJ101" s="39">
        <v>1000000</v>
      </c>
      <c r="AK101" s="237" t="s">
        <v>1623</v>
      </c>
      <c r="AL101" s="237" t="s">
        <v>70</v>
      </c>
      <c r="AM101" s="39">
        <v>500000</v>
      </c>
      <c r="AN101" s="251"/>
    </row>
    <row r="102" spans="1:40" s="173" customFormat="1" ht="51" x14ac:dyDescent="0.25">
      <c r="A102" s="196">
        <v>3</v>
      </c>
      <c r="B102" s="260" t="s">
        <v>643</v>
      </c>
      <c r="C102" s="228">
        <v>6</v>
      </c>
      <c r="D102" s="228" t="s">
        <v>771</v>
      </c>
      <c r="E102" s="260" t="s">
        <v>772</v>
      </c>
      <c r="F102" s="261">
        <v>2</v>
      </c>
      <c r="G102" s="228" t="s">
        <v>1619</v>
      </c>
      <c r="H102" s="260" t="s">
        <v>1620</v>
      </c>
      <c r="I102" s="228">
        <v>3</v>
      </c>
      <c r="J102" s="228"/>
      <c r="K102" s="260" t="s">
        <v>1294</v>
      </c>
      <c r="L102" s="261">
        <v>2020051290053</v>
      </c>
      <c r="M102" s="228">
        <v>3</v>
      </c>
      <c r="N102" s="228">
        <v>3623</v>
      </c>
      <c r="O102" s="198" t="s">
        <v>1635</v>
      </c>
      <c r="P102" s="228" t="s">
        <v>66</v>
      </c>
      <c r="Q102" s="228">
        <v>131</v>
      </c>
      <c r="R102" s="256" t="s">
        <v>67</v>
      </c>
      <c r="S102" s="241">
        <v>37</v>
      </c>
      <c r="T102" s="198" t="s">
        <v>1541</v>
      </c>
      <c r="U102" s="198" t="s">
        <v>1639</v>
      </c>
      <c r="V102" s="228" t="s">
        <v>66</v>
      </c>
      <c r="W102" s="241">
        <v>1</v>
      </c>
      <c r="X102" s="262" t="s">
        <v>45</v>
      </c>
      <c r="Y102" s="256">
        <v>0.1</v>
      </c>
      <c r="Z102" s="241">
        <v>0</v>
      </c>
      <c r="AA102" s="241">
        <v>0</v>
      </c>
      <c r="AB102" s="252">
        <v>0</v>
      </c>
      <c r="AC102" s="235">
        <v>0</v>
      </c>
      <c r="AD102" s="252">
        <v>1</v>
      </c>
      <c r="AE102" s="252"/>
      <c r="AF102" s="252">
        <v>0</v>
      </c>
      <c r="AG102" s="252"/>
      <c r="AH102" s="53">
        <f t="shared" si="8"/>
        <v>0</v>
      </c>
      <c r="AI102" s="53">
        <f t="shared" si="9"/>
        <v>0</v>
      </c>
      <c r="AJ102" s="39">
        <v>5000000</v>
      </c>
      <c r="AK102" s="237" t="s">
        <v>307</v>
      </c>
      <c r="AL102" s="237" t="s">
        <v>70</v>
      </c>
      <c r="AM102" s="39">
        <v>0</v>
      </c>
      <c r="AN102" s="251"/>
    </row>
    <row r="103" spans="1:40" s="173" customFormat="1" ht="51" x14ac:dyDescent="0.25">
      <c r="A103" s="196">
        <v>3</v>
      </c>
      <c r="B103" s="260" t="s">
        <v>643</v>
      </c>
      <c r="C103" s="228">
        <v>6</v>
      </c>
      <c r="D103" s="228" t="s">
        <v>771</v>
      </c>
      <c r="E103" s="260" t="s">
        <v>772</v>
      </c>
      <c r="F103" s="261">
        <v>2</v>
      </c>
      <c r="G103" s="228" t="s">
        <v>1619</v>
      </c>
      <c r="H103" s="260" t="s">
        <v>1620</v>
      </c>
      <c r="I103" s="228">
        <v>3</v>
      </c>
      <c r="J103" s="228"/>
      <c r="K103" s="260" t="s">
        <v>1294</v>
      </c>
      <c r="L103" s="261">
        <v>2020051290053</v>
      </c>
      <c r="M103" s="228">
        <v>3</v>
      </c>
      <c r="N103" s="228">
        <v>3623</v>
      </c>
      <c r="O103" s="198" t="s">
        <v>1635</v>
      </c>
      <c r="P103" s="228" t="s">
        <v>66</v>
      </c>
      <c r="Q103" s="228">
        <v>131</v>
      </c>
      <c r="R103" s="256" t="s">
        <v>67</v>
      </c>
      <c r="S103" s="241">
        <v>37</v>
      </c>
      <c r="T103" s="198" t="s">
        <v>1541</v>
      </c>
      <c r="U103" s="198" t="s">
        <v>1639</v>
      </c>
      <c r="V103" s="228" t="s">
        <v>66</v>
      </c>
      <c r="W103" s="241">
        <v>1</v>
      </c>
      <c r="X103" s="262" t="s">
        <v>45</v>
      </c>
      <c r="Y103" s="256">
        <v>0.1</v>
      </c>
      <c r="Z103" s="241">
        <v>0</v>
      </c>
      <c r="AA103" s="241">
        <v>0</v>
      </c>
      <c r="AB103" s="252">
        <v>0</v>
      </c>
      <c r="AC103" s="235">
        <v>0</v>
      </c>
      <c r="AD103" s="252">
        <v>1</v>
      </c>
      <c r="AE103" s="252"/>
      <c r="AF103" s="252">
        <v>0</v>
      </c>
      <c r="AG103" s="252"/>
      <c r="AH103" s="53">
        <f t="shared" si="8"/>
        <v>0</v>
      </c>
      <c r="AI103" s="53">
        <f t="shared" si="9"/>
        <v>0</v>
      </c>
      <c r="AJ103" s="39">
        <v>10000000</v>
      </c>
      <c r="AK103" s="237" t="s">
        <v>364</v>
      </c>
      <c r="AL103" s="237" t="s">
        <v>69</v>
      </c>
      <c r="AM103" s="39">
        <v>0</v>
      </c>
      <c r="AN103" s="253"/>
    </row>
    <row r="104" spans="1:40" s="173" customFormat="1" ht="51" x14ac:dyDescent="0.25">
      <c r="A104" s="196">
        <v>3</v>
      </c>
      <c r="B104" s="260" t="s">
        <v>643</v>
      </c>
      <c r="C104" s="228">
        <v>6</v>
      </c>
      <c r="D104" s="228" t="s">
        <v>771</v>
      </c>
      <c r="E104" s="260" t="s">
        <v>772</v>
      </c>
      <c r="F104" s="261">
        <v>2</v>
      </c>
      <c r="G104" s="228" t="s">
        <v>1619</v>
      </c>
      <c r="H104" s="260" t="s">
        <v>1620</v>
      </c>
      <c r="I104" s="228">
        <v>3</v>
      </c>
      <c r="J104" s="228"/>
      <c r="K104" s="260" t="s">
        <v>1294</v>
      </c>
      <c r="L104" s="261">
        <v>2020051290053</v>
      </c>
      <c r="M104" s="228">
        <v>3</v>
      </c>
      <c r="N104" s="228">
        <v>3623</v>
      </c>
      <c r="O104" s="198" t="s">
        <v>1635</v>
      </c>
      <c r="P104" s="228" t="s">
        <v>66</v>
      </c>
      <c r="Q104" s="228">
        <v>131</v>
      </c>
      <c r="R104" s="256" t="s">
        <v>67</v>
      </c>
      <c r="S104" s="241">
        <v>37</v>
      </c>
      <c r="T104" s="198" t="s">
        <v>1541</v>
      </c>
      <c r="U104" s="198" t="s">
        <v>1640</v>
      </c>
      <c r="V104" s="228" t="s">
        <v>66</v>
      </c>
      <c r="W104" s="241">
        <v>2</v>
      </c>
      <c r="X104" s="262" t="s">
        <v>45</v>
      </c>
      <c r="Y104" s="256">
        <v>0.05</v>
      </c>
      <c r="Z104" s="241">
        <v>0</v>
      </c>
      <c r="AA104" s="241">
        <v>1</v>
      </c>
      <c r="AB104" s="252">
        <v>1</v>
      </c>
      <c r="AC104" s="235">
        <v>1</v>
      </c>
      <c r="AD104" s="252">
        <v>1</v>
      </c>
      <c r="AE104" s="252"/>
      <c r="AF104" s="46">
        <v>0</v>
      </c>
      <c r="AG104" s="252"/>
      <c r="AH104" s="53">
        <f t="shared" si="8"/>
        <v>1</v>
      </c>
      <c r="AI104" s="53">
        <f t="shared" si="9"/>
        <v>1</v>
      </c>
      <c r="AJ104" s="39">
        <v>1000000</v>
      </c>
      <c r="AK104" s="237" t="s">
        <v>1623</v>
      </c>
      <c r="AL104" s="237" t="s">
        <v>70</v>
      </c>
      <c r="AM104" s="39">
        <v>500000</v>
      </c>
      <c r="AN104" s="253"/>
    </row>
    <row r="105" spans="1:40" s="173" customFormat="1" ht="51" x14ac:dyDescent="0.25">
      <c r="A105" s="196">
        <v>3</v>
      </c>
      <c r="B105" s="260" t="s">
        <v>643</v>
      </c>
      <c r="C105" s="228">
        <v>6</v>
      </c>
      <c r="D105" s="228" t="s">
        <v>771</v>
      </c>
      <c r="E105" s="260" t="s">
        <v>772</v>
      </c>
      <c r="F105" s="261">
        <v>2</v>
      </c>
      <c r="G105" s="228" t="s">
        <v>1619</v>
      </c>
      <c r="H105" s="260" t="s">
        <v>1620</v>
      </c>
      <c r="I105" s="228">
        <v>3</v>
      </c>
      <c r="J105" s="228"/>
      <c r="K105" s="260" t="s">
        <v>1294</v>
      </c>
      <c r="L105" s="261">
        <v>2020051290053</v>
      </c>
      <c r="M105" s="228">
        <v>3</v>
      </c>
      <c r="N105" s="228">
        <v>3623</v>
      </c>
      <c r="O105" s="198" t="s">
        <v>1635</v>
      </c>
      <c r="P105" s="228" t="s">
        <v>66</v>
      </c>
      <c r="Q105" s="228">
        <v>131</v>
      </c>
      <c r="R105" s="256" t="s">
        <v>67</v>
      </c>
      <c r="S105" s="241">
        <v>37</v>
      </c>
      <c r="T105" s="198" t="s">
        <v>1541</v>
      </c>
      <c r="U105" s="198" t="s">
        <v>1641</v>
      </c>
      <c r="V105" s="228" t="s">
        <v>66</v>
      </c>
      <c r="W105" s="241">
        <v>4</v>
      </c>
      <c r="X105" s="262" t="s">
        <v>45</v>
      </c>
      <c r="Y105" s="256">
        <v>0.1</v>
      </c>
      <c r="Z105" s="241">
        <v>1</v>
      </c>
      <c r="AA105" s="241">
        <v>1</v>
      </c>
      <c r="AB105" s="252">
        <v>1</v>
      </c>
      <c r="AC105" s="235">
        <v>1</v>
      </c>
      <c r="AD105" s="252">
        <v>1</v>
      </c>
      <c r="AE105" s="252"/>
      <c r="AF105" s="252">
        <v>1</v>
      </c>
      <c r="AG105" s="252"/>
      <c r="AH105" s="53">
        <f t="shared" si="8"/>
        <v>0.5</v>
      </c>
      <c r="AI105" s="53">
        <f t="shared" si="9"/>
        <v>0.5</v>
      </c>
      <c r="AJ105" s="39">
        <v>100000</v>
      </c>
      <c r="AK105" s="237" t="s">
        <v>1623</v>
      </c>
      <c r="AL105" s="237" t="s">
        <v>70</v>
      </c>
      <c r="AM105" s="39">
        <v>100000</v>
      </c>
      <c r="AN105" s="253"/>
    </row>
    <row r="106" spans="1:40" s="173" customFormat="1" ht="51" x14ac:dyDescent="0.25">
      <c r="A106" s="196">
        <v>3</v>
      </c>
      <c r="B106" s="260" t="s">
        <v>643</v>
      </c>
      <c r="C106" s="228">
        <v>6</v>
      </c>
      <c r="D106" s="228" t="s">
        <v>771</v>
      </c>
      <c r="E106" s="260" t="s">
        <v>772</v>
      </c>
      <c r="F106" s="261">
        <v>2</v>
      </c>
      <c r="G106" s="228" t="s">
        <v>1619</v>
      </c>
      <c r="H106" s="260" t="s">
        <v>1620</v>
      </c>
      <c r="I106" s="228">
        <v>3</v>
      </c>
      <c r="J106" s="228"/>
      <c r="K106" s="260" t="s">
        <v>1294</v>
      </c>
      <c r="L106" s="261">
        <v>2020051290053</v>
      </c>
      <c r="M106" s="228">
        <v>3</v>
      </c>
      <c r="N106" s="228">
        <v>3623</v>
      </c>
      <c r="O106" s="198" t="s">
        <v>1635</v>
      </c>
      <c r="P106" s="228" t="s">
        <v>66</v>
      </c>
      <c r="Q106" s="228">
        <v>131</v>
      </c>
      <c r="R106" s="256" t="s">
        <v>67</v>
      </c>
      <c r="S106" s="241">
        <v>37</v>
      </c>
      <c r="T106" s="198" t="s">
        <v>1541</v>
      </c>
      <c r="U106" s="198" t="s">
        <v>1642</v>
      </c>
      <c r="V106" s="228" t="s">
        <v>66</v>
      </c>
      <c r="W106" s="241">
        <v>12</v>
      </c>
      <c r="X106" s="262" t="s">
        <v>45</v>
      </c>
      <c r="Y106" s="256">
        <v>0.2</v>
      </c>
      <c r="Z106" s="241">
        <v>3</v>
      </c>
      <c r="AA106" s="241">
        <v>3</v>
      </c>
      <c r="AB106" s="252">
        <v>4</v>
      </c>
      <c r="AC106" s="235">
        <v>4</v>
      </c>
      <c r="AD106" s="252">
        <v>4</v>
      </c>
      <c r="AE106" s="252"/>
      <c r="AF106" s="252">
        <v>1</v>
      </c>
      <c r="AG106" s="252"/>
      <c r="AH106" s="53">
        <f t="shared" si="8"/>
        <v>0.58333333333333337</v>
      </c>
      <c r="AI106" s="53">
        <f t="shared" si="9"/>
        <v>0.58333333333333337</v>
      </c>
      <c r="AJ106" s="39">
        <v>10000000</v>
      </c>
      <c r="AK106" s="237" t="s">
        <v>364</v>
      </c>
      <c r="AL106" s="237" t="s">
        <v>69</v>
      </c>
      <c r="AM106" s="39">
        <v>0</v>
      </c>
      <c r="AN106" s="251"/>
    </row>
    <row r="107" spans="1:40" s="173" customFormat="1" ht="51" x14ac:dyDescent="0.25">
      <c r="A107" s="196">
        <v>3</v>
      </c>
      <c r="B107" s="260" t="s">
        <v>643</v>
      </c>
      <c r="C107" s="228">
        <v>6</v>
      </c>
      <c r="D107" s="228" t="s">
        <v>771</v>
      </c>
      <c r="E107" s="260" t="s">
        <v>772</v>
      </c>
      <c r="F107" s="261">
        <v>2</v>
      </c>
      <c r="G107" s="228" t="s">
        <v>1619</v>
      </c>
      <c r="H107" s="260" t="s">
        <v>1620</v>
      </c>
      <c r="I107" s="228">
        <v>3</v>
      </c>
      <c r="J107" s="228"/>
      <c r="K107" s="260" t="s">
        <v>1294</v>
      </c>
      <c r="L107" s="261">
        <v>2020051290053</v>
      </c>
      <c r="M107" s="228">
        <v>3</v>
      </c>
      <c r="N107" s="228">
        <v>3623</v>
      </c>
      <c r="O107" s="198" t="s">
        <v>1635</v>
      </c>
      <c r="P107" s="228" t="s">
        <v>66</v>
      </c>
      <c r="Q107" s="228">
        <v>131</v>
      </c>
      <c r="R107" s="256" t="s">
        <v>67</v>
      </c>
      <c r="S107" s="241">
        <v>37</v>
      </c>
      <c r="T107" s="198" t="s">
        <v>1541</v>
      </c>
      <c r="U107" s="198" t="s">
        <v>1642</v>
      </c>
      <c r="V107" s="228" t="s">
        <v>66</v>
      </c>
      <c r="W107" s="241">
        <v>12</v>
      </c>
      <c r="X107" s="262" t="s">
        <v>45</v>
      </c>
      <c r="Y107" s="256">
        <v>0.2</v>
      </c>
      <c r="Z107" s="241">
        <v>3</v>
      </c>
      <c r="AA107" s="241">
        <v>3</v>
      </c>
      <c r="AB107" s="252">
        <v>4</v>
      </c>
      <c r="AC107" s="235">
        <v>4</v>
      </c>
      <c r="AD107" s="252">
        <v>4</v>
      </c>
      <c r="AE107" s="252"/>
      <c r="AF107" s="252">
        <v>1</v>
      </c>
      <c r="AG107" s="252"/>
      <c r="AH107" s="53">
        <f t="shared" si="8"/>
        <v>0.58333333333333337</v>
      </c>
      <c r="AI107" s="53">
        <f t="shared" si="9"/>
        <v>0.58333333333333337</v>
      </c>
      <c r="AJ107" s="39">
        <v>12279105.333333334</v>
      </c>
      <c r="AK107" s="237" t="s">
        <v>1623</v>
      </c>
      <c r="AL107" s="237" t="s">
        <v>70</v>
      </c>
      <c r="AM107" s="39">
        <v>7307993</v>
      </c>
      <c r="AN107" s="253"/>
    </row>
    <row r="108" spans="1:40" s="173" customFormat="1" ht="51" x14ac:dyDescent="0.25">
      <c r="A108" s="196">
        <v>3</v>
      </c>
      <c r="B108" s="260" t="s">
        <v>643</v>
      </c>
      <c r="C108" s="228">
        <v>6</v>
      </c>
      <c r="D108" s="228" t="s">
        <v>771</v>
      </c>
      <c r="E108" s="260" t="s">
        <v>772</v>
      </c>
      <c r="F108" s="261">
        <v>2</v>
      </c>
      <c r="G108" s="228" t="s">
        <v>1619</v>
      </c>
      <c r="H108" s="260" t="s">
        <v>1620</v>
      </c>
      <c r="I108" s="228">
        <v>3</v>
      </c>
      <c r="J108" s="228"/>
      <c r="K108" s="260" t="s">
        <v>1294</v>
      </c>
      <c r="L108" s="261">
        <v>2020051290053</v>
      </c>
      <c r="M108" s="228">
        <v>3</v>
      </c>
      <c r="N108" s="228">
        <v>3623</v>
      </c>
      <c r="O108" s="198" t="s">
        <v>1635</v>
      </c>
      <c r="P108" s="228" t="s">
        <v>66</v>
      </c>
      <c r="Q108" s="228">
        <v>131</v>
      </c>
      <c r="R108" s="256" t="s">
        <v>67</v>
      </c>
      <c r="S108" s="241">
        <v>37</v>
      </c>
      <c r="T108" s="198" t="s">
        <v>1541</v>
      </c>
      <c r="U108" s="198" t="s">
        <v>1643</v>
      </c>
      <c r="V108" s="228" t="s">
        <v>66</v>
      </c>
      <c r="W108" s="241">
        <v>600</v>
      </c>
      <c r="X108" s="262" t="s">
        <v>45</v>
      </c>
      <c r="Y108" s="256">
        <v>0.2</v>
      </c>
      <c r="Z108" s="241">
        <v>150</v>
      </c>
      <c r="AA108" s="241">
        <v>300</v>
      </c>
      <c r="AB108" s="46">
        <v>150</v>
      </c>
      <c r="AC108" s="235">
        <v>150</v>
      </c>
      <c r="AD108" s="46">
        <v>150</v>
      </c>
      <c r="AE108" s="252"/>
      <c r="AF108" s="46">
        <v>150</v>
      </c>
      <c r="AG108" s="252"/>
      <c r="AH108" s="53">
        <f t="shared" si="8"/>
        <v>0.75</v>
      </c>
      <c r="AI108" s="53">
        <f t="shared" si="9"/>
        <v>0.75</v>
      </c>
      <c r="AJ108" s="39">
        <v>10349254.460317461</v>
      </c>
      <c r="AK108" s="237" t="s">
        <v>1623</v>
      </c>
      <c r="AL108" s="237" t="s">
        <v>70</v>
      </c>
      <c r="AM108" s="39">
        <v>5098007</v>
      </c>
      <c r="AN108" s="253"/>
    </row>
    <row r="109" spans="1:40" s="173" customFormat="1" ht="51" x14ac:dyDescent="0.25">
      <c r="A109" s="196">
        <v>3</v>
      </c>
      <c r="B109" s="260" t="s">
        <v>643</v>
      </c>
      <c r="C109" s="228">
        <v>6</v>
      </c>
      <c r="D109" s="228" t="s">
        <v>771</v>
      </c>
      <c r="E109" s="260" t="s">
        <v>772</v>
      </c>
      <c r="F109" s="261">
        <v>2</v>
      </c>
      <c r="G109" s="228" t="s">
        <v>1619</v>
      </c>
      <c r="H109" s="260" t="s">
        <v>1620</v>
      </c>
      <c r="I109" s="228">
        <v>3</v>
      </c>
      <c r="J109" s="228"/>
      <c r="K109" s="260" t="s">
        <v>1294</v>
      </c>
      <c r="L109" s="261">
        <v>2020051290053</v>
      </c>
      <c r="M109" s="228">
        <v>3</v>
      </c>
      <c r="N109" s="228">
        <v>3623</v>
      </c>
      <c r="O109" s="198" t="s">
        <v>1635</v>
      </c>
      <c r="P109" s="228" t="s">
        <v>66</v>
      </c>
      <c r="Q109" s="228">
        <v>131</v>
      </c>
      <c r="R109" s="256" t="s">
        <v>67</v>
      </c>
      <c r="S109" s="241">
        <v>37</v>
      </c>
      <c r="T109" s="198" t="s">
        <v>1541</v>
      </c>
      <c r="U109" s="198" t="s">
        <v>1643</v>
      </c>
      <c r="V109" s="228" t="s">
        <v>66</v>
      </c>
      <c r="W109" s="241">
        <v>600</v>
      </c>
      <c r="X109" s="262" t="s">
        <v>45</v>
      </c>
      <c r="Y109" s="256">
        <v>0.2</v>
      </c>
      <c r="Z109" s="241">
        <v>150</v>
      </c>
      <c r="AA109" s="241">
        <v>300</v>
      </c>
      <c r="AB109" s="46">
        <v>150</v>
      </c>
      <c r="AC109" s="235">
        <v>150</v>
      </c>
      <c r="AD109" s="46">
        <v>150</v>
      </c>
      <c r="AE109" s="252"/>
      <c r="AF109" s="46">
        <v>150</v>
      </c>
      <c r="AG109" s="252"/>
      <c r="AH109" s="53">
        <f t="shared" si="8"/>
        <v>0.75</v>
      </c>
      <c r="AI109" s="53">
        <f t="shared" si="9"/>
        <v>0.75</v>
      </c>
      <c r="AJ109" s="39">
        <v>5000000</v>
      </c>
      <c r="AK109" s="237" t="s">
        <v>307</v>
      </c>
      <c r="AL109" s="237" t="s">
        <v>70</v>
      </c>
      <c r="AM109" s="39">
        <v>0</v>
      </c>
      <c r="AN109" s="251"/>
    </row>
    <row r="110" spans="1:40" s="173" customFormat="1" ht="51" x14ac:dyDescent="0.25">
      <c r="A110" s="196">
        <v>3</v>
      </c>
      <c r="B110" s="260" t="s">
        <v>643</v>
      </c>
      <c r="C110" s="228">
        <v>6</v>
      </c>
      <c r="D110" s="228" t="s">
        <v>771</v>
      </c>
      <c r="E110" s="260" t="s">
        <v>772</v>
      </c>
      <c r="F110" s="261">
        <v>2</v>
      </c>
      <c r="G110" s="228" t="s">
        <v>1619</v>
      </c>
      <c r="H110" s="260" t="s">
        <v>1620</v>
      </c>
      <c r="I110" s="228">
        <v>3</v>
      </c>
      <c r="J110" s="228"/>
      <c r="K110" s="260" t="s">
        <v>1294</v>
      </c>
      <c r="L110" s="261">
        <v>2020051290053</v>
      </c>
      <c r="M110" s="228">
        <v>4</v>
      </c>
      <c r="N110" s="228">
        <v>3624</v>
      </c>
      <c r="O110" s="198" t="s">
        <v>1644</v>
      </c>
      <c r="P110" s="228" t="s">
        <v>66</v>
      </c>
      <c r="Q110" s="228">
        <v>1</v>
      </c>
      <c r="R110" s="256" t="s">
        <v>378</v>
      </c>
      <c r="S110" s="241">
        <v>1</v>
      </c>
      <c r="T110" s="198" t="s">
        <v>1541</v>
      </c>
      <c r="U110" s="198" t="s">
        <v>1645</v>
      </c>
      <c r="V110" s="228" t="s">
        <v>66</v>
      </c>
      <c r="W110" s="241">
        <v>4000</v>
      </c>
      <c r="X110" s="262" t="s">
        <v>45</v>
      </c>
      <c r="Y110" s="256">
        <v>0.7</v>
      </c>
      <c r="Z110" s="241">
        <v>1000</v>
      </c>
      <c r="AA110" s="241">
        <v>330</v>
      </c>
      <c r="AB110" s="46">
        <v>1000</v>
      </c>
      <c r="AC110" s="235">
        <v>120</v>
      </c>
      <c r="AD110" s="46">
        <v>1000</v>
      </c>
      <c r="AE110" s="252"/>
      <c r="AF110" s="46">
        <v>1000</v>
      </c>
      <c r="AG110" s="252"/>
      <c r="AH110" s="53">
        <f t="shared" si="8"/>
        <v>0.1125</v>
      </c>
      <c r="AI110" s="53">
        <f t="shared" si="9"/>
        <v>0.1125</v>
      </c>
      <c r="AJ110" s="39">
        <v>5646937.2000000002</v>
      </c>
      <c r="AK110" s="237" t="s">
        <v>1230</v>
      </c>
      <c r="AL110" s="248" t="s">
        <v>69</v>
      </c>
      <c r="AM110" s="39">
        <v>3793785</v>
      </c>
      <c r="AN110" s="251"/>
    </row>
    <row r="111" spans="1:40" s="173" customFormat="1" ht="51" x14ac:dyDescent="0.25">
      <c r="A111" s="196">
        <v>3</v>
      </c>
      <c r="B111" s="260" t="s">
        <v>643</v>
      </c>
      <c r="C111" s="228">
        <v>6</v>
      </c>
      <c r="D111" s="228" t="s">
        <v>771</v>
      </c>
      <c r="E111" s="260" t="s">
        <v>772</v>
      </c>
      <c r="F111" s="261">
        <v>2</v>
      </c>
      <c r="G111" s="228" t="s">
        <v>1619</v>
      </c>
      <c r="H111" s="260" t="s">
        <v>1620</v>
      </c>
      <c r="I111" s="228">
        <v>3</v>
      </c>
      <c r="J111" s="228"/>
      <c r="K111" s="260" t="s">
        <v>1294</v>
      </c>
      <c r="L111" s="261">
        <v>2020051290053</v>
      </c>
      <c r="M111" s="228">
        <v>4</v>
      </c>
      <c r="N111" s="228">
        <v>3624</v>
      </c>
      <c r="O111" s="198" t="s">
        <v>1644</v>
      </c>
      <c r="P111" s="228" t="s">
        <v>66</v>
      </c>
      <c r="Q111" s="228">
        <v>1</v>
      </c>
      <c r="R111" s="256" t="s">
        <v>378</v>
      </c>
      <c r="S111" s="241">
        <v>1</v>
      </c>
      <c r="T111" s="198" t="s">
        <v>1541</v>
      </c>
      <c r="U111" s="198" t="s">
        <v>1646</v>
      </c>
      <c r="V111" s="228" t="s">
        <v>137</v>
      </c>
      <c r="W111" s="254">
        <v>1</v>
      </c>
      <c r="X111" s="262" t="s">
        <v>45</v>
      </c>
      <c r="Y111" s="256">
        <v>0.3</v>
      </c>
      <c r="Z111" s="254">
        <v>0.25</v>
      </c>
      <c r="AA111" s="254">
        <v>0.25</v>
      </c>
      <c r="AB111" s="254">
        <v>0.25</v>
      </c>
      <c r="AC111" s="65">
        <v>0.25</v>
      </c>
      <c r="AD111" s="254">
        <v>0.25</v>
      </c>
      <c r="AE111" s="252"/>
      <c r="AF111" s="254">
        <v>0.25</v>
      </c>
      <c r="AG111" s="252"/>
      <c r="AH111" s="53">
        <f t="shared" si="8"/>
        <v>0.5</v>
      </c>
      <c r="AI111" s="53">
        <f t="shared" si="9"/>
        <v>0.5</v>
      </c>
      <c r="AJ111" s="39">
        <v>646937.19999999995</v>
      </c>
      <c r="AK111" s="237" t="s">
        <v>1230</v>
      </c>
      <c r="AL111" s="248" t="s">
        <v>69</v>
      </c>
      <c r="AM111" s="39">
        <v>330000</v>
      </c>
      <c r="AN111" s="251"/>
    </row>
    <row r="112" spans="1:40" s="173" customFormat="1" ht="51" x14ac:dyDescent="0.25">
      <c r="A112" s="196">
        <v>3</v>
      </c>
      <c r="B112" s="260" t="s">
        <v>643</v>
      </c>
      <c r="C112" s="228">
        <v>6</v>
      </c>
      <c r="D112" s="228" t="s">
        <v>771</v>
      </c>
      <c r="E112" s="260" t="s">
        <v>772</v>
      </c>
      <c r="F112" s="261">
        <v>2</v>
      </c>
      <c r="G112" s="228" t="s">
        <v>1619</v>
      </c>
      <c r="H112" s="260" t="s">
        <v>1620</v>
      </c>
      <c r="I112" s="228">
        <v>3</v>
      </c>
      <c r="J112" s="228"/>
      <c r="K112" s="260" t="s">
        <v>1294</v>
      </c>
      <c r="L112" s="261">
        <v>2020051290053</v>
      </c>
      <c r="M112" s="228">
        <v>5</v>
      </c>
      <c r="N112" s="228">
        <v>3625</v>
      </c>
      <c r="O112" s="198" t="s">
        <v>1647</v>
      </c>
      <c r="P112" s="228" t="s">
        <v>66</v>
      </c>
      <c r="Q112" s="228">
        <v>1000</v>
      </c>
      <c r="R112" s="256" t="s">
        <v>67</v>
      </c>
      <c r="S112" s="241">
        <v>300</v>
      </c>
      <c r="T112" s="198" t="s">
        <v>1541</v>
      </c>
      <c r="U112" s="198" t="s">
        <v>1648</v>
      </c>
      <c r="V112" s="228" t="s">
        <v>66</v>
      </c>
      <c r="W112" s="241">
        <v>385</v>
      </c>
      <c r="X112" s="262" t="s">
        <v>45</v>
      </c>
      <c r="Y112" s="256">
        <v>1</v>
      </c>
      <c r="Z112" s="241">
        <v>50</v>
      </c>
      <c r="AA112" s="241">
        <v>50</v>
      </c>
      <c r="AB112" s="46">
        <v>117</v>
      </c>
      <c r="AC112" s="235">
        <v>30</v>
      </c>
      <c r="AD112" s="46">
        <v>118</v>
      </c>
      <c r="AE112" s="252"/>
      <c r="AF112" s="46">
        <v>100</v>
      </c>
      <c r="AG112" s="252"/>
      <c r="AH112" s="53">
        <f t="shared" si="8"/>
        <v>0.20779220779220781</v>
      </c>
      <c r="AI112" s="53">
        <f t="shared" si="9"/>
        <v>0.20779220779220781</v>
      </c>
      <c r="AJ112" s="39">
        <v>8000000</v>
      </c>
      <c r="AK112" s="237" t="s">
        <v>1612</v>
      </c>
      <c r="AL112" s="237" t="s">
        <v>69</v>
      </c>
      <c r="AM112" s="39">
        <v>0</v>
      </c>
      <c r="AN112" s="251"/>
    </row>
    <row r="113" spans="1:40" s="173" customFormat="1" ht="51" x14ac:dyDescent="0.25">
      <c r="A113" s="196">
        <v>3</v>
      </c>
      <c r="B113" s="260" t="s">
        <v>643</v>
      </c>
      <c r="C113" s="228">
        <v>6</v>
      </c>
      <c r="D113" s="228" t="s">
        <v>771</v>
      </c>
      <c r="E113" s="260" t="s">
        <v>772</v>
      </c>
      <c r="F113" s="261">
        <v>2</v>
      </c>
      <c r="G113" s="228" t="s">
        <v>1619</v>
      </c>
      <c r="H113" s="260" t="s">
        <v>1620</v>
      </c>
      <c r="I113" s="228">
        <v>3</v>
      </c>
      <c r="J113" s="228"/>
      <c r="K113" s="260" t="s">
        <v>1294</v>
      </c>
      <c r="L113" s="261">
        <v>2020051290053</v>
      </c>
      <c r="M113" s="228">
        <v>5</v>
      </c>
      <c r="N113" s="228">
        <v>3625</v>
      </c>
      <c r="O113" s="198" t="s">
        <v>1647</v>
      </c>
      <c r="P113" s="228" t="s">
        <v>66</v>
      </c>
      <c r="Q113" s="228">
        <v>1000</v>
      </c>
      <c r="R113" s="256" t="s">
        <v>67</v>
      </c>
      <c r="S113" s="241">
        <v>300</v>
      </c>
      <c r="T113" s="198" t="s">
        <v>1541</v>
      </c>
      <c r="U113" s="198" t="s">
        <v>1648</v>
      </c>
      <c r="V113" s="228" t="s">
        <v>66</v>
      </c>
      <c r="W113" s="241">
        <v>385</v>
      </c>
      <c r="X113" s="262" t="s">
        <v>45</v>
      </c>
      <c r="Y113" s="256">
        <v>1</v>
      </c>
      <c r="Z113" s="241">
        <v>50</v>
      </c>
      <c r="AA113" s="241">
        <v>50</v>
      </c>
      <c r="AB113" s="46">
        <v>117</v>
      </c>
      <c r="AC113" s="235">
        <v>30</v>
      </c>
      <c r="AD113" s="46">
        <v>118</v>
      </c>
      <c r="AE113" s="252"/>
      <c r="AF113" s="46">
        <v>100</v>
      </c>
      <c r="AG113" s="252"/>
      <c r="AH113" s="53">
        <v>0.12987012987012986</v>
      </c>
      <c r="AI113" s="53">
        <v>0.12987012987012986</v>
      </c>
      <c r="AJ113" s="39">
        <v>1000000</v>
      </c>
      <c r="AK113" s="237" t="s">
        <v>1623</v>
      </c>
      <c r="AL113" s="237" t="s">
        <v>70</v>
      </c>
      <c r="AM113" s="39">
        <v>1000000</v>
      </c>
      <c r="AN113" s="251"/>
    </row>
    <row r="114" spans="1:40" s="173" customFormat="1" ht="51" x14ac:dyDescent="0.25">
      <c r="A114" s="196">
        <v>3</v>
      </c>
      <c r="B114" s="260" t="s">
        <v>643</v>
      </c>
      <c r="C114" s="228">
        <v>6</v>
      </c>
      <c r="D114" s="228" t="s">
        <v>771</v>
      </c>
      <c r="E114" s="260" t="s">
        <v>772</v>
      </c>
      <c r="F114" s="261">
        <v>3</v>
      </c>
      <c r="G114" s="228" t="s">
        <v>1292</v>
      </c>
      <c r="H114" s="260" t="s">
        <v>1293</v>
      </c>
      <c r="I114" s="228">
        <v>15</v>
      </c>
      <c r="J114" s="228"/>
      <c r="K114" s="260" t="s">
        <v>1294</v>
      </c>
      <c r="L114" s="261">
        <v>2020051290053</v>
      </c>
      <c r="M114" s="228">
        <v>1</v>
      </c>
      <c r="N114" s="228">
        <v>3631</v>
      </c>
      <c r="O114" s="198" t="s">
        <v>1649</v>
      </c>
      <c r="P114" s="228" t="s">
        <v>66</v>
      </c>
      <c r="Q114" s="228">
        <v>4</v>
      </c>
      <c r="R114" s="256" t="s">
        <v>67</v>
      </c>
      <c r="S114" s="241">
        <v>1</v>
      </c>
      <c r="T114" s="198" t="s">
        <v>1541</v>
      </c>
      <c r="U114" s="198" t="s">
        <v>1650</v>
      </c>
      <c r="V114" s="228" t="s">
        <v>66</v>
      </c>
      <c r="W114" s="241">
        <v>2</v>
      </c>
      <c r="X114" s="262" t="s">
        <v>45</v>
      </c>
      <c r="Y114" s="256">
        <v>1</v>
      </c>
      <c r="Z114" s="241">
        <v>0</v>
      </c>
      <c r="AA114" s="241">
        <v>1</v>
      </c>
      <c r="AB114" s="252">
        <v>1</v>
      </c>
      <c r="AC114" s="235">
        <v>1</v>
      </c>
      <c r="AD114" s="252">
        <v>1</v>
      </c>
      <c r="AE114" s="237"/>
      <c r="AF114" s="252">
        <v>0</v>
      </c>
      <c r="AG114" s="252"/>
      <c r="AH114" s="53">
        <f t="shared" si="8"/>
        <v>1</v>
      </c>
      <c r="AI114" s="53">
        <f t="shared" si="9"/>
        <v>1</v>
      </c>
      <c r="AJ114" s="39">
        <v>1646937.2</v>
      </c>
      <c r="AK114" s="237" t="s">
        <v>1230</v>
      </c>
      <c r="AL114" s="248" t="s">
        <v>69</v>
      </c>
      <c r="AM114" s="39">
        <v>900000</v>
      </c>
      <c r="AN114" s="251"/>
    </row>
    <row r="115" spans="1:40" s="173" customFormat="1" ht="51" x14ac:dyDescent="0.25">
      <c r="A115" s="194">
        <v>3</v>
      </c>
      <c r="B115" s="260" t="s">
        <v>643</v>
      </c>
      <c r="C115" s="228">
        <v>6</v>
      </c>
      <c r="D115" s="228" t="s">
        <v>771</v>
      </c>
      <c r="E115" s="260" t="s">
        <v>772</v>
      </c>
      <c r="F115" s="261">
        <v>3</v>
      </c>
      <c r="G115" s="228" t="s">
        <v>1292</v>
      </c>
      <c r="H115" s="260" t="s">
        <v>1293</v>
      </c>
      <c r="I115" s="228">
        <v>15</v>
      </c>
      <c r="J115" s="228"/>
      <c r="K115" s="260" t="s">
        <v>1294</v>
      </c>
      <c r="L115" s="261">
        <v>2020051290053</v>
      </c>
      <c r="M115" s="228">
        <v>2</v>
      </c>
      <c r="N115" s="228">
        <v>3632</v>
      </c>
      <c r="O115" s="198" t="s">
        <v>1651</v>
      </c>
      <c r="P115" s="228" t="s">
        <v>66</v>
      </c>
      <c r="Q115" s="228">
        <v>3</v>
      </c>
      <c r="R115" s="256" t="s">
        <v>67</v>
      </c>
      <c r="S115" s="241">
        <v>1</v>
      </c>
      <c r="T115" s="198" t="s">
        <v>1541</v>
      </c>
      <c r="U115" s="198" t="s">
        <v>1652</v>
      </c>
      <c r="V115" s="228" t="s">
        <v>66</v>
      </c>
      <c r="W115" s="241">
        <v>4</v>
      </c>
      <c r="X115" s="262" t="s">
        <v>45</v>
      </c>
      <c r="Y115" s="256">
        <v>0.9</v>
      </c>
      <c r="Z115" s="241">
        <v>1</v>
      </c>
      <c r="AA115" s="241">
        <v>1</v>
      </c>
      <c r="AB115" s="252">
        <v>1</v>
      </c>
      <c r="AC115" s="235">
        <v>1</v>
      </c>
      <c r="AD115" s="252">
        <v>1</v>
      </c>
      <c r="AE115" s="237"/>
      <c r="AF115" s="252">
        <v>1</v>
      </c>
      <c r="AG115" s="252"/>
      <c r="AH115" s="53">
        <f t="shared" si="8"/>
        <v>0.5</v>
      </c>
      <c r="AI115" s="53">
        <f t="shared" si="9"/>
        <v>0.5</v>
      </c>
      <c r="AJ115" s="39">
        <v>100000</v>
      </c>
      <c r="AK115" s="237" t="s">
        <v>1230</v>
      </c>
      <c r="AL115" s="248" t="s">
        <v>69</v>
      </c>
      <c r="AM115" s="39">
        <v>25000</v>
      </c>
      <c r="AN115" s="251"/>
    </row>
    <row r="116" spans="1:40" s="173" customFormat="1" ht="51" x14ac:dyDescent="0.25">
      <c r="A116" s="194">
        <v>3</v>
      </c>
      <c r="B116" s="260" t="s">
        <v>643</v>
      </c>
      <c r="C116" s="228">
        <v>6</v>
      </c>
      <c r="D116" s="228" t="s">
        <v>771</v>
      </c>
      <c r="E116" s="260" t="s">
        <v>772</v>
      </c>
      <c r="F116" s="261">
        <v>3</v>
      </c>
      <c r="G116" s="228" t="s">
        <v>1292</v>
      </c>
      <c r="H116" s="260" t="s">
        <v>1293</v>
      </c>
      <c r="I116" s="228">
        <v>15</v>
      </c>
      <c r="J116" s="228"/>
      <c r="K116" s="260" t="s">
        <v>1294</v>
      </c>
      <c r="L116" s="261">
        <v>2020051290053</v>
      </c>
      <c r="M116" s="228">
        <v>2</v>
      </c>
      <c r="N116" s="228">
        <v>3632</v>
      </c>
      <c r="O116" s="198" t="s">
        <v>1651</v>
      </c>
      <c r="P116" s="228" t="s">
        <v>66</v>
      </c>
      <c r="Q116" s="228">
        <v>3</v>
      </c>
      <c r="R116" s="256" t="s">
        <v>67</v>
      </c>
      <c r="S116" s="241">
        <v>1</v>
      </c>
      <c r="T116" s="198" t="s">
        <v>1541</v>
      </c>
      <c r="U116" s="198" t="s">
        <v>1653</v>
      </c>
      <c r="V116" s="228" t="s">
        <v>66</v>
      </c>
      <c r="W116" s="241">
        <v>1</v>
      </c>
      <c r="X116" s="262" t="s">
        <v>45</v>
      </c>
      <c r="Y116" s="256">
        <v>0.1</v>
      </c>
      <c r="Z116" s="241">
        <v>0</v>
      </c>
      <c r="AA116" s="241">
        <v>0</v>
      </c>
      <c r="AB116" s="252">
        <v>0</v>
      </c>
      <c r="AC116" s="235">
        <v>0</v>
      </c>
      <c r="AD116" s="252">
        <v>1</v>
      </c>
      <c r="AE116" s="237"/>
      <c r="AF116" s="252">
        <v>0</v>
      </c>
      <c r="AG116" s="252"/>
      <c r="AH116" s="53">
        <f t="shared" si="8"/>
        <v>0</v>
      </c>
      <c r="AI116" s="53">
        <f t="shared" si="9"/>
        <v>0</v>
      </c>
      <c r="AJ116" s="39">
        <v>3646937.2</v>
      </c>
      <c r="AK116" s="237" t="s">
        <v>1230</v>
      </c>
      <c r="AL116" s="248" t="s">
        <v>69</v>
      </c>
      <c r="AM116" s="39">
        <v>0</v>
      </c>
      <c r="AN116" s="251"/>
    </row>
    <row r="117" spans="1:40" s="173" customFormat="1" ht="63.75" x14ac:dyDescent="0.25">
      <c r="A117" s="196">
        <v>3</v>
      </c>
      <c r="B117" s="260" t="s">
        <v>643</v>
      </c>
      <c r="C117" s="228">
        <v>6</v>
      </c>
      <c r="D117" s="228" t="s">
        <v>771</v>
      </c>
      <c r="E117" s="260" t="s">
        <v>772</v>
      </c>
      <c r="F117" s="261">
        <v>3</v>
      </c>
      <c r="G117" s="228" t="s">
        <v>1292</v>
      </c>
      <c r="H117" s="260" t="s">
        <v>1293</v>
      </c>
      <c r="I117" s="228">
        <v>15</v>
      </c>
      <c r="J117" s="228"/>
      <c r="K117" s="260" t="s">
        <v>1294</v>
      </c>
      <c r="L117" s="261">
        <v>2020051290053</v>
      </c>
      <c r="M117" s="228">
        <v>4</v>
      </c>
      <c r="N117" s="228">
        <v>3634</v>
      </c>
      <c r="O117" s="198" t="s">
        <v>1654</v>
      </c>
      <c r="P117" s="228" t="s">
        <v>66</v>
      </c>
      <c r="Q117" s="228">
        <v>2</v>
      </c>
      <c r="R117" s="256" t="s">
        <v>378</v>
      </c>
      <c r="S117" s="241">
        <v>2</v>
      </c>
      <c r="T117" s="198" t="s">
        <v>1541</v>
      </c>
      <c r="U117" s="198" t="s">
        <v>1655</v>
      </c>
      <c r="V117" s="228" t="s">
        <v>66</v>
      </c>
      <c r="W117" s="241">
        <v>2</v>
      </c>
      <c r="X117" s="262" t="s">
        <v>45</v>
      </c>
      <c r="Y117" s="256">
        <v>0.5</v>
      </c>
      <c r="Z117" s="241">
        <v>0</v>
      </c>
      <c r="AA117" s="241">
        <v>1</v>
      </c>
      <c r="AB117" s="252">
        <v>1</v>
      </c>
      <c r="AC117" s="235">
        <v>1</v>
      </c>
      <c r="AD117" s="252">
        <v>0</v>
      </c>
      <c r="AE117" s="237"/>
      <c r="AF117" s="252">
        <v>1</v>
      </c>
      <c r="AG117" s="252"/>
      <c r="AH117" s="53">
        <f t="shared" si="8"/>
        <v>1</v>
      </c>
      <c r="AI117" s="53">
        <f t="shared" si="9"/>
        <v>1</v>
      </c>
      <c r="AJ117" s="39">
        <v>6646937.2000000002</v>
      </c>
      <c r="AK117" s="237" t="s">
        <v>1230</v>
      </c>
      <c r="AL117" s="248" t="s">
        <v>69</v>
      </c>
      <c r="AM117" s="39">
        <v>4500000</v>
      </c>
      <c r="AN117" s="251"/>
    </row>
    <row r="118" spans="1:40" s="173" customFormat="1" ht="63.75" x14ac:dyDescent="0.25">
      <c r="A118" s="196">
        <v>3</v>
      </c>
      <c r="B118" s="260" t="s">
        <v>643</v>
      </c>
      <c r="C118" s="228">
        <v>6</v>
      </c>
      <c r="D118" s="228" t="s">
        <v>771</v>
      </c>
      <c r="E118" s="260" t="s">
        <v>772</v>
      </c>
      <c r="F118" s="261">
        <v>3</v>
      </c>
      <c r="G118" s="228" t="s">
        <v>1292</v>
      </c>
      <c r="H118" s="260" t="s">
        <v>1293</v>
      </c>
      <c r="I118" s="228">
        <v>15</v>
      </c>
      <c r="J118" s="228"/>
      <c r="K118" s="260" t="s">
        <v>1294</v>
      </c>
      <c r="L118" s="261">
        <v>2020051290053</v>
      </c>
      <c r="M118" s="228">
        <v>4</v>
      </c>
      <c r="N118" s="228">
        <v>3634</v>
      </c>
      <c r="O118" s="198" t="s">
        <v>1654</v>
      </c>
      <c r="P118" s="228" t="s">
        <v>66</v>
      </c>
      <c r="Q118" s="228">
        <v>2</v>
      </c>
      <c r="R118" s="256" t="s">
        <v>378</v>
      </c>
      <c r="S118" s="241">
        <v>2</v>
      </c>
      <c r="T118" s="198" t="s">
        <v>1541</v>
      </c>
      <c r="U118" s="198" t="s">
        <v>1655</v>
      </c>
      <c r="V118" s="228" t="s">
        <v>66</v>
      </c>
      <c r="W118" s="241">
        <v>2</v>
      </c>
      <c r="X118" s="262" t="s">
        <v>45</v>
      </c>
      <c r="Y118" s="256">
        <v>0.5</v>
      </c>
      <c r="Z118" s="241">
        <v>0</v>
      </c>
      <c r="AA118" s="241">
        <v>1</v>
      </c>
      <c r="AB118" s="257">
        <v>1</v>
      </c>
      <c r="AC118" s="241">
        <v>1</v>
      </c>
      <c r="AD118" s="237">
        <v>0</v>
      </c>
      <c r="AE118" s="241"/>
      <c r="AF118" s="257">
        <v>1</v>
      </c>
      <c r="AG118" s="252"/>
      <c r="AH118" s="53">
        <f t="shared" si="8"/>
        <v>1</v>
      </c>
      <c r="AI118" s="53">
        <f t="shared" si="9"/>
        <v>1</v>
      </c>
      <c r="AJ118" s="39">
        <v>10000000</v>
      </c>
      <c r="AK118" s="237" t="s">
        <v>364</v>
      </c>
      <c r="AL118" s="237" t="s">
        <v>69</v>
      </c>
      <c r="AM118" s="39">
        <v>0</v>
      </c>
      <c r="AN118" s="258"/>
    </row>
    <row r="119" spans="1:40" s="173" customFormat="1" ht="63.75" x14ac:dyDescent="0.25">
      <c r="A119" s="196">
        <v>3</v>
      </c>
      <c r="B119" s="260" t="s">
        <v>643</v>
      </c>
      <c r="C119" s="228">
        <v>6</v>
      </c>
      <c r="D119" s="228" t="s">
        <v>771</v>
      </c>
      <c r="E119" s="260" t="s">
        <v>772</v>
      </c>
      <c r="F119" s="261">
        <v>3</v>
      </c>
      <c r="G119" s="228" t="s">
        <v>1292</v>
      </c>
      <c r="H119" s="260" t="s">
        <v>1293</v>
      </c>
      <c r="I119" s="228">
        <v>15</v>
      </c>
      <c r="J119" s="228"/>
      <c r="K119" s="260" t="s">
        <v>1294</v>
      </c>
      <c r="L119" s="261">
        <v>2020051290053</v>
      </c>
      <c r="M119" s="228">
        <v>4</v>
      </c>
      <c r="N119" s="228">
        <v>3634</v>
      </c>
      <c r="O119" s="198" t="s">
        <v>1654</v>
      </c>
      <c r="P119" s="228" t="s">
        <v>66</v>
      </c>
      <c r="Q119" s="228">
        <v>2</v>
      </c>
      <c r="R119" s="256" t="s">
        <v>378</v>
      </c>
      <c r="S119" s="241">
        <v>2</v>
      </c>
      <c r="T119" s="198" t="s">
        <v>1541</v>
      </c>
      <c r="U119" s="198" t="s">
        <v>1656</v>
      </c>
      <c r="V119" s="228" t="s">
        <v>66</v>
      </c>
      <c r="W119" s="241">
        <v>150</v>
      </c>
      <c r="X119" s="262" t="s">
        <v>45</v>
      </c>
      <c r="Y119" s="256">
        <v>0.2</v>
      </c>
      <c r="Z119" s="241">
        <v>0</v>
      </c>
      <c r="AA119" s="241">
        <v>25</v>
      </c>
      <c r="AB119" s="252">
        <v>75</v>
      </c>
      <c r="AC119" s="235">
        <v>75</v>
      </c>
      <c r="AD119" s="252">
        <v>0</v>
      </c>
      <c r="AE119" s="237"/>
      <c r="AF119" s="252">
        <v>75</v>
      </c>
      <c r="AG119" s="252"/>
      <c r="AH119" s="53">
        <f t="shared" si="8"/>
        <v>0.66666666666666663</v>
      </c>
      <c r="AI119" s="53">
        <f t="shared" si="9"/>
        <v>0.66666666666666663</v>
      </c>
      <c r="AJ119" s="39">
        <v>4646937.2</v>
      </c>
      <c r="AK119" s="237" t="s">
        <v>1230</v>
      </c>
      <c r="AL119" s="248" t="s">
        <v>69</v>
      </c>
      <c r="AM119" s="39">
        <v>2800000</v>
      </c>
      <c r="AN119" s="251"/>
    </row>
    <row r="120" spans="1:40" s="173" customFormat="1" ht="63.75" x14ac:dyDescent="0.25">
      <c r="A120" s="196">
        <v>3</v>
      </c>
      <c r="B120" s="260" t="s">
        <v>643</v>
      </c>
      <c r="C120" s="228">
        <v>6</v>
      </c>
      <c r="D120" s="228" t="s">
        <v>771</v>
      </c>
      <c r="E120" s="260" t="s">
        <v>772</v>
      </c>
      <c r="F120" s="261">
        <v>3</v>
      </c>
      <c r="G120" s="228" t="s">
        <v>1292</v>
      </c>
      <c r="H120" s="260" t="s">
        <v>1293</v>
      </c>
      <c r="I120" s="228">
        <v>15</v>
      </c>
      <c r="J120" s="228"/>
      <c r="K120" s="260" t="s">
        <v>1294</v>
      </c>
      <c r="L120" s="261">
        <v>2020051290053</v>
      </c>
      <c r="M120" s="228">
        <v>4</v>
      </c>
      <c r="N120" s="228">
        <v>3634</v>
      </c>
      <c r="O120" s="198" t="s">
        <v>1654</v>
      </c>
      <c r="P120" s="228" t="s">
        <v>66</v>
      </c>
      <c r="Q120" s="228">
        <v>2</v>
      </c>
      <c r="R120" s="256" t="s">
        <v>378</v>
      </c>
      <c r="S120" s="241">
        <v>2</v>
      </c>
      <c r="T120" s="198" t="s">
        <v>1541</v>
      </c>
      <c r="U120" s="198" t="s">
        <v>1656</v>
      </c>
      <c r="V120" s="228" t="s">
        <v>66</v>
      </c>
      <c r="W120" s="241">
        <v>150</v>
      </c>
      <c r="X120" s="262" t="s">
        <v>45</v>
      </c>
      <c r="Y120" s="256">
        <v>0.2</v>
      </c>
      <c r="Z120" s="241">
        <v>0</v>
      </c>
      <c r="AA120" s="241">
        <v>25</v>
      </c>
      <c r="AB120" s="252">
        <v>75</v>
      </c>
      <c r="AC120" s="235">
        <v>75</v>
      </c>
      <c r="AD120" s="252">
        <v>0</v>
      </c>
      <c r="AE120" s="237"/>
      <c r="AF120" s="252">
        <v>75</v>
      </c>
      <c r="AG120" s="252"/>
      <c r="AH120" s="53">
        <f t="shared" si="8"/>
        <v>0.66666666666666663</v>
      </c>
      <c r="AI120" s="53">
        <f t="shared" si="9"/>
        <v>0.66666666666666663</v>
      </c>
      <c r="AJ120" s="39">
        <v>5000000</v>
      </c>
      <c r="AK120" s="237" t="s">
        <v>307</v>
      </c>
      <c r="AL120" s="237" t="s">
        <v>70</v>
      </c>
      <c r="AM120" s="39">
        <v>0</v>
      </c>
      <c r="AN120" s="253"/>
    </row>
    <row r="121" spans="1:40" s="173" customFormat="1" ht="63.75" x14ac:dyDescent="0.25">
      <c r="A121" s="196">
        <v>3</v>
      </c>
      <c r="B121" s="260" t="s">
        <v>643</v>
      </c>
      <c r="C121" s="228">
        <v>6</v>
      </c>
      <c r="D121" s="228" t="s">
        <v>771</v>
      </c>
      <c r="E121" s="260" t="s">
        <v>772</v>
      </c>
      <c r="F121" s="261">
        <v>3</v>
      </c>
      <c r="G121" s="228" t="s">
        <v>1292</v>
      </c>
      <c r="H121" s="260" t="s">
        <v>1293</v>
      </c>
      <c r="I121" s="228">
        <v>15</v>
      </c>
      <c r="J121" s="228"/>
      <c r="K121" s="260" t="s">
        <v>1294</v>
      </c>
      <c r="L121" s="261">
        <v>2020051290053</v>
      </c>
      <c r="M121" s="228">
        <v>4</v>
      </c>
      <c r="N121" s="228">
        <v>3634</v>
      </c>
      <c r="O121" s="198" t="s">
        <v>1654</v>
      </c>
      <c r="P121" s="228" t="s">
        <v>66</v>
      </c>
      <c r="Q121" s="228">
        <v>2</v>
      </c>
      <c r="R121" s="256" t="s">
        <v>378</v>
      </c>
      <c r="S121" s="241">
        <v>2</v>
      </c>
      <c r="T121" s="198" t="s">
        <v>1541</v>
      </c>
      <c r="U121" s="253" t="s">
        <v>1657</v>
      </c>
      <c r="V121" s="228" t="s">
        <v>66</v>
      </c>
      <c r="W121" s="241">
        <v>2</v>
      </c>
      <c r="X121" s="262" t="s">
        <v>45</v>
      </c>
      <c r="Y121" s="256">
        <v>0.3</v>
      </c>
      <c r="Z121" s="241">
        <v>1</v>
      </c>
      <c r="AA121" s="241">
        <v>1</v>
      </c>
      <c r="AB121" s="252">
        <v>0</v>
      </c>
      <c r="AC121" s="235">
        <v>1</v>
      </c>
      <c r="AD121" s="252">
        <v>1</v>
      </c>
      <c r="AE121" s="237"/>
      <c r="AF121" s="252">
        <v>0</v>
      </c>
      <c r="AG121" s="252"/>
      <c r="AH121" s="53">
        <f t="shared" si="8"/>
        <v>1</v>
      </c>
      <c r="AI121" s="53">
        <f t="shared" si="9"/>
        <v>1</v>
      </c>
      <c r="AJ121" s="39">
        <v>17290000</v>
      </c>
      <c r="AK121" s="237" t="s">
        <v>1213</v>
      </c>
      <c r="AL121" s="237" t="s">
        <v>610</v>
      </c>
      <c r="AM121" s="39">
        <v>6478040</v>
      </c>
      <c r="AN121" s="253"/>
    </row>
    <row r="122" spans="1:40" s="173" customFormat="1" ht="63.75" x14ac:dyDescent="0.25">
      <c r="A122" s="196">
        <v>3</v>
      </c>
      <c r="B122" s="260" t="s">
        <v>643</v>
      </c>
      <c r="C122" s="228">
        <v>6</v>
      </c>
      <c r="D122" s="228" t="s">
        <v>771</v>
      </c>
      <c r="E122" s="260" t="s">
        <v>772</v>
      </c>
      <c r="F122" s="261">
        <v>3</v>
      </c>
      <c r="G122" s="228" t="s">
        <v>1292</v>
      </c>
      <c r="H122" s="260" t="s">
        <v>1293</v>
      </c>
      <c r="I122" s="228">
        <v>15</v>
      </c>
      <c r="J122" s="228"/>
      <c r="K122" s="260" t="s">
        <v>1294</v>
      </c>
      <c r="L122" s="261">
        <v>2020051290053</v>
      </c>
      <c r="M122" s="228">
        <v>4</v>
      </c>
      <c r="N122" s="228">
        <v>3634</v>
      </c>
      <c r="O122" s="198" t="s">
        <v>1654</v>
      </c>
      <c r="P122" s="228" t="s">
        <v>66</v>
      </c>
      <c r="Q122" s="228">
        <v>2</v>
      </c>
      <c r="R122" s="256" t="s">
        <v>378</v>
      </c>
      <c r="S122" s="241">
        <v>2</v>
      </c>
      <c r="T122" s="198" t="s">
        <v>1541</v>
      </c>
      <c r="U122" s="253" t="s">
        <v>1657</v>
      </c>
      <c r="V122" s="228" t="s">
        <v>66</v>
      </c>
      <c r="W122" s="241">
        <v>2</v>
      </c>
      <c r="X122" s="262" t="s">
        <v>45</v>
      </c>
      <c r="Y122" s="256">
        <v>0.3</v>
      </c>
      <c r="Z122" s="241">
        <v>1</v>
      </c>
      <c r="AA122" s="241">
        <v>1</v>
      </c>
      <c r="AB122" s="252">
        <v>0</v>
      </c>
      <c r="AC122" s="235">
        <v>1</v>
      </c>
      <c r="AD122" s="252">
        <v>1</v>
      </c>
      <c r="AE122" s="237"/>
      <c r="AF122" s="252">
        <v>0</v>
      </c>
      <c r="AG122" s="252"/>
      <c r="AH122" s="53">
        <f t="shared" si="8"/>
        <v>1</v>
      </c>
      <c r="AI122" s="53">
        <f t="shared" si="9"/>
        <v>1</v>
      </c>
      <c r="AJ122" s="39">
        <v>5646937.2000000002</v>
      </c>
      <c r="AK122" s="237" t="s">
        <v>1230</v>
      </c>
      <c r="AL122" s="248" t="s">
        <v>69</v>
      </c>
      <c r="AM122" s="39">
        <v>2816718</v>
      </c>
      <c r="AN122" s="251"/>
    </row>
    <row r="123" spans="1:40" s="259" customFormat="1" ht="51" x14ac:dyDescent="0.25">
      <c r="A123" s="194">
        <v>2</v>
      </c>
      <c r="B123" s="260" t="s">
        <v>543</v>
      </c>
      <c r="C123" s="228">
        <v>6</v>
      </c>
      <c r="D123" s="228" t="s">
        <v>1658</v>
      </c>
      <c r="E123" s="260" t="s">
        <v>1659</v>
      </c>
      <c r="F123" s="261">
        <v>1</v>
      </c>
      <c r="G123" s="228" t="s">
        <v>1660</v>
      </c>
      <c r="H123" s="260" t="s">
        <v>1661</v>
      </c>
      <c r="I123" s="228">
        <v>17</v>
      </c>
      <c r="J123" s="228">
        <v>8</v>
      </c>
      <c r="K123" s="260" t="s">
        <v>1662</v>
      </c>
      <c r="L123" s="261">
        <v>2020051290055</v>
      </c>
      <c r="M123" s="228">
        <v>1</v>
      </c>
      <c r="N123" s="228">
        <v>2611</v>
      </c>
      <c r="O123" s="198" t="s">
        <v>1663</v>
      </c>
      <c r="P123" s="228" t="s">
        <v>369</v>
      </c>
      <c r="Q123" s="256">
        <v>1</v>
      </c>
      <c r="R123" s="256" t="s">
        <v>554</v>
      </c>
      <c r="S123" s="254">
        <v>0.5</v>
      </c>
      <c r="T123" s="198" t="s">
        <v>1541</v>
      </c>
      <c r="U123" s="198" t="s">
        <v>1664</v>
      </c>
      <c r="V123" s="228" t="s">
        <v>66</v>
      </c>
      <c r="W123" s="241">
        <v>1</v>
      </c>
      <c r="X123" s="262" t="s">
        <v>46</v>
      </c>
      <c r="Y123" s="256">
        <v>0.5</v>
      </c>
      <c r="Z123" s="241">
        <v>1</v>
      </c>
      <c r="AA123" s="241">
        <v>1</v>
      </c>
      <c r="AB123" s="252">
        <v>1</v>
      </c>
      <c r="AC123" s="235">
        <v>1</v>
      </c>
      <c r="AD123" s="252">
        <v>1</v>
      </c>
      <c r="AE123" s="237"/>
      <c r="AF123" s="252">
        <v>1</v>
      </c>
      <c r="AG123" s="252"/>
      <c r="AH123" s="53">
        <f t="shared" si="8"/>
        <v>1</v>
      </c>
      <c r="AI123" s="53">
        <f t="shared" si="9"/>
        <v>1</v>
      </c>
      <c r="AJ123" s="39">
        <v>12133000</v>
      </c>
      <c r="AK123" s="243" t="s">
        <v>1128</v>
      </c>
      <c r="AL123" s="237" t="s">
        <v>69</v>
      </c>
      <c r="AM123" s="39">
        <v>8000000</v>
      </c>
      <c r="AN123" s="253"/>
    </row>
    <row r="124" spans="1:40" s="259" customFormat="1" ht="51" x14ac:dyDescent="0.25">
      <c r="A124" s="194">
        <v>2</v>
      </c>
      <c r="B124" s="260" t="s">
        <v>543</v>
      </c>
      <c r="C124" s="228">
        <v>6</v>
      </c>
      <c r="D124" s="228" t="s">
        <v>1658</v>
      </c>
      <c r="E124" s="260" t="s">
        <v>1659</v>
      </c>
      <c r="F124" s="261">
        <v>1</v>
      </c>
      <c r="G124" s="228" t="s">
        <v>1660</v>
      </c>
      <c r="H124" s="260" t="s">
        <v>1661</v>
      </c>
      <c r="I124" s="228">
        <v>17</v>
      </c>
      <c r="J124" s="228">
        <v>8</v>
      </c>
      <c r="K124" s="260" t="s">
        <v>1662</v>
      </c>
      <c r="L124" s="261">
        <v>2020051290055</v>
      </c>
      <c r="M124" s="228">
        <v>1</v>
      </c>
      <c r="N124" s="228">
        <v>2611</v>
      </c>
      <c r="O124" s="198" t="s">
        <v>1663</v>
      </c>
      <c r="P124" s="228" t="s">
        <v>369</v>
      </c>
      <c r="Q124" s="256">
        <v>1</v>
      </c>
      <c r="R124" s="256" t="s">
        <v>554</v>
      </c>
      <c r="S124" s="254">
        <v>0.5</v>
      </c>
      <c r="T124" s="198" t="s">
        <v>1541</v>
      </c>
      <c r="U124" s="198" t="s">
        <v>1664</v>
      </c>
      <c r="V124" s="228" t="s">
        <v>66</v>
      </c>
      <c r="W124" s="241">
        <v>1</v>
      </c>
      <c r="X124" s="262" t="s">
        <v>46</v>
      </c>
      <c r="Y124" s="256">
        <v>0.5</v>
      </c>
      <c r="Z124" s="241">
        <v>1</v>
      </c>
      <c r="AA124" s="241">
        <v>1</v>
      </c>
      <c r="AB124" s="252">
        <v>1</v>
      </c>
      <c r="AC124" s="235">
        <v>1</v>
      </c>
      <c r="AD124" s="252">
        <v>1</v>
      </c>
      <c r="AE124" s="237"/>
      <c r="AF124" s="252">
        <v>1</v>
      </c>
      <c r="AG124" s="252"/>
      <c r="AH124" s="53">
        <f t="shared" si="8"/>
        <v>1</v>
      </c>
      <c r="AI124" s="53">
        <f t="shared" si="9"/>
        <v>1</v>
      </c>
      <c r="AJ124" s="39">
        <v>7117000</v>
      </c>
      <c r="AK124" s="243" t="s">
        <v>1665</v>
      </c>
      <c r="AL124" s="237" t="s">
        <v>70</v>
      </c>
      <c r="AM124" s="39">
        <v>0</v>
      </c>
      <c r="AN124" s="253"/>
    </row>
    <row r="125" spans="1:40" s="263" customFormat="1" ht="38.25" x14ac:dyDescent="0.25">
      <c r="A125" s="228"/>
      <c r="B125" s="260"/>
      <c r="C125" s="228"/>
      <c r="D125" s="228"/>
      <c r="E125" s="260"/>
      <c r="F125" s="261"/>
      <c r="G125" s="228"/>
      <c r="H125" s="260"/>
      <c r="I125" s="228"/>
      <c r="J125" s="228"/>
      <c r="K125" s="260"/>
      <c r="L125" s="261"/>
      <c r="M125" s="228"/>
      <c r="N125" s="228">
        <v>2611</v>
      </c>
      <c r="O125" s="198"/>
      <c r="P125" s="228"/>
      <c r="Q125" s="256"/>
      <c r="R125" s="256"/>
      <c r="S125" s="254"/>
      <c r="T125" s="198"/>
      <c r="U125" s="198" t="s">
        <v>1666</v>
      </c>
      <c r="V125" s="228" t="s">
        <v>66</v>
      </c>
      <c r="W125" s="241">
        <v>1</v>
      </c>
      <c r="X125" s="262" t="s">
        <v>45</v>
      </c>
      <c r="Y125" s="256">
        <v>0.25</v>
      </c>
      <c r="Z125" s="241">
        <v>0</v>
      </c>
      <c r="AA125" s="241">
        <v>0</v>
      </c>
      <c r="AB125" s="252">
        <v>1</v>
      </c>
      <c r="AC125" s="235">
        <v>1</v>
      </c>
      <c r="AD125" s="53">
        <v>1</v>
      </c>
      <c r="AE125" s="53">
        <v>1</v>
      </c>
      <c r="AF125" s="242">
        <v>5000000</v>
      </c>
      <c r="AG125" s="243" t="s">
        <v>1237</v>
      </c>
      <c r="AH125" s="53">
        <v>1</v>
      </c>
      <c r="AI125" s="53"/>
      <c r="AJ125" s="39">
        <v>1000000</v>
      </c>
      <c r="AK125" s="243" t="s">
        <v>1128</v>
      </c>
      <c r="AL125" s="237" t="s">
        <v>69</v>
      </c>
      <c r="AM125" s="39">
        <v>888822</v>
      </c>
      <c r="AN125" s="253"/>
    </row>
    <row r="126" spans="1:40" s="263" customFormat="1" ht="51" x14ac:dyDescent="0.25">
      <c r="A126" s="228">
        <v>2</v>
      </c>
      <c r="B126" s="260" t="s">
        <v>543</v>
      </c>
      <c r="C126" s="228">
        <v>6</v>
      </c>
      <c r="D126" s="228" t="s">
        <v>1658</v>
      </c>
      <c r="E126" s="260" t="s">
        <v>1659</v>
      </c>
      <c r="F126" s="261">
        <v>1</v>
      </c>
      <c r="G126" s="228" t="s">
        <v>1660</v>
      </c>
      <c r="H126" s="260" t="s">
        <v>1661</v>
      </c>
      <c r="I126" s="228">
        <v>17</v>
      </c>
      <c r="J126" s="228">
        <v>8</v>
      </c>
      <c r="K126" s="260" t="s">
        <v>1662</v>
      </c>
      <c r="L126" s="261">
        <v>2020051290055</v>
      </c>
      <c r="M126" s="228">
        <v>1</v>
      </c>
      <c r="N126" s="228">
        <v>2611</v>
      </c>
      <c r="O126" s="198" t="s">
        <v>1663</v>
      </c>
      <c r="P126" s="228" t="s">
        <v>369</v>
      </c>
      <c r="Q126" s="256">
        <v>1</v>
      </c>
      <c r="R126" s="256" t="s">
        <v>554</v>
      </c>
      <c r="S126" s="254">
        <v>0.5</v>
      </c>
      <c r="T126" s="198" t="s">
        <v>1541</v>
      </c>
      <c r="U126" s="198" t="s">
        <v>1666</v>
      </c>
      <c r="V126" s="228" t="s">
        <v>66</v>
      </c>
      <c r="W126" s="241">
        <v>1</v>
      </c>
      <c r="X126" s="262" t="s">
        <v>45</v>
      </c>
      <c r="Y126" s="256">
        <v>0.25</v>
      </c>
      <c r="Z126" s="241">
        <v>0</v>
      </c>
      <c r="AA126" s="241">
        <v>0</v>
      </c>
      <c r="AB126" s="252">
        <v>1</v>
      </c>
      <c r="AC126" s="235">
        <v>1</v>
      </c>
      <c r="AD126" s="252">
        <v>0</v>
      </c>
      <c r="AE126" s="237"/>
      <c r="AF126" s="252">
        <v>0</v>
      </c>
      <c r="AG126" s="252"/>
      <c r="AH126" s="53">
        <f t="shared" si="8"/>
        <v>1</v>
      </c>
      <c r="AI126" s="53">
        <f t="shared" si="9"/>
        <v>1</v>
      </c>
      <c r="AJ126" s="39">
        <v>5000000</v>
      </c>
      <c r="AK126" s="243" t="s">
        <v>1237</v>
      </c>
      <c r="AL126" s="237" t="s">
        <v>69</v>
      </c>
      <c r="AM126" s="39">
        <v>0</v>
      </c>
      <c r="AN126" s="253"/>
    </row>
    <row r="127" spans="1:40" s="259" customFormat="1" ht="51" x14ac:dyDescent="0.25">
      <c r="A127" s="194">
        <v>2</v>
      </c>
      <c r="B127" s="260" t="s">
        <v>543</v>
      </c>
      <c r="C127" s="228">
        <v>6</v>
      </c>
      <c r="D127" s="228" t="s">
        <v>1658</v>
      </c>
      <c r="E127" s="260" t="s">
        <v>1659</v>
      </c>
      <c r="F127" s="261">
        <v>1</v>
      </c>
      <c r="G127" s="228" t="s">
        <v>1660</v>
      </c>
      <c r="H127" s="260" t="s">
        <v>1661</v>
      </c>
      <c r="I127" s="228">
        <v>17</v>
      </c>
      <c r="J127" s="228">
        <v>8</v>
      </c>
      <c r="K127" s="260" t="s">
        <v>1662</v>
      </c>
      <c r="L127" s="261">
        <v>2020051290055</v>
      </c>
      <c r="M127" s="228">
        <v>1</v>
      </c>
      <c r="N127" s="228">
        <v>2611</v>
      </c>
      <c r="O127" s="198" t="s">
        <v>1663</v>
      </c>
      <c r="P127" s="228" t="s">
        <v>369</v>
      </c>
      <c r="Q127" s="256">
        <v>1</v>
      </c>
      <c r="R127" s="256" t="s">
        <v>554</v>
      </c>
      <c r="S127" s="254">
        <v>0.5</v>
      </c>
      <c r="T127" s="198" t="s">
        <v>1541</v>
      </c>
      <c r="U127" s="198" t="s">
        <v>1667</v>
      </c>
      <c r="V127" s="228" t="s">
        <v>66</v>
      </c>
      <c r="W127" s="241">
        <v>1</v>
      </c>
      <c r="X127" s="262" t="s">
        <v>45</v>
      </c>
      <c r="Y127" s="256">
        <v>0.25</v>
      </c>
      <c r="Z127" s="241">
        <v>1</v>
      </c>
      <c r="AA127" s="241">
        <v>1</v>
      </c>
      <c r="AB127" s="252">
        <v>0</v>
      </c>
      <c r="AC127" s="235">
        <v>0</v>
      </c>
      <c r="AD127" s="252">
        <v>0</v>
      </c>
      <c r="AE127" s="237"/>
      <c r="AF127" s="252">
        <v>0</v>
      </c>
      <c r="AG127" s="252"/>
      <c r="AH127" s="53">
        <f t="shared" si="8"/>
        <v>1</v>
      </c>
      <c r="AI127" s="53">
        <f t="shared" si="9"/>
        <v>1</v>
      </c>
      <c r="AJ127" s="39">
        <v>10000000</v>
      </c>
      <c r="AK127" s="243" t="s">
        <v>306</v>
      </c>
      <c r="AL127" s="237" t="s">
        <v>69</v>
      </c>
      <c r="AM127" s="39">
        <v>0</v>
      </c>
      <c r="AN127" s="253"/>
    </row>
    <row r="128" spans="1:40" s="259" customFormat="1" ht="51" x14ac:dyDescent="0.25">
      <c r="A128" s="194">
        <v>2</v>
      </c>
      <c r="B128" s="260" t="s">
        <v>543</v>
      </c>
      <c r="C128" s="228">
        <v>6</v>
      </c>
      <c r="D128" s="228" t="s">
        <v>1658</v>
      </c>
      <c r="E128" s="260" t="s">
        <v>1659</v>
      </c>
      <c r="F128" s="261">
        <v>1</v>
      </c>
      <c r="G128" s="228" t="s">
        <v>1660</v>
      </c>
      <c r="H128" s="260" t="s">
        <v>1661</v>
      </c>
      <c r="I128" s="228">
        <v>17</v>
      </c>
      <c r="J128" s="228">
        <v>8</v>
      </c>
      <c r="K128" s="260" t="s">
        <v>1662</v>
      </c>
      <c r="L128" s="261">
        <v>2020051290055</v>
      </c>
      <c r="M128" s="228">
        <v>1</v>
      </c>
      <c r="N128" s="228">
        <v>2611</v>
      </c>
      <c r="O128" s="198" t="s">
        <v>1663</v>
      </c>
      <c r="P128" s="228" t="s">
        <v>369</v>
      </c>
      <c r="Q128" s="256">
        <v>1</v>
      </c>
      <c r="R128" s="256" t="s">
        <v>554</v>
      </c>
      <c r="S128" s="254">
        <v>0.5</v>
      </c>
      <c r="T128" s="198" t="s">
        <v>1541</v>
      </c>
      <c r="U128" s="198" t="s">
        <v>1667</v>
      </c>
      <c r="V128" s="228" t="s">
        <v>66</v>
      </c>
      <c r="W128" s="241">
        <v>1</v>
      </c>
      <c r="X128" s="262" t="s">
        <v>45</v>
      </c>
      <c r="Y128" s="256">
        <v>0.25</v>
      </c>
      <c r="Z128" s="241">
        <v>1</v>
      </c>
      <c r="AA128" s="241">
        <v>1</v>
      </c>
      <c r="AB128" s="252">
        <v>0</v>
      </c>
      <c r="AC128" s="235">
        <v>0</v>
      </c>
      <c r="AD128" s="252">
        <v>0</v>
      </c>
      <c r="AE128" s="237"/>
      <c r="AF128" s="252">
        <v>0</v>
      </c>
      <c r="AG128" s="252"/>
      <c r="AH128" s="53">
        <f t="shared" si="8"/>
        <v>1</v>
      </c>
      <c r="AI128" s="53">
        <f t="shared" si="9"/>
        <v>1</v>
      </c>
      <c r="AJ128" s="39">
        <v>7000000</v>
      </c>
      <c r="AK128" s="243" t="s">
        <v>1665</v>
      </c>
      <c r="AL128" s="237" t="s">
        <v>70</v>
      </c>
      <c r="AM128" s="39">
        <v>0</v>
      </c>
      <c r="AN128" s="253"/>
    </row>
    <row r="129" spans="1:40" s="259" customFormat="1" ht="51" x14ac:dyDescent="0.25">
      <c r="A129" s="194">
        <v>2</v>
      </c>
      <c r="B129" s="260" t="s">
        <v>543</v>
      </c>
      <c r="C129" s="228">
        <v>6</v>
      </c>
      <c r="D129" s="228" t="s">
        <v>1658</v>
      </c>
      <c r="E129" s="260" t="s">
        <v>1659</v>
      </c>
      <c r="F129" s="261">
        <v>1</v>
      </c>
      <c r="G129" s="228" t="s">
        <v>1660</v>
      </c>
      <c r="H129" s="260" t="s">
        <v>1661</v>
      </c>
      <c r="I129" s="228">
        <v>17</v>
      </c>
      <c r="J129" s="228">
        <v>8</v>
      </c>
      <c r="K129" s="260" t="s">
        <v>1662</v>
      </c>
      <c r="L129" s="261">
        <v>2020051290055</v>
      </c>
      <c r="M129" s="228">
        <v>1</v>
      </c>
      <c r="N129" s="228">
        <v>2611</v>
      </c>
      <c r="O129" s="198" t="s">
        <v>1663</v>
      </c>
      <c r="P129" s="228" t="s">
        <v>369</v>
      </c>
      <c r="Q129" s="256">
        <v>1</v>
      </c>
      <c r="R129" s="256" t="s">
        <v>554</v>
      </c>
      <c r="S129" s="254">
        <v>0.5</v>
      </c>
      <c r="T129" s="198" t="s">
        <v>1541</v>
      </c>
      <c r="U129" s="198" t="s">
        <v>1667</v>
      </c>
      <c r="V129" s="228" t="s">
        <v>66</v>
      </c>
      <c r="W129" s="241">
        <v>1</v>
      </c>
      <c r="X129" s="262" t="s">
        <v>45</v>
      </c>
      <c r="Y129" s="256">
        <v>0.25</v>
      </c>
      <c r="Z129" s="241">
        <v>1</v>
      </c>
      <c r="AA129" s="241">
        <v>1</v>
      </c>
      <c r="AB129" s="252">
        <v>0</v>
      </c>
      <c r="AC129" s="235">
        <v>0</v>
      </c>
      <c r="AD129" s="252">
        <v>0</v>
      </c>
      <c r="AE129" s="237"/>
      <c r="AF129" s="252">
        <v>0</v>
      </c>
      <c r="AG129" s="252"/>
      <c r="AH129" s="53">
        <v>1</v>
      </c>
      <c r="AI129" s="53">
        <v>1</v>
      </c>
      <c r="AJ129" s="39">
        <v>500000</v>
      </c>
      <c r="AK129" s="243" t="s">
        <v>1543</v>
      </c>
      <c r="AL129" s="237" t="s">
        <v>660</v>
      </c>
      <c r="AM129" s="39">
        <v>500000</v>
      </c>
      <c r="AN129" s="253"/>
    </row>
    <row r="130" spans="1:40" s="173" customFormat="1" ht="51" x14ac:dyDescent="0.25">
      <c r="A130" s="196">
        <v>2</v>
      </c>
      <c r="B130" s="260" t="s">
        <v>543</v>
      </c>
      <c r="C130" s="228">
        <v>6</v>
      </c>
      <c r="D130" s="228" t="s">
        <v>1658</v>
      </c>
      <c r="E130" s="260" t="s">
        <v>1659</v>
      </c>
      <c r="F130" s="261">
        <v>1</v>
      </c>
      <c r="G130" s="228" t="s">
        <v>1660</v>
      </c>
      <c r="H130" s="260" t="s">
        <v>1661</v>
      </c>
      <c r="I130" s="228">
        <v>17</v>
      </c>
      <c r="J130" s="228">
        <v>8</v>
      </c>
      <c r="K130" s="260" t="s">
        <v>1662</v>
      </c>
      <c r="L130" s="261">
        <v>2020051290055</v>
      </c>
      <c r="M130" s="228">
        <v>2</v>
      </c>
      <c r="N130" s="228">
        <v>2612</v>
      </c>
      <c r="O130" s="198" t="s">
        <v>1668</v>
      </c>
      <c r="P130" s="228" t="s">
        <v>66</v>
      </c>
      <c r="Q130" s="228">
        <v>14</v>
      </c>
      <c r="R130" s="256" t="s">
        <v>67</v>
      </c>
      <c r="S130" s="241">
        <v>4</v>
      </c>
      <c r="T130" s="198" t="s">
        <v>1541</v>
      </c>
      <c r="U130" s="198" t="s">
        <v>1669</v>
      </c>
      <c r="V130" s="228" t="s">
        <v>66</v>
      </c>
      <c r="W130" s="241">
        <v>1</v>
      </c>
      <c r="X130" s="262" t="s">
        <v>45</v>
      </c>
      <c r="Y130" s="43">
        <v>0.3</v>
      </c>
      <c r="Z130" s="241">
        <v>0</v>
      </c>
      <c r="AA130" s="241">
        <v>0</v>
      </c>
      <c r="AB130" s="252">
        <v>0</v>
      </c>
      <c r="AC130" s="235">
        <v>0</v>
      </c>
      <c r="AD130" s="252">
        <v>1</v>
      </c>
      <c r="AE130" s="237"/>
      <c r="AF130" s="252">
        <v>0</v>
      </c>
      <c r="AG130" s="252"/>
      <c r="AH130" s="53">
        <f t="shared" si="8"/>
        <v>0</v>
      </c>
      <c r="AI130" s="53">
        <f t="shared" si="9"/>
        <v>0</v>
      </c>
      <c r="AJ130" s="39">
        <v>10000000</v>
      </c>
      <c r="AK130" s="243" t="s">
        <v>306</v>
      </c>
      <c r="AL130" s="237" t="s">
        <v>69</v>
      </c>
      <c r="AM130" s="39">
        <v>0</v>
      </c>
      <c r="AN130" s="253"/>
    </row>
    <row r="131" spans="1:40" s="173" customFormat="1" ht="51" x14ac:dyDescent="0.25">
      <c r="A131" s="196">
        <v>2</v>
      </c>
      <c r="B131" s="260" t="s">
        <v>543</v>
      </c>
      <c r="C131" s="228">
        <v>6</v>
      </c>
      <c r="D131" s="228" t="s">
        <v>1658</v>
      </c>
      <c r="E131" s="260" t="s">
        <v>1659</v>
      </c>
      <c r="F131" s="261">
        <v>1</v>
      </c>
      <c r="G131" s="228" t="s">
        <v>1660</v>
      </c>
      <c r="H131" s="260" t="s">
        <v>1661</v>
      </c>
      <c r="I131" s="228">
        <v>17</v>
      </c>
      <c r="J131" s="228">
        <v>8</v>
      </c>
      <c r="K131" s="260" t="s">
        <v>1662</v>
      </c>
      <c r="L131" s="261">
        <v>2020051290055</v>
      </c>
      <c r="M131" s="228">
        <v>2</v>
      </c>
      <c r="N131" s="228">
        <v>2612</v>
      </c>
      <c r="O131" s="198" t="s">
        <v>1668</v>
      </c>
      <c r="P131" s="228" t="s">
        <v>66</v>
      </c>
      <c r="Q131" s="228">
        <v>14</v>
      </c>
      <c r="R131" s="256" t="s">
        <v>67</v>
      </c>
      <c r="S131" s="241">
        <v>4</v>
      </c>
      <c r="T131" s="198" t="s">
        <v>1541</v>
      </c>
      <c r="U131" s="198" t="s">
        <v>1670</v>
      </c>
      <c r="V131" s="228" t="s">
        <v>66</v>
      </c>
      <c r="W131" s="241">
        <v>4</v>
      </c>
      <c r="X131" s="262" t="s">
        <v>46</v>
      </c>
      <c r="Y131" s="43">
        <v>0.7</v>
      </c>
      <c r="Z131" s="241">
        <v>1</v>
      </c>
      <c r="AA131" s="241">
        <v>1</v>
      </c>
      <c r="AB131" s="252">
        <v>1</v>
      </c>
      <c r="AC131" s="235">
        <v>1</v>
      </c>
      <c r="AD131" s="252">
        <v>1</v>
      </c>
      <c r="AE131" s="237"/>
      <c r="AF131" s="252">
        <v>1</v>
      </c>
      <c r="AG131" s="252"/>
      <c r="AH131" s="53">
        <f t="shared" si="8"/>
        <v>1</v>
      </c>
      <c r="AI131" s="53">
        <f t="shared" si="9"/>
        <v>1</v>
      </c>
      <c r="AJ131" s="39">
        <v>1044333.33333333</v>
      </c>
      <c r="AK131" s="243" t="s">
        <v>1128</v>
      </c>
      <c r="AL131" s="237" t="s">
        <v>69</v>
      </c>
      <c r="AM131" s="39">
        <v>250000</v>
      </c>
      <c r="AN131" s="253"/>
    </row>
    <row r="132" spans="1:40" s="173" customFormat="1" ht="51" x14ac:dyDescent="0.25">
      <c r="A132" s="196">
        <v>2</v>
      </c>
      <c r="B132" s="260" t="s">
        <v>543</v>
      </c>
      <c r="C132" s="228">
        <v>6</v>
      </c>
      <c r="D132" s="228" t="s">
        <v>1658</v>
      </c>
      <c r="E132" s="260" t="s">
        <v>1659</v>
      </c>
      <c r="F132" s="261">
        <v>1</v>
      </c>
      <c r="G132" s="228" t="s">
        <v>1660</v>
      </c>
      <c r="H132" s="260" t="s">
        <v>1661</v>
      </c>
      <c r="I132" s="228">
        <v>1</v>
      </c>
      <c r="J132" s="228">
        <v>14</v>
      </c>
      <c r="K132" s="260" t="s">
        <v>1662</v>
      </c>
      <c r="L132" s="261">
        <v>2020051290055</v>
      </c>
      <c r="M132" s="228">
        <v>3</v>
      </c>
      <c r="N132" s="228">
        <v>2613</v>
      </c>
      <c r="O132" s="198" t="s">
        <v>1671</v>
      </c>
      <c r="P132" s="228" t="s">
        <v>369</v>
      </c>
      <c r="Q132" s="256">
        <v>1</v>
      </c>
      <c r="R132" s="256" t="s">
        <v>554</v>
      </c>
      <c r="S132" s="254">
        <v>0.5</v>
      </c>
      <c r="T132" s="198" t="s">
        <v>1541</v>
      </c>
      <c r="U132" s="198" t="s">
        <v>1672</v>
      </c>
      <c r="V132" s="228" t="s">
        <v>66</v>
      </c>
      <c r="W132" s="241">
        <v>1</v>
      </c>
      <c r="X132" s="262" t="s">
        <v>46</v>
      </c>
      <c r="Y132" s="43">
        <v>1</v>
      </c>
      <c r="Z132" s="241">
        <v>1</v>
      </c>
      <c r="AA132" s="241">
        <v>1</v>
      </c>
      <c r="AB132" s="252">
        <v>1</v>
      </c>
      <c r="AC132" s="235">
        <v>1</v>
      </c>
      <c r="AD132" s="252">
        <v>1</v>
      </c>
      <c r="AE132" s="237"/>
      <c r="AF132" s="252">
        <v>1</v>
      </c>
      <c r="AG132" s="252"/>
      <c r="AH132" s="53">
        <f t="shared" si="8"/>
        <v>1</v>
      </c>
      <c r="AI132" s="53">
        <f t="shared" si="9"/>
        <v>1</v>
      </c>
      <c r="AJ132" s="39">
        <v>6088666.666666667</v>
      </c>
      <c r="AK132" s="243" t="s">
        <v>1128</v>
      </c>
      <c r="AL132" s="237" t="s">
        <v>69</v>
      </c>
      <c r="AM132" s="39">
        <v>3500000</v>
      </c>
      <c r="AN132" s="253"/>
    </row>
    <row r="133" spans="1:40" s="173" customFormat="1" ht="51" x14ac:dyDescent="0.25">
      <c r="A133" s="196">
        <v>2</v>
      </c>
      <c r="B133" s="260" t="s">
        <v>543</v>
      </c>
      <c r="C133" s="228">
        <v>6</v>
      </c>
      <c r="D133" s="228" t="s">
        <v>1658</v>
      </c>
      <c r="E133" s="260" t="s">
        <v>1659</v>
      </c>
      <c r="F133" s="261">
        <v>2</v>
      </c>
      <c r="G133" s="228" t="s">
        <v>1673</v>
      </c>
      <c r="H133" s="260" t="s">
        <v>1674</v>
      </c>
      <c r="I133" s="228">
        <v>17</v>
      </c>
      <c r="J133" s="228">
        <v>8</v>
      </c>
      <c r="K133" s="260" t="s">
        <v>1662</v>
      </c>
      <c r="L133" s="261">
        <v>2020051290055</v>
      </c>
      <c r="M133" s="228">
        <v>1</v>
      </c>
      <c r="N133" s="228">
        <v>2621</v>
      </c>
      <c r="O133" s="198" t="s">
        <v>1675</v>
      </c>
      <c r="P133" s="228" t="s">
        <v>66</v>
      </c>
      <c r="Q133" s="228">
        <v>13</v>
      </c>
      <c r="R133" s="256" t="s">
        <v>67</v>
      </c>
      <c r="S133" s="241">
        <v>8</v>
      </c>
      <c r="T133" s="198" t="s">
        <v>1541</v>
      </c>
      <c r="U133" s="198" t="s">
        <v>1676</v>
      </c>
      <c r="V133" s="228" t="s">
        <v>66</v>
      </c>
      <c r="W133" s="241">
        <v>13</v>
      </c>
      <c r="X133" s="262" t="s">
        <v>45</v>
      </c>
      <c r="Y133" s="43">
        <v>1</v>
      </c>
      <c r="Z133" s="241">
        <v>3</v>
      </c>
      <c r="AA133" s="241">
        <v>3</v>
      </c>
      <c r="AB133" s="252">
        <v>4</v>
      </c>
      <c r="AC133" s="235">
        <v>4</v>
      </c>
      <c r="AD133" s="252">
        <v>3</v>
      </c>
      <c r="AE133" s="237"/>
      <c r="AF133" s="252">
        <v>3</v>
      </c>
      <c r="AG133" s="252"/>
      <c r="AH133" s="53">
        <f t="shared" si="8"/>
        <v>0.53846153846153844</v>
      </c>
      <c r="AI133" s="53">
        <f t="shared" si="9"/>
        <v>0.53846153846153844</v>
      </c>
      <c r="AJ133" s="39">
        <v>10000000</v>
      </c>
      <c r="AK133" s="243" t="s">
        <v>306</v>
      </c>
      <c r="AL133" s="237" t="s">
        <v>69</v>
      </c>
      <c r="AM133" s="39">
        <v>0</v>
      </c>
      <c r="AN133" s="253"/>
    </row>
    <row r="134" spans="1:40" s="173" customFormat="1" ht="51" x14ac:dyDescent="0.25">
      <c r="A134" s="196">
        <v>2</v>
      </c>
      <c r="B134" s="260" t="s">
        <v>543</v>
      </c>
      <c r="C134" s="228">
        <v>6</v>
      </c>
      <c r="D134" s="228" t="s">
        <v>1658</v>
      </c>
      <c r="E134" s="260" t="s">
        <v>1659</v>
      </c>
      <c r="F134" s="261">
        <v>2</v>
      </c>
      <c r="G134" s="228" t="s">
        <v>1673</v>
      </c>
      <c r="H134" s="260" t="s">
        <v>1674</v>
      </c>
      <c r="I134" s="228">
        <v>17</v>
      </c>
      <c r="J134" s="228">
        <v>8</v>
      </c>
      <c r="K134" s="260" t="s">
        <v>1662</v>
      </c>
      <c r="L134" s="261">
        <v>2020051290055</v>
      </c>
      <c r="M134" s="228">
        <v>1</v>
      </c>
      <c r="N134" s="228">
        <v>2621</v>
      </c>
      <c r="O134" s="198" t="s">
        <v>1675</v>
      </c>
      <c r="P134" s="228" t="s">
        <v>66</v>
      </c>
      <c r="Q134" s="228">
        <v>13</v>
      </c>
      <c r="R134" s="256" t="s">
        <v>67</v>
      </c>
      <c r="S134" s="241">
        <v>8</v>
      </c>
      <c r="T134" s="198" t="s">
        <v>1541</v>
      </c>
      <c r="U134" s="198" t="s">
        <v>1676</v>
      </c>
      <c r="V134" s="228" t="s">
        <v>66</v>
      </c>
      <c r="W134" s="241">
        <v>13</v>
      </c>
      <c r="X134" s="262" t="s">
        <v>45</v>
      </c>
      <c r="Y134" s="43">
        <v>1</v>
      </c>
      <c r="Z134" s="241">
        <v>3</v>
      </c>
      <c r="AA134" s="241">
        <v>3</v>
      </c>
      <c r="AB134" s="252">
        <v>4</v>
      </c>
      <c r="AC134" s="235">
        <v>4</v>
      </c>
      <c r="AD134" s="252">
        <v>3</v>
      </c>
      <c r="AE134" s="237"/>
      <c r="AF134" s="252">
        <v>3</v>
      </c>
      <c r="AG134" s="252"/>
      <c r="AH134" s="53">
        <f t="shared" si="8"/>
        <v>0.53846153846153844</v>
      </c>
      <c r="AI134" s="53">
        <f t="shared" si="9"/>
        <v>0.53846153846153844</v>
      </c>
      <c r="AJ134" s="39">
        <v>6088666.666666667</v>
      </c>
      <c r="AK134" s="243" t="s">
        <v>1128</v>
      </c>
      <c r="AL134" s="237" t="s">
        <v>69</v>
      </c>
      <c r="AM134" s="39">
        <v>3000000</v>
      </c>
      <c r="AN134" s="253"/>
    </row>
    <row r="135" spans="1:40" s="173" customFormat="1" ht="51" x14ac:dyDescent="0.25">
      <c r="A135" s="196">
        <v>2</v>
      </c>
      <c r="B135" s="260" t="s">
        <v>543</v>
      </c>
      <c r="C135" s="228">
        <v>6</v>
      </c>
      <c r="D135" s="228" t="s">
        <v>1658</v>
      </c>
      <c r="E135" s="260" t="s">
        <v>1659</v>
      </c>
      <c r="F135" s="261">
        <v>2</v>
      </c>
      <c r="G135" s="228" t="s">
        <v>1673</v>
      </c>
      <c r="H135" s="260" t="s">
        <v>1674</v>
      </c>
      <c r="I135" s="228">
        <v>17</v>
      </c>
      <c r="J135" s="228">
        <v>8</v>
      </c>
      <c r="K135" s="260" t="s">
        <v>1662</v>
      </c>
      <c r="L135" s="261">
        <v>2020051290055</v>
      </c>
      <c r="M135" s="228">
        <v>2</v>
      </c>
      <c r="N135" s="228">
        <v>2622</v>
      </c>
      <c r="O135" s="198" t="s">
        <v>1677</v>
      </c>
      <c r="P135" s="228" t="s">
        <v>66</v>
      </c>
      <c r="Q135" s="228">
        <v>2</v>
      </c>
      <c r="R135" s="256" t="s">
        <v>556</v>
      </c>
      <c r="S135" s="241">
        <v>2</v>
      </c>
      <c r="T135" s="198" t="s">
        <v>1541</v>
      </c>
      <c r="U135" s="198" t="s">
        <v>1678</v>
      </c>
      <c r="V135" s="228" t="s">
        <v>66</v>
      </c>
      <c r="W135" s="241">
        <v>2</v>
      </c>
      <c r="X135" s="262" t="s">
        <v>46</v>
      </c>
      <c r="Y135" s="43">
        <v>1</v>
      </c>
      <c r="Z135" s="241">
        <v>1</v>
      </c>
      <c r="AA135" s="241">
        <v>1</v>
      </c>
      <c r="AB135" s="252">
        <v>2</v>
      </c>
      <c r="AC135" s="235">
        <v>2</v>
      </c>
      <c r="AD135" s="252">
        <v>2</v>
      </c>
      <c r="AE135" s="237"/>
      <c r="AF135" s="252">
        <v>2</v>
      </c>
      <c r="AG135" s="252"/>
      <c r="AH135" s="53">
        <f t="shared" si="8"/>
        <v>1</v>
      </c>
      <c r="AI135" s="53">
        <f t="shared" si="9"/>
        <v>1</v>
      </c>
      <c r="AJ135" s="39">
        <v>18266000</v>
      </c>
      <c r="AK135" s="243" t="s">
        <v>1128</v>
      </c>
      <c r="AL135" s="237" t="s">
        <v>69</v>
      </c>
      <c r="AM135" s="39">
        <v>5000000</v>
      </c>
      <c r="AN135" s="253"/>
    </row>
    <row r="136" spans="1:40" s="173" customFormat="1" ht="51" x14ac:dyDescent="0.25">
      <c r="A136" s="196">
        <v>2</v>
      </c>
      <c r="B136" s="260" t="s">
        <v>543</v>
      </c>
      <c r="C136" s="228">
        <v>6</v>
      </c>
      <c r="D136" s="228" t="s">
        <v>1658</v>
      </c>
      <c r="E136" s="260" t="s">
        <v>1659</v>
      </c>
      <c r="F136" s="261">
        <v>2</v>
      </c>
      <c r="G136" s="228" t="s">
        <v>1673</v>
      </c>
      <c r="H136" s="260" t="s">
        <v>1674</v>
      </c>
      <c r="I136" s="228">
        <v>17</v>
      </c>
      <c r="J136" s="228">
        <v>8</v>
      </c>
      <c r="K136" s="260" t="s">
        <v>1662</v>
      </c>
      <c r="L136" s="261">
        <v>2020051290055</v>
      </c>
      <c r="M136" s="228">
        <v>3</v>
      </c>
      <c r="N136" s="228">
        <v>2623</v>
      </c>
      <c r="O136" s="198" t="s">
        <v>1679</v>
      </c>
      <c r="P136" s="228" t="s">
        <v>66</v>
      </c>
      <c r="Q136" s="228">
        <v>6</v>
      </c>
      <c r="R136" s="256" t="s">
        <v>67</v>
      </c>
      <c r="S136" s="241">
        <v>1</v>
      </c>
      <c r="T136" s="198" t="s">
        <v>1541</v>
      </c>
      <c r="U136" s="198" t="s">
        <v>1680</v>
      </c>
      <c r="V136" s="228" t="s">
        <v>66</v>
      </c>
      <c r="W136" s="241">
        <v>2</v>
      </c>
      <c r="X136" s="262" t="s">
        <v>45</v>
      </c>
      <c r="Y136" s="43">
        <v>0.3</v>
      </c>
      <c r="Z136" s="241">
        <v>0</v>
      </c>
      <c r="AA136" s="241">
        <v>0</v>
      </c>
      <c r="AB136" s="252">
        <v>1</v>
      </c>
      <c r="AC136" s="235">
        <v>0</v>
      </c>
      <c r="AD136" s="252">
        <v>1</v>
      </c>
      <c r="AE136" s="237"/>
      <c r="AF136" s="252">
        <v>0</v>
      </c>
      <c r="AG136" s="252"/>
      <c r="AH136" s="53">
        <f t="shared" si="8"/>
        <v>0</v>
      </c>
      <c r="AI136" s="53">
        <f t="shared" si="9"/>
        <v>0</v>
      </c>
      <c r="AJ136" s="39">
        <v>3044333.3333333335</v>
      </c>
      <c r="AK136" s="243" t="s">
        <v>1128</v>
      </c>
      <c r="AL136" s="237" t="s">
        <v>69</v>
      </c>
      <c r="AM136" s="39">
        <v>0</v>
      </c>
      <c r="AN136" s="253"/>
    </row>
    <row r="137" spans="1:40" s="173" customFormat="1" ht="51" x14ac:dyDescent="0.25">
      <c r="A137" s="196">
        <v>2</v>
      </c>
      <c r="B137" s="260" t="s">
        <v>543</v>
      </c>
      <c r="C137" s="228">
        <v>6</v>
      </c>
      <c r="D137" s="228" t="s">
        <v>1658</v>
      </c>
      <c r="E137" s="260" t="s">
        <v>1659</v>
      </c>
      <c r="F137" s="261">
        <v>2</v>
      </c>
      <c r="G137" s="228" t="s">
        <v>1673</v>
      </c>
      <c r="H137" s="260" t="s">
        <v>1674</v>
      </c>
      <c r="I137" s="228">
        <v>17</v>
      </c>
      <c r="J137" s="228">
        <v>8</v>
      </c>
      <c r="K137" s="260" t="s">
        <v>1662</v>
      </c>
      <c r="L137" s="261">
        <v>2020051290055</v>
      </c>
      <c r="M137" s="228">
        <v>3</v>
      </c>
      <c r="N137" s="228">
        <v>2623</v>
      </c>
      <c r="O137" s="198" t="s">
        <v>1679</v>
      </c>
      <c r="P137" s="228" t="s">
        <v>66</v>
      </c>
      <c r="Q137" s="228">
        <v>6</v>
      </c>
      <c r="R137" s="256" t="s">
        <v>67</v>
      </c>
      <c r="S137" s="241">
        <v>1</v>
      </c>
      <c r="T137" s="198" t="s">
        <v>1541</v>
      </c>
      <c r="U137" s="198" t="s">
        <v>1681</v>
      </c>
      <c r="V137" s="228" t="s">
        <v>66</v>
      </c>
      <c r="W137" s="241">
        <v>2</v>
      </c>
      <c r="X137" s="262" t="s">
        <v>45</v>
      </c>
      <c r="Y137" s="43">
        <v>0.5</v>
      </c>
      <c r="Z137" s="241">
        <v>0</v>
      </c>
      <c r="AA137" s="241">
        <v>2</v>
      </c>
      <c r="AB137" s="252">
        <v>1</v>
      </c>
      <c r="AC137" s="235">
        <v>2</v>
      </c>
      <c r="AD137" s="252">
        <v>0</v>
      </c>
      <c r="AE137" s="237"/>
      <c r="AF137" s="252">
        <v>0</v>
      </c>
      <c r="AG137" s="252"/>
      <c r="AH137" s="53">
        <f t="shared" si="8"/>
        <v>4</v>
      </c>
      <c r="AI137" s="53">
        <f t="shared" si="9"/>
        <v>1</v>
      </c>
      <c r="AJ137" s="39">
        <v>92571136</v>
      </c>
      <c r="AK137" s="243" t="s">
        <v>770</v>
      </c>
      <c r="AL137" s="237" t="s">
        <v>610</v>
      </c>
      <c r="AM137" s="39">
        <v>0</v>
      </c>
      <c r="AN137" s="253"/>
    </row>
    <row r="138" spans="1:40" s="173" customFormat="1" ht="51" x14ac:dyDescent="0.25">
      <c r="A138" s="196">
        <v>2</v>
      </c>
      <c r="B138" s="260" t="s">
        <v>543</v>
      </c>
      <c r="C138" s="228">
        <v>6</v>
      </c>
      <c r="D138" s="228" t="s">
        <v>1658</v>
      </c>
      <c r="E138" s="260" t="s">
        <v>1659</v>
      </c>
      <c r="F138" s="261">
        <v>2</v>
      </c>
      <c r="G138" s="228" t="s">
        <v>1673</v>
      </c>
      <c r="H138" s="260" t="s">
        <v>1674</v>
      </c>
      <c r="I138" s="228">
        <v>17</v>
      </c>
      <c r="J138" s="228">
        <v>8</v>
      </c>
      <c r="K138" s="260" t="s">
        <v>1662</v>
      </c>
      <c r="L138" s="261">
        <v>2020051290055</v>
      </c>
      <c r="M138" s="228">
        <v>3</v>
      </c>
      <c r="N138" s="228">
        <v>2623</v>
      </c>
      <c r="O138" s="198" t="s">
        <v>1679</v>
      </c>
      <c r="P138" s="228" t="s">
        <v>66</v>
      </c>
      <c r="Q138" s="228">
        <v>6</v>
      </c>
      <c r="R138" s="256" t="s">
        <v>67</v>
      </c>
      <c r="S138" s="241">
        <v>1</v>
      </c>
      <c r="T138" s="198" t="s">
        <v>1541</v>
      </c>
      <c r="U138" s="198" t="s">
        <v>1681</v>
      </c>
      <c r="V138" s="228" t="s">
        <v>66</v>
      </c>
      <c r="W138" s="241">
        <v>2</v>
      </c>
      <c r="X138" s="262" t="s">
        <v>45</v>
      </c>
      <c r="Y138" s="43">
        <v>0.5</v>
      </c>
      <c r="Z138" s="240">
        <v>0</v>
      </c>
      <c r="AA138" s="241">
        <v>2</v>
      </c>
      <c r="AB138" s="240">
        <v>1</v>
      </c>
      <c r="AC138" s="235">
        <v>2</v>
      </c>
      <c r="AD138" s="240">
        <v>0</v>
      </c>
      <c r="AE138" s="311"/>
      <c r="AF138" s="240">
        <v>0</v>
      </c>
      <c r="AG138" s="252"/>
      <c r="AH138" s="53">
        <f t="shared" si="8"/>
        <v>4</v>
      </c>
      <c r="AI138" s="53">
        <f t="shared" si="9"/>
        <v>1</v>
      </c>
      <c r="AJ138" s="39">
        <v>3044333.3333333335</v>
      </c>
      <c r="AK138" s="243" t="s">
        <v>1128</v>
      </c>
      <c r="AL138" s="237" t="s">
        <v>69</v>
      </c>
      <c r="AM138" s="39">
        <v>2000000</v>
      </c>
      <c r="AN138" s="253"/>
    </row>
    <row r="139" spans="1:40" s="173" customFormat="1" ht="51" x14ac:dyDescent="0.25">
      <c r="A139" s="196">
        <v>2</v>
      </c>
      <c r="B139" s="260" t="s">
        <v>543</v>
      </c>
      <c r="C139" s="228">
        <v>6</v>
      </c>
      <c r="D139" s="228" t="s">
        <v>1658</v>
      </c>
      <c r="E139" s="260" t="s">
        <v>1659</v>
      </c>
      <c r="F139" s="261">
        <v>2</v>
      </c>
      <c r="G139" s="228" t="s">
        <v>1673</v>
      </c>
      <c r="H139" s="260" t="s">
        <v>1674</v>
      </c>
      <c r="I139" s="228">
        <v>17</v>
      </c>
      <c r="J139" s="228">
        <v>8</v>
      </c>
      <c r="K139" s="260" t="s">
        <v>1662</v>
      </c>
      <c r="L139" s="261">
        <v>2020051290055</v>
      </c>
      <c r="M139" s="228">
        <v>3</v>
      </c>
      <c r="N139" s="228">
        <v>2623</v>
      </c>
      <c r="O139" s="198" t="s">
        <v>1679</v>
      </c>
      <c r="P139" s="228" t="s">
        <v>66</v>
      </c>
      <c r="Q139" s="228">
        <v>6</v>
      </c>
      <c r="R139" s="256" t="s">
        <v>67</v>
      </c>
      <c r="S139" s="241">
        <v>1</v>
      </c>
      <c r="T139" s="198" t="s">
        <v>1541</v>
      </c>
      <c r="U139" s="198" t="s">
        <v>1682</v>
      </c>
      <c r="V139" s="228" t="s">
        <v>66</v>
      </c>
      <c r="W139" s="241">
        <v>1</v>
      </c>
      <c r="X139" s="262" t="s">
        <v>45</v>
      </c>
      <c r="Y139" s="43">
        <v>0.2</v>
      </c>
      <c r="Z139" s="241">
        <v>0</v>
      </c>
      <c r="AA139" s="241">
        <v>0</v>
      </c>
      <c r="AB139" s="252">
        <v>1</v>
      </c>
      <c r="AC139" s="235">
        <v>1</v>
      </c>
      <c r="AD139" s="252">
        <v>0</v>
      </c>
      <c r="AE139" s="237"/>
      <c r="AF139" s="252">
        <v>0</v>
      </c>
      <c r="AG139" s="252"/>
      <c r="AH139" s="53">
        <f t="shared" si="8"/>
        <v>1</v>
      </c>
      <c r="AI139" s="53">
        <f t="shared" si="9"/>
        <v>1</v>
      </c>
      <c r="AJ139" s="39">
        <v>1044333.33333333</v>
      </c>
      <c r="AK139" s="243" t="s">
        <v>1128</v>
      </c>
      <c r="AL139" s="237" t="s">
        <v>69</v>
      </c>
      <c r="AM139" s="39">
        <v>500000</v>
      </c>
      <c r="AN139" s="253"/>
    </row>
    <row r="140" spans="1:40" s="173" customFormat="1" ht="51" x14ac:dyDescent="0.25">
      <c r="A140" s="196">
        <v>2</v>
      </c>
      <c r="B140" s="260" t="s">
        <v>543</v>
      </c>
      <c r="C140" s="228">
        <v>6</v>
      </c>
      <c r="D140" s="228" t="s">
        <v>1658</v>
      </c>
      <c r="E140" s="260" t="s">
        <v>1659</v>
      </c>
      <c r="F140" s="261">
        <v>2</v>
      </c>
      <c r="G140" s="228" t="s">
        <v>1673</v>
      </c>
      <c r="H140" s="260" t="s">
        <v>1674</v>
      </c>
      <c r="I140" s="228">
        <v>17</v>
      </c>
      <c r="J140" s="228">
        <v>8</v>
      </c>
      <c r="K140" s="260" t="s">
        <v>1662</v>
      </c>
      <c r="L140" s="261">
        <v>2020051290055</v>
      </c>
      <c r="M140" s="228">
        <v>4</v>
      </c>
      <c r="N140" s="228">
        <v>2624</v>
      </c>
      <c r="O140" s="198" t="s">
        <v>1683</v>
      </c>
      <c r="P140" s="228" t="s">
        <v>66</v>
      </c>
      <c r="Q140" s="228">
        <v>6</v>
      </c>
      <c r="R140" s="256" t="s">
        <v>67</v>
      </c>
      <c r="S140" s="241">
        <v>2</v>
      </c>
      <c r="T140" s="198" t="s">
        <v>1541</v>
      </c>
      <c r="U140" s="198" t="s">
        <v>1684</v>
      </c>
      <c r="V140" s="228" t="s">
        <v>66</v>
      </c>
      <c r="W140" s="241">
        <v>1</v>
      </c>
      <c r="X140" s="262" t="s">
        <v>46</v>
      </c>
      <c r="Y140" s="43">
        <v>1</v>
      </c>
      <c r="Z140" s="241">
        <v>1</v>
      </c>
      <c r="AA140" s="241">
        <v>1</v>
      </c>
      <c r="AB140" s="252">
        <v>1</v>
      </c>
      <c r="AC140" s="235">
        <v>1</v>
      </c>
      <c r="AD140" s="252">
        <v>1</v>
      </c>
      <c r="AE140" s="237"/>
      <c r="AF140" s="252">
        <v>1</v>
      </c>
      <c r="AG140" s="252"/>
      <c r="AH140" s="53">
        <f t="shared" si="8"/>
        <v>1</v>
      </c>
      <c r="AI140" s="53">
        <f t="shared" si="9"/>
        <v>1</v>
      </c>
      <c r="AJ140" s="39">
        <v>3044333.3333333335</v>
      </c>
      <c r="AK140" s="243" t="s">
        <v>1128</v>
      </c>
      <c r="AL140" s="237" t="s">
        <v>69</v>
      </c>
      <c r="AM140" s="39">
        <v>1000000</v>
      </c>
      <c r="AN140" s="253"/>
    </row>
    <row r="141" spans="1:40" s="200" customFormat="1" ht="51" x14ac:dyDescent="0.25">
      <c r="A141" s="229">
        <v>2</v>
      </c>
      <c r="B141" s="260" t="s">
        <v>543</v>
      </c>
      <c r="C141" s="228">
        <v>3</v>
      </c>
      <c r="D141" s="228" t="s">
        <v>634</v>
      </c>
      <c r="E141" s="260" t="s">
        <v>635</v>
      </c>
      <c r="F141" s="261">
        <v>2</v>
      </c>
      <c r="G141" s="228" t="s">
        <v>1685</v>
      </c>
      <c r="H141" s="260" t="s">
        <v>1686</v>
      </c>
      <c r="I141" s="228">
        <v>10</v>
      </c>
      <c r="J141" s="228">
        <v>8</v>
      </c>
      <c r="K141" s="260" t="s">
        <v>1687</v>
      </c>
      <c r="L141" s="261">
        <v>2020051290049</v>
      </c>
      <c r="M141" s="228">
        <v>1</v>
      </c>
      <c r="N141" s="228">
        <v>2321</v>
      </c>
      <c r="O141" s="198" t="s">
        <v>1688</v>
      </c>
      <c r="P141" s="228" t="s">
        <v>66</v>
      </c>
      <c r="Q141" s="228">
        <v>100</v>
      </c>
      <c r="R141" s="256" t="s">
        <v>67</v>
      </c>
      <c r="S141" s="241">
        <v>30</v>
      </c>
      <c r="T141" s="198" t="s">
        <v>1541</v>
      </c>
      <c r="U141" s="264" t="s">
        <v>1689</v>
      </c>
      <c r="V141" s="228" t="s">
        <v>66</v>
      </c>
      <c r="W141" s="241">
        <v>11</v>
      </c>
      <c r="X141" s="262" t="s">
        <v>45</v>
      </c>
      <c r="Y141" s="256">
        <v>0.3</v>
      </c>
      <c r="Z141" s="241">
        <v>2</v>
      </c>
      <c r="AA141" s="241">
        <v>10</v>
      </c>
      <c r="AB141" s="252">
        <v>3</v>
      </c>
      <c r="AC141" s="235">
        <v>9</v>
      </c>
      <c r="AD141" s="252">
        <v>3</v>
      </c>
      <c r="AE141" s="237"/>
      <c r="AF141" s="252">
        <v>3</v>
      </c>
      <c r="AG141" s="252"/>
      <c r="AH141" s="53">
        <f t="shared" si="8"/>
        <v>1.7272727272727273</v>
      </c>
      <c r="AI141" s="53">
        <f t="shared" si="9"/>
        <v>1</v>
      </c>
      <c r="AJ141" s="39">
        <v>12000000</v>
      </c>
      <c r="AK141" s="237" t="s">
        <v>1690</v>
      </c>
      <c r="AL141" s="237" t="s">
        <v>70</v>
      </c>
      <c r="AM141" s="39">
        <v>4000000</v>
      </c>
      <c r="AN141" s="253"/>
    </row>
    <row r="142" spans="1:40" s="200" customFormat="1" ht="51" x14ac:dyDescent="0.25">
      <c r="A142" s="229">
        <v>2</v>
      </c>
      <c r="B142" s="260" t="s">
        <v>543</v>
      </c>
      <c r="C142" s="228">
        <v>3</v>
      </c>
      <c r="D142" s="228" t="s">
        <v>634</v>
      </c>
      <c r="E142" s="260" t="s">
        <v>635</v>
      </c>
      <c r="F142" s="261">
        <v>2</v>
      </c>
      <c r="G142" s="228" t="s">
        <v>1685</v>
      </c>
      <c r="H142" s="260" t="s">
        <v>1686</v>
      </c>
      <c r="I142" s="228">
        <v>10</v>
      </c>
      <c r="J142" s="228">
        <v>8</v>
      </c>
      <c r="K142" s="260" t="s">
        <v>1687</v>
      </c>
      <c r="L142" s="261">
        <v>2020051290049</v>
      </c>
      <c r="M142" s="228">
        <v>1</v>
      </c>
      <c r="N142" s="228">
        <v>2321</v>
      </c>
      <c r="O142" s="198" t="s">
        <v>1688</v>
      </c>
      <c r="P142" s="228" t="s">
        <v>66</v>
      </c>
      <c r="Q142" s="228">
        <v>100</v>
      </c>
      <c r="R142" s="256" t="s">
        <v>67</v>
      </c>
      <c r="S142" s="241">
        <v>30</v>
      </c>
      <c r="T142" s="198" t="s">
        <v>1541</v>
      </c>
      <c r="U142" s="264" t="s">
        <v>1691</v>
      </c>
      <c r="V142" s="228" t="s">
        <v>66</v>
      </c>
      <c r="W142" s="241">
        <v>2000</v>
      </c>
      <c r="X142" s="262" t="s">
        <v>45</v>
      </c>
      <c r="Y142" s="256">
        <v>0.3</v>
      </c>
      <c r="Z142" s="241">
        <v>500</v>
      </c>
      <c r="AA142" s="241">
        <v>600</v>
      </c>
      <c r="AB142" s="252">
        <v>500</v>
      </c>
      <c r="AC142" s="235">
        <v>752</v>
      </c>
      <c r="AD142" s="252">
        <v>500</v>
      </c>
      <c r="AE142" s="237"/>
      <c r="AF142" s="252">
        <v>500</v>
      </c>
      <c r="AG142" s="252"/>
      <c r="AH142" s="53">
        <f t="shared" si="8"/>
        <v>0.67600000000000005</v>
      </c>
      <c r="AI142" s="53">
        <f t="shared" si="9"/>
        <v>0.67600000000000005</v>
      </c>
      <c r="AJ142" s="39">
        <v>54756248</v>
      </c>
      <c r="AK142" s="237" t="s">
        <v>1690</v>
      </c>
      <c r="AL142" s="237" t="s">
        <v>70</v>
      </c>
      <c r="AM142" s="39">
        <v>9000000</v>
      </c>
      <c r="AN142" s="253"/>
    </row>
    <row r="143" spans="1:40" s="200" customFormat="1" ht="51" x14ac:dyDescent="0.25">
      <c r="A143" s="229">
        <v>2</v>
      </c>
      <c r="B143" s="260" t="s">
        <v>543</v>
      </c>
      <c r="C143" s="228">
        <v>3</v>
      </c>
      <c r="D143" s="228" t="s">
        <v>634</v>
      </c>
      <c r="E143" s="260" t="s">
        <v>635</v>
      </c>
      <c r="F143" s="261">
        <v>2</v>
      </c>
      <c r="G143" s="228" t="s">
        <v>1685</v>
      </c>
      <c r="H143" s="260" t="s">
        <v>1686</v>
      </c>
      <c r="I143" s="228">
        <v>10</v>
      </c>
      <c r="J143" s="228">
        <v>8</v>
      </c>
      <c r="K143" s="260" t="s">
        <v>1687</v>
      </c>
      <c r="L143" s="261">
        <v>2020051290049</v>
      </c>
      <c r="M143" s="228">
        <v>1</v>
      </c>
      <c r="N143" s="228">
        <v>2321</v>
      </c>
      <c r="O143" s="198" t="s">
        <v>1688</v>
      </c>
      <c r="P143" s="228" t="s">
        <v>66</v>
      </c>
      <c r="Q143" s="228">
        <v>100</v>
      </c>
      <c r="R143" s="256" t="s">
        <v>67</v>
      </c>
      <c r="S143" s="241">
        <v>30</v>
      </c>
      <c r="T143" s="198" t="s">
        <v>1541</v>
      </c>
      <c r="U143" s="264" t="s">
        <v>1691</v>
      </c>
      <c r="V143" s="228" t="s">
        <v>66</v>
      </c>
      <c r="W143" s="241">
        <v>2000</v>
      </c>
      <c r="X143" s="262" t="s">
        <v>45</v>
      </c>
      <c r="Y143" s="256">
        <v>0.3</v>
      </c>
      <c r="Z143" s="241">
        <v>500</v>
      </c>
      <c r="AA143" s="241">
        <v>600</v>
      </c>
      <c r="AB143" s="252">
        <v>500</v>
      </c>
      <c r="AC143" s="235">
        <v>752</v>
      </c>
      <c r="AD143" s="252">
        <v>500</v>
      </c>
      <c r="AE143" s="237"/>
      <c r="AF143" s="252">
        <v>500</v>
      </c>
      <c r="AG143" s="252"/>
      <c r="AH143" s="53">
        <f t="shared" si="8"/>
        <v>0.67600000000000005</v>
      </c>
      <c r="AI143" s="53">
        <f t="shared" si="9"/>
        <v>0.67600000000000005</v>
      </c>
      <c r="AJ143" s="39">
        <v>100000000</v>
      </c>
      <c r="AK143" s="237" t="s">
        <v>1543</v>
      </c>
      <c r="AL143" s="237" t="s">
        <v>660</v>
      </c>
      <c r="AM143" s="39">
        <v>5000000</v>
      </c>
      <c r="AN143" s="253"/>
    </row>
    <row r="144" spans="1:40" s="200" customFormat="1" ht="51" x14ac:dyDescent="0.25">
      <c r="A144" s="229">
        <v>2</v>
      </c>
      <c r="B144" s="260" t="s">
        <v>543</v>
      </c>
      <c r="C144" s="228">
        <v>3</v>
      </c>
      <c r="D144" s="228" t="s">
        <v>634</v>
      </c>
      <c r="E144" s="260" t="s">
        <v>635</v>
      </c>
      <c r="F144" s="261">
        <v>2</v>
      </c>
      <c r="G144" s="228" t="s">
        <v>1685</v>
      </c>
      <c r="H144" s="260" t="s">
        <v>1686</v>
      </c>
      <c r="I144" s="228">
        <v>10</v>
      </c>
      <c r="J144" s="228">
        <v>8</v>
      </c>
      <c r="K144" s="260" t="s">
        <v>1687</v>
      </c>
      <c r="L144" s="261">
        <v>2020051290049</v>
      </c>
      <c r="M144" s="228">
        <v>1</v>
      </c>
      <c r="N144" s="228">
        <v>2321</v>
      </c>
      <c r="O144" s="198" t="s">
        <v>1688</v>
      </c>
      <c r="P144" s="228" t="s">
        <v>66</v>
      </c>
      <c r="Q144" s="228">
        <v>100</v>
      </c>
      <c r="R144" s="256" t="s">
        <v>67</v>
      </c>
      <c r="S144" s="241">
        <v>30</v>
      </c>
      <c r="T144" s="198" t="s">
        <v>1541</v>
      </c>
      <c r="U144" s="264" t="s">
        <v>1691</v>
      </c>
      <c r="V144" s="228" t="s">
        <v>66</v>
      </c>
      <c r="W144" s="241">
        <v>2000</v>
      </c>
      <c r="X144" s="262" t="s">
        <v>45</v>
      </c>
      <c r="Y144" s="256">
        <v>0.3</v>
      </c>
      <c r="Z144" s="241">
        <v>500</v>
      </c>
      <c r="AA144" s="241">
        <v>600</v>
      </c>
      <c r="AB144" s="252">
        <v>500</v>
      </c>
      <c r="AC144" s="235">
        <v>752</v>
      </c>
      <c r="AD144" s="252">
        <v>500</v>
      </c>
      <c r="AE144" s="237"/>
      <c r="AF144" s="252">
        <v>500</v>
      </c>
      <c r="AG144" s="252"/>
      <c r="AH144" s="53">
        <f t="shared" si="8"/>
        <v>0.67600000000000005</v>
      </c>
      <c r="AI144" s="53">
        <f t="shared" si="9"/>
        <v>0.67600000000000005</v>
      </c>
      <c r="AJ144" s="39">
        <v>21527938</v>
      </c>
      <c r="AK144" s="237" t="s">
        <v>1129</v>
      </c>
      <c r="AL144" s="237" t="s">
        <v>69</v>
      </c>
      <c r="AM144" s="39">
        <v>14498860</v>
      </c>
      <c r="AN144" s="253"/>
    </row>
    <row r="145" spans="1:40" s="200" customFormat="1" ht="51" x14ac:dyDescent="0.25">
      <c r="A145" s="229">
        <v>2</v>
      </c>
      <c r="B145" s="260" t="s">
        <v>543</v>
      </c>
      <c r="C145" s="228">
        <v>3</v>
      </c>
      <c r="D145" s="228" t="s">
        <v>634</v>
      </c>
      <c r="E145" s="260" t="s">
        <v>635</v>
      </c>
      <c r="F145" s="261">
        <v>2</v>
      </c>
      <c r="G145" s="228" t="s">
        <v>1685</v>
      </c>
      <c r="H145" s="260" t="s">
        <v>1686</v>
      </c>
      <c r="I145" s="228">
        <v>10</v>
      </c>
      <c r="J145" s="228">
        <v>8</v>
      </c>
      <c r="K145" s="260" t="s">
        <v>1687</v>
      </c>
      <c r="L145" s="261">
        <v>2020051290049</v>
      </c>
      <c r="M145" s="228">
        <v>1</v>
      </c>
      <c r="N145" s="228">
        <v>2321</v>
      </c>
      <c r="O145" s="198" t="s">
        <v>1688</v>
      </c>
      <c r="P145" s="228" t="s">
        <v>66</v>
      </c>
      <c r="Q145" s="228">
        <v>100</v>
      </c>
      <c r="R145" s="256" t="s">
        <v>67</v>
      </c>
      <c r="S145" s="241">
        <v>30</v>
      </c>
      <c r="T145" s="198" t="s">
        <v>1541</v>
      </c>
      <c r="U145" s="264" t="s">
        <v>1692</v>
      </c>
      <c r="V145" s="228" t="s">
        <v>66</v>
      </c>
      <c r="W145" s="241">
        <v>30</v>
      </c>
      <c r="X145" s="262" t="s">
        <v>46</v>
      </c>
      <c r="Y145" s="256">
        <v>0.15</v>
      </c>
      <c r="Z145" s="241">
        <v>5</v>
      </c>
      <c r="AA145" s="241">
        <v>11</v>
      </c>
      <c r="AB145" s="252">
        <v>10</v>
      </c>
      <c r="AC145" s="235">
        <v>30</v>
      </c>
      <c r="AD145" s="252">
        <v>10</v>
      </c>
      <c r="AE145" s="237"/>
      <c r="AF145" s="252">
        <v>5</v>
      </c>
      <c r="AG145" s="252"/>
      <c r="AH145" s="53">
        <f t="shared" si="8"/>
        <v>1</v>
      </c>
      <c r="AI145" s="53">
        <f t="shared" si="9"/>
        <v>1</v>
      </c>
      <c r="AJ145" s="39">
        <v>20000000</v>
      </c>
      <c r="AK145" s="237" t="s">
        <v>1690</v>
      </c>
      <c r="AL145" s="237" t="s">
        <v>70</v>
      </c>
      <c r="AM145" s="39">
        <v>5000000</v>
      </c>
      <c r="AN145" s="253"/>
    </row>
    <row r="146" spans="1:40" s="200" customFormat="1" ht="51" x14ac:dyDescent="0.25">
      <c r="A146" s="229">
        <v>2</v>
      </c>
      <c r="B146" s="260" t="s">
        <v>543</v>
      </c>
      <c r="C146" s="228">
        <v>3</v>
      </c>
      <c r="D146" s="228" t="s">
        <v>634</v>
      </c>
      <c r="E146" s="260" t="s">
        <v>635</v>
      </c>
      <c r="F146" s="261">
        <v>2</v>
      </c>
      <c r="G146" s="228" t="s">
        <v>1685</v>
      </c>
      <c r="H146" s="260" t="s">
        <v>1686</v>
      </c>
      <c r="I146" s="228">
        <v>10</v>
      </c>
      <c r="J146" s="228">
        <v>8</v>
      </c>
      <c r="K146" s="260" t="s">
        <v>1687</v>
      </c>
      <c r="L146" s="261">
        <v>2020051290049</v>
      </c>
      <c r="M146" s="228">
        <v>1</v>
      </c>
      <c r="N146" s="228">
        <v>2321</v>
      </c>
      <c r="O146" s="198" t="s">
        <v>1688</v>
      </c>
      <c r="P146" s="228" t="s">
        <v>66</v>
      </c>
      <c r="Q146" s="228">
        <v>100</v>
      </c>
      <c r="R146" s="256" t="s">
        <v>67</v>
      </c>
      <c r="S146" s="241">
        <v>30</v>
      </c>
      <c r="T146" s="198" t="s">
        <v>1541</v>
      </c>
      <c r="U146" s="264" t="s">
        <v>1693</v>
      </c>
      <c r="V146" s="228" t="s">
        <v>66</v>
      </c>
      <c r="W146" s="241">
        <v>400</v>
      </c>
      <c r="X146" s="262" t="s">
        <v>45</v>
      </c>
      <c r="Y146" s="256">
        <v>0.15</v>
      </c>
      <c r="Z146" s="241">
        <v>50</v>
      </c>
      <c r="AA146" s="241">
        <v>49</v>
      </c>
      <c r="AB146" s="252">
        <v>100</v>
      </c>
      <c r="AC146" s="235">
        <v>114</v>
      </c>
      <c r="AD146" s="252">
        <v>150</v>
      </c>
      <c r="AE146" s="237"/>
      <c r="AF146" s="252">
        <v>100</v>
      </c>
      <c r="AG146" s="252"/>
      <c r="AH146" s="53">
        <f t="shared" si="8"/>
        <v>0.40749999999999997</v>
      </c>
      <c r="AI146" s="53">
        <f t="shared" si="9"/>
        <v>0.40749999999999997</v>
      </c>
      <c r="AJ146" s="39">
        <v>20000000</v>
      </c>
      <c r="AK146" s="237" t="s">
        <v>1690</v>
      </c>
      <c r="AL146" s="237" t="s">
        <v>70</v>
      </c>
      <c r="AM146" s="39">
        <v>6000000</v>
      </c>
      <c r="AN146" s="253"/>
    </row>
    <row r="147" spans="1:40" s="200" customFormat="1" ht="51" x14ac:dyDescent="0.25">
      <c r="A147" s="229">
        <v>2</v>
      </c>
      <c r="B147" s="260" t="s">
        <v>543</v>
      </c>
      <c r="C147" s="228">
        <v>3</v>
      </c>
      <c r="D147" s="228" t="s">
        <v>634</v>
      </c>
      <c r="E147" s="260" t="s">
        <v>635</v>
      </c>
      <c r="F147" s="261">
        <v>2</v>
      </c>
      <c r="G147" s="228" t="s">
        <v>1685</v>
      </c>
      <c r="H147" s="260" t="s">
        <v>1686</v>
      </c>
      <c r="I147" s="228">
        <v>10</v>
      </c>
      <c r="J147" s="228">
        <v>8</v>
      </c>
      <c r="K147" s="260" t="s">
        <v>1687</v>
      </c>
      <c r="L147" s="261">
        <v>2020051290049</v>
      </c>
      <c r="M147" s="228">
        <v>1</v>
      </c>
      <c r="N147" s="228">
        <v>2321</v>
      </c>
      <c r="O147" s="198" t="s">
        <v>1688</v>
      </c>
      <c r="P147" s="228" t="s">
        <v>66</v>
      </c>
      <c r="Q147" s="228">
        <v>100</v>
      </c>
      <c r="R147" s="256" t="s">
        <v>67</v>
      </c>
      <c r="S147" s="241">
        <v>30</v>
      </c>
      <c r="T147" s="198" t="s">
        <v>1541</v>
      </c>
      <c r="U147" s="264" t="s">
        <v>1694</v>
      </c>
      <c r="V147" s="228" t="s">
        <v>66</v>
      </c>
      <c r="W147" s="241">
        <v>2</v>
      </c>
      <c r="X147" s="262" t="s">
        <v>45</v>
      </c>
      <c r="Y147" s="256">
        <v>0.1</v>
      </c>
      <c r="Z147" s="241">
        <v>0</v>
      </c>
      <c r="AA147" s="241">
        <v>1</v>
      </c>
      <c r="AB147" s="252">
        <v>1</v>
      </c>
      <c r="AC147" s="235">
        <v>0</v>
      </c>
      <c r="AD147" s="252">
        <v>0</v>
      </c>
      <c r="AE147" s="237"/>
      <c r="AF147" s="252">
        <v>1</v>
      </c>
      <c r="AG147" s="252"/>
      <c r="AH147" s="53">
        <f t="shared" si="8"/>
        <v>0.5</v>
      </c>
      <c r="AI147" s="53">
        <f t="shared" si="9"/>
        <v>0.5</v>
      </c>
      <c r="AJ147" s="39">
        <v>1527937</v>
      </c>
      <c r="AK147" s="237" t="s">
        <v>1690</v>
      </c>
      <c r="AL147" s="237" t="s">
        <v>70</v>
      </c>
      <c r="AM147" s="39">
        <v>500000</v>
      </c>
      <c r="AN147" s="253"/>
    </row>
    <row r="148" spans="1:40" s="200" customFormat="1" ht="51" x14ac:dyDescent="0.25">
      <c r="A148" s="229">
        <v>2</v>
      </c>
      <c r="B148" s="260" t="s">
        <v>543</v>
      </c>
      <c r="C148" s="228">
        <v>3</v>
      </c>
      <c r="D148" s="228" t="s">
        <v>634</v>
      </c>
      <c r="E148" s="260" t="s">
        <v>635</v>
      </c>
      <c r="F148" s="261">
        <v>2</v>
      </c>
      <c r="G148" s="228" t="s">
        <v>1685</v>
      </c>
      <c r="H148" s="260" t="s">
        <v>1686</v>
      </c>
      <c r="I148" s="228">
        <v>10</v>
      </c>
      <c r="J148" s="228">
        <v>8</v>
      </c>
      <c r="K148" s="260" t="s">
        <v>1687</v>
      </c>
      <c r="L148" s="261">
        <v>2020051290049</v>
      </c>
      <c r="M148" s="228">
        <v>2</v>
      </c>
      <c r="N148" s="228">
        <v>2322</v>
      </c>
      <c r="O148" s="198" t="s">
        <v>1695</v>
      </c>
      <c r="P148" s="228" t="s">
        <v>66</v>
      </c>
      <c r="Q148" s="228">
        <v>4</v>
      </c>
      <c r="R148" s="256" t="s">
        <v>67</v>
      </c>
      <c r="S148" s="241">
        <v>1</v>
      </c>
      <c r="T148" s="198" t="s">
        <v>1541</v>
      </c>
      <c r="U148" s="264" t="s">
        <v>1696</v>
      </c>
      <c r="V148" s="228" t="s">
        <v>66</v>
      </c>
      <c r="W148" s="241">
        <v>30</v>
      </c>
      <c r="X148" s="262" t="s">
        <v>45</v>
      </c>
      <c r="Y148" s="256">
        <v>0.5</v>
      </c>
      <c r="Z148" s="241">
        <v>5</v>
      </c>
      <c r="AA148" s="241">
        <v>12</v>
      </c>
      <c r="AB148" s="252">
        <v>10</v>
      </c>
      <c r="AC148" s="235">
        <v>91</v>
      </c>
      <c r="AD148" s="252">
        <v>10</v>
      </c>
      <c r="AE148" s="237"/>
      <c r="AF148" s="252">
        <v>5</v>
      </c>
      <c r="AG148" s="252"/>
      <c r="AH148" s="53">
        <f t="shared" ref="AH148:AH174" si="10">+IF(X148="Acumulado",(AA148+AC148+AE148+AG148)/(Z148+AB148+AD148+AF148),
IF(X148="No acumulado",IF(AG148&lt;&gt;"",(AG148/IF(AF148=0,1,AF148)),IF(AE148&lt;&gt;"",(AE148/IF(AD148=0,1,AD148)),IF(AC148&lt;&gt;"",(AC148/IF(AB148=0,1,AB148)),IF(AA148&lt;&gt;"",(AA148/IF(Z148=0,1,Z148)))))),
IF(X148="Mantenimiento",IF(AND(AG148=0,AE148=0,AC148=0,AA148=0),0,((AG148+AE148+AC148+AA148)/(IF(AG148=0,0,AG148)+IF(AE148=0,0,AE148)+IF(AC148=0,0,AC148)+IF(AA148=0,0,AA148)))),"ERROR")))</f>
        <v>3.4333333333333331</v>
      </c>
      <c r="AI148" s="53">
        <f t="shared" ref="AI148:AI174" si="11">+IF(AH148&gt;1,1,AH148)</f>
        <v>1</v>
      </c>
      <c r="AJ148" s="39">
        <v>13842354</v>
      </c>
      <c r="AK148" s="237" t="s">
        <v>1129</v>
      </c>
      <c r="AL148" s="237" t="s">
        <v>69</v>
      </c>
      <c r="AM148" s="39">
        <v>7498859</v>
      </c>
      <c r="AN148" s="253"/>
    </row>
    <row r="149" spans="1:40" s="200" customFormat="1" ht="51" x14ac:dyDescent="0.25">
      <c r="A149" s="229">
        <v>2</v>
      </c>
      <c r="B149" s="260" t="s">
        <v>543</v>
      </c>
      <c r="C149" s="228">
        <v>3</v>
      </c>
      <c r="D149" s="228" t="s">
        <v>634</v>
      </c>
      <c r="E149" s="260" t="s">
        <v>635</v>
      </c>
      <c r="F149" s="261">
        <v>2</v>
      </c>
      <c r="G149" s="228" t="s">
        <v>1685</v>
      </c>
      <c r="H149" s="260" t="s">
        <v>1686</v>
      </c>
      <c r="I149" s="228">
        <v>10</v>
      </c>
      <c r="J149" s="228">
        <v>8</v>
      </c>
      <c r="K149" s="260" t="s">
        <v>1687</v>
      </c>
      <c r="L149" s="261">
        <v>2020051290049</v>
      </c>
      <c r="M149" s="228">
        <v>2</v>
      </c>
      <c r="N149" s="228">
        <v>2322</v>
      </c>
      <c r="O149" s="198" t="s">
        <v>1695</v>
      </c>
      <c r="P149" s="228" t="s">
        <v>66</v>
      </c>
      <c r="Q149" s="228">
        <v>4</v>
      </c>
      <c r="R149" s="256" t="s">
        <v>67</v>
      </c>
      <c r="S149" s="241">
        <v>1</v>
      </c>
      <c r="T149" s="198" t="s">
        <v>1541</v>
      </c>
      <c r="U149" s="264" t="s">
        <v>1697</v>
      </c>
      <c r="V149" s="228" t="s">
        <v>66</v>
      </c>
      <c r="W149" s="241">
        <v>200</v>
      </c>
      <c r="X149" s="262" t="s">
        <v>45</v>
      </c>
      <c r="Y149" s="256">
        <v>0.5</v>
      </c>
      <c r="Z149" s="241">
        <v>30</v>
      </c>
      <c r="AA149" s="241">
        <v>99</v>
      </c>
      <c r="AB149" s="252">
        <v>70</v>
      </c>
      <c r="AC149" s="235">
        <v>416</v>
      </c>
      <c r="AD149" s="252">
        <v>70</v>
      </c>
      <c r="AE149" s="237"/>
      <c r="AF149" s="252">
        <v>30</v>
      </c>
      <c r="AG149" s="252"/>
      <c r="AH149" s="53">
        <f t="shared" si="10"/>
        <v>2.5750000000000002</v>
      </c>
      <c r="AI149" s="53">
        <f t="shared" si="11"/>
        <v>1</v>
      </c>
      <c r="AJ149" s="39">
        <v>28777105</v>
      </c>
      <c r="AK149" s="237" t="s">
        <v>1690</v>
      </c>
      <c r="AL149" s="237" t="s">
        <v>70</v>
      </c>
      <c r="AM149" s="39">
        <v>7841480</v>
      </c>
      <c r="AN149" s="253"/>
    </row>
    <row r="150" spans="1:40" s="200" customFormat="1" ht="51" x14ac:dyDescent="0.25">
      <c r="A150" s="229">
        <v>2</v>
      </c>
      <c r="B150" s="260" t="s">
        <v>543</v>
      </c>
      <c r="C150" s="228">
        <v>3</v>
      </c>
      <c r="D150" s="228" t="s">
        <v>634</v>
      </c>
      <c r="E150" s="260" t="s">
        <v>635</v>
      </c>
      <c r="F150" s="261">
        <v>2</v>
      </c>
      <c r="G150" s="228" t="s">
        <v>1685</v>
      </c>
      <c r="H150" s="260" t="s">
        <v>1686</v>
      </c>
      <c r="I150" s="228">
        <v>10</v>
      </c>
      <c r="J150" s="228">
        <v>8</v>
      </c>
      <c r="K150" s="260" t="s">
        <v>1687</v>
      </c>
      <c r="L150" s="261">
        <v>2020051290049</v>
      </c>
      <c r="M150" s="228">
        <v>3</v>
      </c>
      <c r="N150" s="228">
        <v>2323</v>
      </c>
      <c r="O150" s="198" t="s">
        <v>1698</v>
      </c>
      <c r="P150" s="228" t="s">
        <v>66</v>
      </c>
      <c r="Q150" s="228">
        <v>2</v>
      </c>
      <c r="R150" s="256" t="s">
        <v>378</v>
      </c>
      <c r="S150" s="241">
        <v>2</v>
      </c>
      <c r="T150" s="198" t="s">
        <v>1541</v>
      </c>
      <c r="U150" s="264" t="s">
        <v>1699</v>
      </c>
      <c r="V150" s="228" t="s">
        <v>66</v>
      </c>
      <c r="W150" s="241">
        <v>400</v>
      </c>
      <c r="X150" s="262" t="s">
        <v>45</v>
      </c>
      <c r="Y150" s="256">
        <v>0.6</v>
      </c>
      <c r="Z150" s="241">
        <v>100</v>
      </c>
      <c r="AA150" s="241">
        <v>255</v>
      </c>
      <c r="AB150" s="252">
        <v>100</v>
      </c>
      <c r="AC150" s="235">
        <v>470</v>
      </c>
      <c r="AD150" s="252">
        <v>100</v>
      </c>
      <c r="AE150" s="237"/>
      <c r="AF150" s="252">
        <v>100</v>
      </c>
      <c r="AG150" s="252"/>
      <c r="AH150" s="53">
        <f t="shared" si="10"/>
        <v>1.8125</v>
      </c>
      <c r="AI150" s="53">
        <f t="shared" si="11"/>
        <v>1</v>
      </c>
      <c r="AJ150" s="39">
        <v>13842354</v>
      </c>
      <c r="AK150" s="237" t="s">
        <v>1129</v>
      </c>
      <c r="AL150" s="237" t="s">
        <v>69</v>
      </c>
      <c r="AM150" s="39">
        <v>6498860</v>
      </c>
      <c r="AN150" s="253"/>
    </row>
    <row r="151" spans="1:40" s="200" customFormat="1" ht="51" x14ac:dyDescent="0.25">
      <c r="A151" s="229">
        <v>2</v>
      </c>
      <c r="B151" s="260" t="s">
        <v>543</v>
      </c>
      <c r="C151" s="228">
        <v>3</v>
      </c>
      <c r="D151" s="228" t="s">
        <v>634</v>
      </c>
      <c r="E151" s="260" t="s">
        <v>635</v>
      </c>
      <c r="F151" s="261">
        <v>2</v>
      </c>
      <c r="G151" s="228" t="s">
        <v>1685</v>
      </c>
      <c r="H151" s="260" t="s">
        <v>1686</v>
      </c>
      <c r="I151" s="228">
        <v>10</v>
      </c>
      <c r="J151" s="228">
        <v>8</v>
      </c>
      <c r="K151" s="260" t="s">
        <v>1687</v>
      </c>
      <c r="L151" s="261">
        <v>2020051290049</v>
      </c>
      <c r="M151" s="228">
        <v>3</v>
      </c>
      <c r="N151" s="228">
        <v>2323</v>
      </c>
      <c r="O151" s="198" t="s">
        <v>1698</v>
      </c>
      <c r="P151" s="228" t="s">
        <v>66</v>
      </c>
      <c r="Q151" s="228">
        <v>2</v>
      </c>
      <c r="R151" s="256" t="s">
        <v>378</v>
      </c>
      <c r="S151" s="241">
        <v>2</v>
      </c>
      <c r="T151" s="198" t="s">
        <v>1541</v>
      </c>
      <c r="U151" s="198" t="s">
        <v>1700</v>
      </c>
      <c r="V151" s="228" t="s">
        <v>66</v>
      </c>
      <c r="W151" s="241">
        <v>40</v>
      </c>
      <c r="X151" s="262" t="s">
        <v>45</v>
      </c>
      <c r="Y151" s="43">
        <v>0.4</v>
      </c>
      <c r="Z151" s="240">
        <v>10</v>
      </c>
      <c r="AA151" s="241">
        <v>12</v>
      </c>
      <c r="AB151" s="240">
        <v>10</v>
      </c>
      <c r="AC151" s="241">
        <v>91</v>
      </c>
      <c r="AD151" s="240">
        <v>10</v>
      </c>
      <c r="AE151" s="241"/>
      <c r="AF151" s="240">
        <v>10</v>
      </c>
      <c r="AG151" s="252"/>
      <c r="AH151" s="53">
        <f t="shared" si="10"/>
        <v>2.5750000000000002</v>
      </c>
      <c r="AI151" s="53">
        <f t="shared" si="11"/>
        <v>1</v>
      </c>
      <c r="AJ151" s="39">
        <v>13842354</v>
      </c>
      <c r="AK151" s="237" t="s">
        <v>1129</v>
      </c>
      <c r="AL151" s="237" t="s">
        <v>69</v>
      </c>
      <c r="AM151" s="39">
        <v>7116772</v>
      </c>
      <c r="AN151" s="253"/>
    </row>
    <row r="152" spans="1:40" s="200" customFormat="1" ht="51" x14ac:dyDescent="0.25">
      <c r="A152" s="229">
        <v>2</v>
      </c>
      <c r="B152" s="260" t="s">
        <v>543</v>
      </c>
      <c r="C152" s="228">
        <v>3</v>
      </c>
      <c r="D152" s="228" t="s">
        <v>634</v>
      </c>
      <c r="E152" s="260" t="s">
        <v>635</v>
      </c>
      <c r="F152" s="261">
        <v>2</v>
      </c>
      <c r="G152" s="228" t="s">
        <v>1685</v>
      </c>
      <c r="H152" s="260" t="s">
        <v>1686</v>
      </c>
      <c r="I152" s="228">
        <v>10</v>
      </c>
      <c r="J152" s="228">
        <v>8</v>
      </c>
      <c r="K152" s="260" t="s">
        <v>1687</v>
      </c>
      <c r="L152" s="261">
        <v>2020051290049</v>
      </c>
      <c r="M152" s="228">
        <v>4</v>
      </c>
      <c r="N152" s="228">
        <v>2324</v>
      </c>
      <c r="O152" s="198" t="s">
        <v>1701</v>
      </c>
      <c r="P152" s="228" t="s">
        <v>66</v>
      </c>
      <c r="Q152" s="228">
        <v>13</v>
      </c>
      <c r="R152" s="256" t="s">
        <v>67</v>
      </c>
      <c r="S152" s="241">
        <v>4</v>
      </c>
      <c r="T152" s="198" t="s">
        <v>1541</v>
      </c>
      <c r="U152" s="264" t="s">
        <v>1702</v>
      </c>
      <c r="V152" s="228" t="s">
        <v>66</v>
      </c>
      <c r="W152" s="241">
        <v>8</v>
      </c>
      <c r="X152" s="262" t="s">
        <v>45</v>
      </c>
      <c r="Y152" s="256">
        <v>1</v>
      </c>
      <c r="Z152" s="240">
        <v>2</v>
      </c>
      <c r="AA152" s="241">
        <v>1</v>
      </c>
      <c r="AB152" s="240">
        <v>2</v>
      </c>
      <c r="AC152" s="241">
        <v>3</v>
      </c>
      <c r="AD152" s="240">
        <v>2</v>
      </c>
      <c r="AE152" s="241"/>
      <c r="AF152" s="240">
        <v>2</v>
      </c>
      <c r="AG152" s="252"/>
      <c r="AH152" s="53">
        <f t="shared" si="10"/>
        <v>0.5</v>
      </c>
      <c r="AI152" s="53">
        <f t="shared" si="11"/>
        <v>0.5</v>
      </c>
      <c r="AJ152" s="39">
        <v>1000000</v>
      </c>
      <c r="AK152" s="237" t="s">
        <v>307</v>
      </c>
      <c r="AL152" s="237" t="s">
        <v>70</v>
      </c>
      <c r="AM152" s="39">
        <v>0</v>
      </c>
      <c r="AN152" s="253"/>
    </row>
    <row r="153" spans="1:40" s="200" customFormat="1" ht="51" x14ac:dyDescent="0.25">
      <c r="A153" s="229">
        <v>2</v>
      </c>
      <c r="B153" s="260" t="s">
        <v>543</v>
      </c>
      <c r="C153" s="228">
        <v>3</v>
      </c>
      <c r="D153" s="228" t="s">
        <v>634</v>
      </c>
      <c r="E153" s="260" t="s">
        <v>635</v>
      </c>
      <c r="F153" s="261">
        <v>2</v>
      </c>
      <c r="G153" s="228" t="s">
        <v>1685</v>
      </c>
      <c r="H153" s="260" t="s">
        <v>1686</v>
      </c>
      <c r="I153" s="228">
        <v>10</v>
      </c>
      <c r="J153" s="228">
        <v>8</v>
      </c>
      <c r="K153" s="260" t="s">
        <v>1687</v>
      </c>
      <c r="L153" s="261">
        <v>2020051290049</v>
      </c>
      <c r="M153" s="228">
        <v>4</v>
      </c>
      <c r="N153" s="228">
        <v>2324</v>
      </c>
      <c r="O153" s="198" t="s">
        <v>1701</v>
      </c>
      <c r="P153" s="228" t="s">
        <v>66</v>
      </c>
      <c r="Q153" s="228">
        <v>13</v>
      </c>
      <c r="R153" s="256" t="s">
        <v>67</v>
      </c>
      <c r="S153" s="241">
        <v>4</v>
      </c>
      <c r="T153" s="198" t="s">
        <v>1541</v>
      </c>
      <c r="U153" s="264" t="s">
        <v>1702</v>
      </c>
      <c r="V153" s="228" t="s">
        <v>66</v>
      </c>
      <c r="W153" s="241">
        <v>8</v>
      </c>
      <c r="X153" s="262" t="s">
        <v>45</v>
      </c>
      <c r="Y153" s="256">
        <v>1</v>
      </c>
      <c r="Z153" s="240">
        <v>2</v>
      </c>
      <c r="AA153" s="241">
        <v>1</v>
      </c>
      <c r="AB153" s="240">
        <v>2</v>
      </c>
      <c r="AC153" s="241">
        <v>3</v>
      </c>
      <c r="AD153" s="240">
        <v>2</v>
      </c>
      <c r="AE153" s="241"/>
      <c r="AF153" s="240">
        <v>2</v>
      </c>
      <c r="AG153" s="252"/>
      <c r="AH153" s="53">
        <f t="shared" si="10"/>
        <v>0.5</v>
      </c>
      <c r="AI153" s="53">
        <f t="shared" si="11"/>
        <v>0.5</v>
      </c>
      <c r="AJ153" s="39">
        <v>28777105</v>
      </c>
      <c r="AK153" s="237" t="s">
        <v>1690</v>
      </c>
      <c r="AL153" s="237" t="s">
        <v>70</v>
      </c>
      <c r="AM153" s="39">
        <v>4139984</v>
      </c>
      <c r="AN153" s="253"/>
    </row>
    <row r="154" spans="1:40" s="173" customFormat="1" ht="51" x14ac:dyDescent="0.2">
      <c r="A154" s="196">
        <v>2</v>
      </c>
      <c r="B154" s="260" t="s">
        <v>543</v>
      </c>
      <c r="C154" s="228">
        <v>2</v>
      </c>
      <c r="D154" s="228" t="s">
        <v>1703</v>
      </c>
      <c r="E154" s="260" t="s">
        <v>1704</v>
      </c>
      <c r="F154" s="261">
        <v>1</v>
      </c>
      <c r="G154" s="228" t="s">
        <v>1705</v>
      </c>
      <c r="H154" s="260" t="s">
        <v>1706</v>
      </c>
      <c r="I154" s="228">
        <v>11</v>
      </c>
      <c r="J154" s="228"/>
      <c r="K154" s="260" t="s">
        <v>1707</v>
      </c>
      <c r="L154" s="261">
        <v>2020051290034</v>
      </c>
      <c r="M154" s="228">
        <v>1</v>
      </c>
      <c r="N154" s="228">
        <v>2211</v>
      </c>
      <c r="O154" s="198" t="s">
        <v>1708</v>
      </c>
      <c r="P154" s="228" t="s">
        <v>369</v>
      </c>
      <c r="Q154" s="256">
        <v>1</v>
      </c>
      <c r="R154" s="256" t="s">
        <v>378</v>
      </c>
      <c r="S154" s="254">
        <v>0.5</v>
      </c>
      <c r="T154" s="198" t="s">
        <v>1541</v>
      </c>
      <c r="U154" s="313" t="s">
        <v>1709</v>
      </c>
      <c r="V154" s="228" t="s">
        <v>66</v>
      </c>
      <c r="W154" s="241">
        <v>1</v>
      </c>
      <c r="X154" s="262" t="s">
        <v>46</v>
      </c>
      <c r="Y154" s="256">
        <v>1</v>
      </c>
      <c r="Z154" s="240">
        <v>1</v>
      </c>
      <c r="AA154" s="237">
        <v>1</v>
      </c>
      <c r="AB154" s="240">
        <v>1</v>
      </c>
      <c r="AC154" s="237">
        <v>1</v>
      </c>
      <c r="AD154" s="240">
        <v>1</v>
      </c>
      <c r="AE154" s="237"/>
      <c r="AF154" s="240">
        <v>1</v>
      </c>
      <c r="AG154" s="252"/>
      <c r="AH154" s="53">
        <f t="shared" si="10"/>
        <v>1</v>
      </c>
      <c r="AI154" s="53">
        <f t="shared" si="11"/>
        <v>1</v>
      </c>
      <c r="AJ154" s="436">
        <v>49795456</v>
      </c>
      <c r="AK154" s="314" t="s">
        <v>1690</v>
      </c>
      <c r="AL154" s="237" t="s">
        <v>70</v>
      </c>
      <c r="AM154" s="39">
        <v>17999569</v>
      </c>
      <c r="AN154" s="253"/>
    </row>
    <row r="155" spans="1:40" s="173" customFormat="1" ht="51" x14ac:dyDescent="0.25">
      <c r="A155" s="196">
        <v>2</v>
      </c>
      <c r="B155" s="260" t="s">
        <v>543</v>
      </c>
      <c r="C155" s="228">
        <v>2</v>
      </c>
      <c r="D155" s="228" t="s">
        <v>1703</v>
      </c>
      <c r="E155" s="260" t="s">
        <v>1704</v>
      </c>
      <c r="F155" s="261">
        <v>1</v>
      </c>
      <c r="G155" s="228" t="s">
        <v>1705</v>
      </c>
      <c r="H155" s="260" t="s">
        <v>1706</v>
      </c>
      <c r="I155" s="228">
        <v>11</v>
      </c>
      <c r="J155" s="228"/>
      <c r="K155" s="260" t="s">
        <v>1710</v>
      </c>
      <c r="L155" s="261">
        <v>2020051290034</v>
      </c>
      <c r="M155" s="228">
        <v>2</v>
      </c>
      <c r="N155" s="228">
        <v>2212</v>
      </c>
      <c r="O155" s="198" t="s">
        <v>1711</v>
      </c>
      <c r="P155" s="228" t="s">
        <v>66</v>
      </c>
      <c r="Q155" s="228">
        <v>4</v>
      </c>
      <c r="R155" s="256" t="s">
        <v>378</v>
      </c>
      <c r="S155" s="241">
        <v>4</v>
      </c>
      <c r="T155" s="198" t="s">
        <v>1541</v>
      </c>
      <c r="U155" s="264" t="s">
        <v>1712</v>
      </c>
      <c r="V155" s="228" t="s">
        <v>66</v>
      </c>
      <c r="W155" s="241">
        <v>8</v>
      </c>
      <c r="X155" s="262" t="s">
        <v>45</v>
      </c>
      <c r="Y155" s="256">
        <v>0.3</v>
      </c>
      <c r="Z155" s="241">
        <v>2</v>
      </c>
      <c r="AA155" s="241">
        <v>10</v>
      </c>
      <c r="AB155" s="252">
        <v>2</v>
      </c>
      <c r="AC155" s="235">
        <v>2</v>
      </c>
      <c r="AD155" s="252">
        <v>2</v>
      </c>
      <c r="AE155" s="237"/>
      <c r="AF155" s="252">
        <v>2</v>
      </c>
      <c r="AG155" s="252"/>
      <c r="AH155" s="53">
        <f t="shared" si="10"/>
        <v>1.5</v>
      </c>
      <c r="AI155" s="53">
        <f t="shared" si="11"/>
        <v>1</v>
      </c>
      <c r="AJ155" s="39">
        <v>5960661.416666667</v>
      </c>
      <c r="AK155" s="243" t="s">
        <v>1690</v>
      </c>
      <c r="AL155" s="237" t="s">
        <v>70</v>
      </c>
      <c r="AM155" s="39">
        <v>1000000</v>
      </c>
      <c r="AN155" s="253"/>
    </row>
    <row r="156" spans="1:40" s="173" customFormat="1" ht="51" x14ac:dyDescent="0.25">
      <c r="A156" s="196">
        <v>2</v>
      </c>
      <c r="B156" s="260" t="s">
        <v>543</v>
      </c>
      <c r="C156" s="228">
        <v>2</v>
      </c>
      <c r="D156" s="228" t="s">
        <v>1703</v>
      </c>
      <c r="E156" s="260" t="s">
        <v>1704</v>
      </c>
      <c r="F156" s="261">
        <v>1</v>
      </c>
      <c r="G156" s="228" t="s">
        <v>1705</v>
      </c>
      <c r="H156" s="260" t="s">
        <v>1706</v>
      </c>
      <c r="I156" s="228">
        <v>11</v>
      </c>
      <c r="J156" s="228"/>
      <c r="K156" s="260" t="s">
        <v>1710</v>
      </c>
      <c r="L156" s="261">
        <v>2020051290034</v>
      </c>
      <c r="M156" s="228">
        <v>2</v>
      </c>
      <c r="N156" s="228">
        <v>2212</v>
      </c>
      <c r="O156" s="198" t="s">
        <v>1711</v>
      </c>
      <c r="P156" s="228" t="s">
        <v>66</v>
      </c>
      <c r="Q156" s="228">
        <v>4</v>
      </c>
      <c r="R156" s="256" t="s">
        <v>378</v>
      </c>
      <c r="S156" s="241">
        <v>4</v>
      </c>
      <c r="T156" s="198" t="s">
        <v>1541</v>
      </c>
      <c r="U156" s="264" t="s">
        <v>1713</v>
      </c>
      <c r="V156" s="228" t="s">
        <v>66</v>
      </c>
      <c r="W156" s="315">
        <v>300</v>
      </c>
      <c r="X156" s="262" t="s">
        <v>45</v>
      </c>
      <c r="Y156" s="256">
        <v>0.3</v>
      </c>
      <c r="Z156" s="241">
        <v>75</v>
      </c>
      <c r="AA156" s="241">
        <v>117</v>
      </c>
      <c r="AB156" s="252">
        <v>75</v>
      </c>
      <c r="AC156" s="235">
        <v>89</v>
      </c>
      <c r="AD156" s="252">
        <v>75</v>
      </c>
      <c r="AE156" s="237"/>
      <c r="AF156" s="252">
        <v>75</v>
      </c>
      <c r="AG156" s="252"/>
      <c r="AH156" s="53">
        <f t="shared" si="10"/>
        <v>0.68666666666666665</v>
      </c>
      <c r="AI156" s="53">
        <f t="shared" si="11"/>
        <v>0.68666666666666665</v>
      </c>
      <c r="AJ156" s="39">
        <v>11921322.833333334</v>
      </c>
      <c r="AK156" s="243" t="s">
        <v>1690</v>
      </c>
      <c r="AL156" s="237" t="s">
        <v>70</v>
      </c>
      <c r="AM156" s="39">
        <v>7000000</v>
      </c>
      <c r="AN156" s="253"/>
    </row>
    <row r="157" spans="1:40" s="173" customFormat="1" ht="51" x14ac:dyDescent="0.25">
      <c r="A157" s="196">
        <v>2</v>
      </c>
      <c r="B157" s="260" t="s">
        <v>543</v>
      </c>
      <c r="C157" s="228">
        <v>2</v>
      </c>
      <c r="D157" s="228" t="s">
        <v>1703</v>
      </c>
      <c r="E157" s="260" t="s">
        <v>1704</v>
      </c>
      <c r="F157" s="261">
        <v>1</v>
      </c>
      <c r="G157" s="228" t="s">
        <v>1705</v>
      </c>
      <c r="H157" s="260" t="s">
        <v>1706</v>
      </c>
      <c r="I157" s="228">
        <v>11</v>
      </c>
      <c r="J157" s="228"/>
      <c r="K157" s="260" t="s">
        <v>1710</v>
      </c>
      <c r="L157" s="261">
        <v>2020051290034</v>
      </c>
      <c r="M157" s="228">
        <v>2</v>
      </c>
      <c r="N157" s="228">
        <v>2212</v>
      </c>
      <c r="O157" s="198" t="s">
        <v>1711</v>
      </c>
      <c r="P157" s="228" t="s">
        <v>66</v>
      </c>
      <c r="Q157" s="228">
        <v>4</v>
      </c>
      <c r="R157" s="256" t="s">
        <v>378</v>
      </c>
      <c r="S157" s="241">
        <v>4</v>
      </c>
      <c r="T157" s="198" t="s">
        <v>1541</v>
      </c>
      <c r="U157" s="264" t="s">
        <v>1714</v>
      </c>
      <c r="V157" s="228" t="s">
        <v>66</v>
      </c>
      <c r="W157" s="241">
        <v>1</v>
      </c>
      <c r="X157" s="262" t="s">
        <v>1715</v>
      </c>
      <c r="Y157" s="256">
        <v>0.1</v>
      </c>
      <c r="Z157" s="240">
        <v>1</v>
      </c>
      <c r="AA157" s="241">
        <v>1</v>
      </c>
      <c r="AB157" s="240">
        <v>1</v>
      </c>
      <c r="AC157" s="241">
        <v>1</v>
      </c>
      <c r="AD157" s="240">
        <v>1</v>
      </c>
      <c r="AE157" s="241"/>
      <c r="AF157" s="240">
        <v>1</v>
      </c>
      <c r="AG157" s="252"/>
      <c r="AH157" s="53">
        <f t="shared" si="10"/>
        <v>1</v>
      </c>
      <c r="AI157" s="53">
        <f t="shared" si="11"/>
        <v>1</v>
      </c>
      <c r="AJ157" s="39">
        <v>4000000</v>
      </c>
      <c r="AK157" s="316" t="s">
        <v>1690</v>
      </c>
      <c r="AL157" s="237" t="s">
        <v>70</v>
      </c>
      <c r="AM157" s="39">
        <v>1000000</v>
      </c>
      <c r="AN157" s="253"/>
    </row>
    <row r="158" spans="1:40" s="173" customFormat="1" ht="51" x14ac:dyDescent="0.25">
      <c r="A158" s="196">
        <v>2</v>
      </c>
      <c r="B158" s="260" t="s">
        <v>543</v>
      </c>
      <c r="C158" s="228">
        <v>2</v>
      </c>
      <c r="D158" s="228" t="s">
        <v>1703</v>
      </c>
      <c r="E158" s="260" t="s">
        <v>1704</v>
      </c>
      <c r="F158" s="261">
        <v>1</v>
      </c>
      <c r="G158" s="228" t="s">
        <v>1705</v>
      </c>
      <c r="H158" s="260" t="s">
        <v>1706</v>
      </c>
      <c r="I158" s="228">
        <v>11</v>
      </c>
      <c r="J158" s="228"/>
      <c r="K158" s="260" t="s">
        <v>1710</v>
      </c>
      <c r="L158" s="261">
        <v>2020051290034</v>
      </c>
      <c r="M158" s="228">
        <v>2</v>
      </c>
      <c r="N158" s="228">
        <v>2212</v>
      </c>
      <c r="O158" s="198" t="s">
        <v>1711</v>
      </c>
      <c r="P158" s="228" t="s">
        <v>66</v>
      </c>
      <c r="Q158" s="228">
        <v>4</v>
      </c>
      <c r="R158" s="256" t="s">
        <v>378</v>
      </c>
      <c r="S158" s="241">
        <v>4</v>
      </c>
      <c r="T158" s="198" t="s">
        <v>1541</v>
      </c>
      <c r="U158" s="264" t="s">
        <v>1716</v>
      </c>
      <c r="V158" s="228" t="s">
        <v>66</v>
      </c>
      <c r="W158" s="241">
        <v>140</v>
      </c>
      <c r="X158" s="262" t="s">
        <v>45</v>
      </c>
      <c r="Y158" s="256">
        <v>0.3</v>
      </c>
      <c r="Z158" s="241">
        <v>20</v>
      </c>
      <c r="AA158" s="241">
        <v>29</v>
      </c>
      <c r="AB158" s="252">
        <v>40</v>
      </c>
      <c r="AC158" s="235">
        <v>40</v>
      </c>
      <c r="AD158" s="252">
        <v>40</v>
      </c>
      <c r="AE158" s="237"/>
      <c r="AF158" s="252">
        <v>40</v>
      </c>
      <c r="AG158" s="252"/>
      <c r="AH158" s="53">
        <f t="shared" si="10"/>
        <v>0.49285714285714288</v>
      </c>
      <c r="AI158" s="53">
        <f t="shared" si="11"/>
        <v>0.49285714285714288</v>
      </c>
      <c r="AJ158" s="39">
        <v>5960661.416666667</v>
      </c>
      <c r="AK158" s="243" t="s">
        <v>1690</v>
      </c>
      <c r="AL158" s="237" t="s">
        <v>70</v>
      </c>
      <c r="AM158" s="39">
        <v>3000000</v>
      </c>
      <c r="AN158" s="253"/>
    </row>
    <row r="159" spans="1:40" s="173" customFormat="1" ht="51" x14ac:dyDescent="0.25">
      <c r="A159" s="196">
        <v>2</v>
      </c>
      <c r="B159" s="260" t="s">
        <v>543</v>
      </c>
      <c r="C159" s="228">
        <v>2</v>
      </c>
      <c r="D159" s="228" t="s">
        <v>1703</v>
      </c>
      <c r="E159" s="260" t="s">
        <v>1704</v>
      </c>
      <c r="F159" s="261">
        <v>1</v>
      </c>
      <c r="G159" s="228" t="s">
        <v>1705</v>
      </c>
      <c r="H159" s="260" t="s">
        <v>1706</v>
      </c>
      <c r="I159" s="228">
        <v>8</v>
      </c>
      <c r="J159" s="228">
        <v>10</v>
      </c>
      <c r="K159" s="260" t="s">
        <v>1710</v>
      </c>
      <c r="L159" s="261">
        <v>2020051290034</v>
      </c>
      <c r="M159" s="228">
        <v>3</v>
      </c>
      <c r="N159" s="228">
        <v>2213</v>
      </c>
      <c r="O159" s="198" t="s">
        <v>1717</v>
      </c>
      <c r="P159" s="228" t="s">
        <v>66</v>
      </c>
      <c r="Q159" s="228">
        <v>4</v>
      </c>
      <c r="R159" s="256" t="s">
        <v>67</v>
      </c>
      <c r="S159" s="241">
        <v>1</v>
      </c>
      <c r="T159" s="198" t="s">
        <v>1541</v>
      </c>
      <c r="U159" s="264" t="s">
        <v>1718</v>
      </c>
      <c r="V159" s="228" t="s">
        <v>66</v>
      </c>
      <c r="W159" s="241">
        <v>1</v>
      </c>
      <c r="X159" s="262" t="s">
        <v>46</v>
      </c>
      <c r="Y159" s="256">
        <v>1</v>
      </c>
      <c r="Z159" s="241">
        <v>1</v>
      </c>
      <c r="AA159" s="241">
        <v>1</v>
      </c>
      <c r="AB159" s="252">
        <v>1</v>
      </c>
      <c r="AC159" s="235">
        <v>1</v>
      </c>
      <c r="AD159" s="252">
        <v>1</v>
      </c>
      <c r="AE159" s="237"/>
      <c r="AF159" s="252">
        <v>1</v>
      </c>
      <c r="AG159" s="252"/>
      <c r="AH159" s="53">
        <f t="shared" si="10"/>
        <v>1</v>
      </c>
      <c r="AI159" s="53">
        <f t="shared" si="11"/>
        <v>1</v>
      </c>
      <c r="AJ159" s="39">
        <v>4960661.4166666698</v>
      </c>
      <c r="AK159" s="243" t="s">
        <v>1690</v>
      </c>
      <c r="AL159" s="237" t="s">
        <v>70</v>
      </c>
      <c r="AM159" s="39">
        <v>2000000</v>
      </c>
      <c r="AN159" s="253"/>
    </row>
    <row r="160" spans="1:40" s="173" customFormat="1" ht="76.5" x14ac:dyDescent="0.25">
      <c r="A160" s="196">
        <v>2</v>
      </c>
      <c r="B160" s="260" t="s">
        <v>543</v>
      </c>
      <c r="C160" s="228">
        <v>2</v>
      </c>
      <c r="D160" s="228" t="s">
        <v>1703</v>
      </c>
      <c r="E160" s="260" t="s">
        <v>1704</v>
      </c>
      <c r="F160" s="261">
        <v>1</v>
      </c>
      <c r="G160" s="228" t="s">
        <v>1705</v>
      </c>
      <c r="H160" s="260" t="s">
        <v>1706</v>
      </c>
      <c r="I160" s="228">
        <v>8</v>
      </c>
      <c r="J160" s="228">
        <v>10</v>
      </c>
      <c r="K160" s="260" t="s">
        <v>1710</v>
      </c>
      <c r="L160" s="261">
        <v>2020051290034</v>
      </c>
      <c r="M160" s="228">
        <v>4</v>
      </c>
      <c r="N160" s="228">
        <v>2214</v>
      </c>
      <c r="O160" s="198" t="s">
        <v>1719</v>
      </c>
      <c r="P160" s="228" t="s">
        <v>66</v>
      </c>
      <c r="Q160" s="228">
        <v>4</v>
      </c>
      <c r="R160" s="256" t="s">
        <v>67</v>
      </c>
      <c r="S160" s="241">
        <v>1</v>
      </c>
      <c r="T160" s="198" t="s">
        <v>1541</v>
      </c>
      <c r="U160" s="198" t="s">
        <v>1720</v>
      </c>
      <c r="V160" s="228" t="s">
        <v>66</v>
      </c>
      <c r="W160" s="241">
        <v>1</v>
      </c>
      <c r="X160" s="262" t="s">
        <v>46</v>
      </c>
      <c r="Y160" s="43">
        <v>1</v>
      </c>
      <c r="Z160" s="241">
        <v>1</v>
      </c>
      <c r="AA160" s="241">
        <v>0</v>
      </c>
      <c r="AB160" s="252">
        <v>1</v>
      </c>
      <c r="AC160" s="235">
        <v>1</v>
      </c>
      <c r="AD160" s="252">
        <v>1</v>
      </c>
      <c r="AE160" s="237"/>
      <c r="AF160" s="252">
        <v>1</v>
      </c>
      <c r="AG160" s="252"/>
      <c r="AH160" s="53">
        <f t="shared" si="10"/>
        <v>1</v>
      </c>
      <c r="AI160" s="53">
        <f t="shared" si="11"/>
        <v>1</v>
      </c>
      <c r="AJ160" s="39">
        <v>5960661.416666667</v>
      </c>
      <c r="AK160" s="243" t="s">
        <v>1690</v>
      </c>
      <c r="AL160" s="237" t="s">
        <v>70</v>
      </c>
      <c r="AM160" s="39">
        <v>2000000</v>
      </c>
      <c r="AN160" s="253"/>
    </row>
    <row r="161" spans="1:40" s="173" customFormat="1" ht="51" x14ac:dyDescent="0.25">
      <c r="A161" s="196">
        <v>2</v>
      </c>
      <c r="B161" s="260" t="s">
        <v>543</v>
      </c>
      <c r="C161" s="228">
        <v>2</v>
      </c>
      <c r="D161" s="228" t="s">
        <v>1703</v>
      </c>
      <c r="E161" s="260" t="s">
        <v>1704</v>
      </c>
      <c r="F161" s="261">
        <v>1</v>
      </c>
      <c r="G161" s="228" t="s">
        <v>1705</v>
      </c>
      <c r="H161" s="260" t="s">
        <v>1706</v>
      </c>
      <c r="I161" s="228">
        <v>10</v>
      </c>
      <c r="J161" s="228">
        <v>8</v>
      </c>
      <c r="K161" s="260" t="s">
        <v>1710</v>
      </c>
      <c r="L161" s="261">
        <v>2020051290034</v>
      </c>
      <c r="M161" s="228">
        <v>5</v>
      </c>
      <c r="N161" s="228">
        <v>2215</v>
      </c>
      <c r="O161" s="198" t="s">
        <v>1721</v>
      </c>
      <c r="P161" s="228" t="s">
        <v>66</v>
      </c>
      <c r="Q161" s="228">
        <v>20</v>
      </c>
      <c r="R161" s="256" t="s">
        <v>67</v>
      </c>
      <c r="S161" s="241">
        <v>6</v>
      </c>
      <c r="T161" s="198" t="s">
        <v>1541</v>
      </c>
      <c r="U161" s="264" t="s">
        <v>1722</v>
      </c>
      <c r="V161" s="228" t="s">
        <v>66</v>
      </c>
      <c r="W161" s="241">
        <v>9</v>
      </c>
      <c r="X161" s="262" t="s">
        <v>45</v>
      </c>
      <c r="Y161" s="256">
        <v>1</v>
      </c>
      <c r="Z161" s="241">
        <v>1</v>
      </c>
      <c r="AA161" s="241">
        <v>1</v>
      </c>
      <c r="AB161" s="252">
        <v>2</v>
      </c>
      <c r="AC161" s="235">
        <v>2</v>
      </c>
      <c r="AD161" s="252">
        <v>3</v>
      </c>
      <c r="AE161" s="237"/>
      <c r="AF161" s="252">
        <v>3</v>
      </c>
      <c r="AG161" s="252"/>
      <c r="AH161" s="53">
        <f t="shared" si="10"/>
        <v>0.33333333333333331</v>
      </c>
      <c r="AI161" s="53">
        <f t="shared" si="11"/>
        <v>0.33333333333333331</v>
      </c>
      <c r="AJ161" s="39">
        <v>5960661.416666667</v>
      </c>
      <c r="AK161" s="243" t="s">
        <v>1690</v>
      </c>
      <c r="AL161" s="237" t="s">
        <v>70</v>
      </c>
      <c r="AM161" s="39">
        <v>2500000</v>
      </c>
      <c r="AN161" s="253"/>
    </row>
    <row r="162" spans="1:40" s="173" customFormat="1" ht="51" x14ac:dyDescent="0.25">
      <c r="A162" s="196">
        <v>2</v>
      </c>
      <c r="B162" s="260" t="s">
        <v>543</v>
      </c>
      <c r="C162" s="228">
        <v>2</v>
      </c>
      <c r="D162" s="228" t="s">
        <v>1703</v>
      </c>
      <c r="E162" s="260" t="s">
        <v>1704</v>
      </c>
      <c r="F162" s="261">
        <v>1</v>
      </c>
      <c r="G162" s="228" t="s">
        <v>1705</v>
      </c>
      <c r="H162" s="260" t="s">
        <v>1706</v>
      </c>
      <c r="I162" s="228">
        <v>10</v>
      </c>
      <c r="J162" s="228">
        <v>8</v>
      </c>
      <c r="K162" s="260" t="s">
        <v>1710</v>
      </c>
      <c r="L162" s="261">
        <v>2020051290034</v>
      </c>
      <c r="M162" s="228">
        <v>6</v>
      </c>
      <c r="N162" s="228">
        <v>2216</v>
      </c>
      <c r="O162" s="198" t="s">
        <v>1723</v>
      </c>
      <c r="P162" s="228" t="s">
        <v>66</v>
      </c>
      <c r="Q162" s="228">
        <v>4</v>
      </c>
      <c r="R162" s="256" t="s">
        <v>67</v>
      </c>
      <c r="S162" s="241">
        <v>1</v>
      </c>
      <c r="T162" s="198" t="s">
        <v>1541</v>
      </c>
      <c r="U162" s="264" t="s">
        <v>1724</v>
      </c>
      <c r="V162" s="228" t="s">
        <v>66</v>
      </c>
      <c r="W162" s="241">
        <v>1</v>
      </c>
      <c r="X162" s="262" t="s">
        <v>46</v>
      </c>
      <c r="Y162" s="256">
        <v>1</v>
      </c>
      <c r="Z162" s="241">
        <v>1</v>
      </c>
      <c r="AA162" s="241">
        <v>1</v>
      </c>
      <c r="AB162" s="252">
        <v>1</v>
      </c>
      <c r="AC162" s="235">
        <v>2</v>
      </c>
      <c r="AD162" s="252">
        <v>1</v>
      </c>
      <c r="AE162" s="237"/>
      <c r="AF162" s="252">
        <v>1</v>
      </c>
      <c r="AG162" s="252"/>
      <c r="AH162" s="53">
        <f t="shared" si="10"/>
        <v>1</v>
      </c>
      <c r="AI162" s="53">
        <f t="shared" si="11"/>
        <v>1</v>
      </c>
      <c r="AJ162" s="39">
        <v>1960661.41666667</v>
      </c>
      <c r="AK162" s="243" t="s">
        <v>1690</v>
      </c>
      <c r="AL162" s="237" t="s">
        <v>70</v>
      </c>
      <c r="AM162" s="39">
        <v>1200000</v>
      </c>
      <c r="AN162" s="253"/>
    </row>
    <row r="163" spans="1:40" s="173" customFormat="1" ht="51" x14ac:dyDescent="0.25">
      <c r="A163" s="196">
        <v>2</v>
      </c>
      <c r="B163" s="260" t="s">
        <v>543</v>
      </c>
      <c r="C163" s="228">
        <v>3</v>
      </c>
      <c r="D163" s="228" t="s">
        <v>634</v>
      </c>
      <c r="E163" s="260" t="s">
        <v>635</v>
      </c>
      <c r="F163" s="261">
        <v>1</v>
      </c>
      <c r="G163" s="228" t="s">
        <v>636</v>
      </c>
      <c r="H163" s="260" t="s">
        <v>637</v>
      </c>
      <c r="I163" s="228">
        <v>10</v>
      </c>
      <c r="J163" s="228">
        <v>8</v>
      </c>
      <c r="K163" s="260" t="s">
        <v>1710</v>
      </c>
      <c r="L163" s="261">
        <v>2020051290034</v>
      </c>
      <c r="M163" s="228">
        <v>1</v>
      </c>
      <c r="N163" s="228">
        <v>2311</v>
      </c>
      <c r="O163" s="198" t="s">
        <v>1725</v>
      </c>
      <c r="P163" s="228" t="s">
        <v>66</v>
      </c>
      <c r="Q163" s="228">
        <v>55</v>
      </c>
      <c r="R163" s="256" t="s">
        <v>67</v>
      </c>
      <c r="S163" s="241">
        <v>16</v>
      </c>
      <c r="T163" s="198" t="s">
        <v>1541</v>
      </c>
      <c r="U163" s="264" t="s">
        <v>1726</v>
      </c>
      <c r="V163" s="228" t="s">
        <v>66</v>
      </c>
      <c r="W163" s="241">
        <v>11</v>
      </c>
      <c r="X163" s="262" t="s">
        <v>45</v>
      </c>
      <c r="Y163" s="256">
        <v>0.4</v>
      </c>
      <c r="Z163" s="241">
        <v>3</v>
      </c>
      <c r="AA163" s="241">
        <v>3</v>
      </c>
      <c r="AB163" s="252">
        <v>3</v>
      </c>
      <c r="AC163" s="235">
        <v>3</v>
      </c>
      <c r="AD163" s="252">
        <v>3</v>
      </c>
      <c r="AE163" s="237"/>
      <c r="AF163" s="252">
        <v>2</v>
      </c>
      <c r="AG163" s="252"/>
      <c r="AH163" s="53">
        <f t="shared" si="10"/>
        <v>0.54545454545454541</v>
      </c>
      <c r="AI163" s="53">
        <f t="shared" si="11"/>
        <v>0.54545454545454541</v>
      </c>
      <c r="AJ163" s="39">
        <v>10018000</v>
      </c>
      <c r="AK163" s="237" t="s">
        <v>307</v>
      </c>
      <c r="AL163" s="237" t="s">
        <v>70</v>
      </c>
      <c r="AM163" s="39">
        <v>0</v>
      </c>
      <c r="AN163" s="253"/>
    </row>
    <row r="164" spans="1:40" s="173" customFormat="1" ht="51" x14ac:dyDescent="0.25">
      <c r="A164" s="196">
        <v>2</v>
      </c>
      <c r="B164" s="260" t="s">
        <v>543</v>
      </c>
      <c r="C164" s="228">
        <v>3</v>
      </c>
      <c r="D164" s="228" t="s">
        <v>634</v>
      </c>
      <c r="E164" s="260" t="s">
        <v>635</v>
      </c>
      <c r="F164" s="261">
        <v>1</v>
      </c>
      <c r="G164" s="228" t="s">
        <v>636</v>
      </c>
      <c r="H164" s="260" t="s">
        <v>637</v>
      </c>
      <c r="I164" s="228">
        <v>10</v>
      </c>
      <c r="J164" s="228">
        <v>8</v>
      </c>
      <c r="K164" s="260" t="s">
        <v>1710</v>
      </c>
      <c r="L164" s="261">
        <v>2020051290034</v>
      </c>
      <c r="M164" s="228">
        <v>1</v>
      </c>
      <c r="N164" s="228">
        <v>2311</v>
      </c>
      <c r="O164" s="198" t="s">
        <v>1725</v>
      </c>
      <c r="P164" s="228" t="s">
        <v>66</v>
      </c>
      <c r="Q164" s="228">
        <v>55</v>
      </c>
      <c r="R164" s="256" t="s">
        <v>67</v>
      </c>
      <c r="S164" s="241">
        <v>16</v>
      </c>
      <c r="T164" s="198" t="s">
        <v>1541</v>
      </c>
      <c r="U164" s="264" t="s">
        <v>1726</v>
      </c>
      <c r="V164" s="228" t="s">
        <v>66</v>
      </c>
      <c r="W164" s="241">
        <v>11</v>
      </c>
      <c r="X164" s="262" t="s">
        <v>45</v>
      </c>
      <c r="Y164" s="256">
        <v>0.4</v>
      </c>
      <c r="Z164" s="241">
        <v>3</v>
      </c>
      <c r="AA164" s="241">
        <v>3</v>
      </c>
      <c r="AB164" s="252">
        <v>3</v>
      </c>
      <c r="AC164" s="235">
        <v>3</v>
      </c>
      <c r="AD164" s="252">
        <v>3</v>
      </c>
      <c r="AE164" s="237"/>
      <c r="AF164" s="252">
        <v>2</v>
      </c>
      <c r="AG164" s="252"/>
      <c r="AH164" s="53">
        <f t="shared" si="10"/>
        <v>0.54545454545454541</v>
      </c>
      <c r="AI164" s="53">
        <f t="shared" si="11"/>
        <v>0.54545454545454541</v>
      </c>
      <c r="AJ164" s="39">
        <v>9960661.4166666698</v>
      </c>
      <c r="AK164" s="243" t="s">
        <v>1690</v>
      </c>
      <c r="AL164" s="237" t="s">
        <v>70</v>
      </c>
      <c r="AM164" s="39">
        <v>4500000</v>
      </c>
      <c r="AN164" s="253"/>
    </row>
    <row r="165" spans="1:40" s="173" customFormat="1" ht="51" x14ac:dyDescent="0.25">
      <c r="A165" s="196">
        <v>2</v>
      </c>
      <c r="B165" s="260" t="s">
        <v>543</v>
      </c>
      <c r="C165" s="228">
        <v>3</v>
      </c>
      <c r="D165" s="228" t="s">
        <v>634</v>
      </c>
      <c r="E165" s="260" t="s">
        <v>635</v>
      </c>
      <c r="F165" s="261">
        <v>1</v>
      </c>
      <c r="G165" s="228" t="s">
        <v>636</v>
      </c>
      <c r="H165" s="260" t="s">
        <v>637</v>
      </c>
      <c r="I165" s="228">
        <v>10</v>
      </c>
      <c r="J165" s="228">
        <v>8</v>
      </c>
      <c r="K165" s="260" t="s">
        <v>1710</v>
      </c>
      <c r="L165" s="261">
        <v>2020051290034</v>
      </c>
      <c r="M165" s="228">
        <v>1</v>
      </c>
      <c r="N165" s="228">
        <v>2311</v>
      </c>
      <c r="O165" s="198" t="s">
        <v>1725</v>
      </c>
      <c r="P165" s="228" t="s">
        <v>66</v>
      </c>
      <c r="Q165" s="228">
        <v>55</v>
      </c>
      <c r="R165" s="256" t="s">
        <v>67</v>
      </c>
      <c r="S165" s="241">
        <v>16</v>
      </c>
      <c r="T165" s="198" t="s">
        <v>1541</v>
      </c>
      <c r="U165" s="264" t="s">
        <v>1727</v>
      </c>
      <c r="V165" s="228" t="s">
        <v>66</v>
      </c>
      <c r="W165" s="315">
        <v>8</v>
      </c>
      <c r="X165" s="262" t="s">
        <v>45</v>
      </c>
      <c r="Y165" s="256">
        <v>0.3</v>
      </c>
      <c r="Z165" s="240">
        <v>2</v>
      </c>
      <c r="AA165" s="241">
        <v>2</v>
      </c>
      <c r="AB165" s="240">
        <v>2</v>
      </c>
      <c r="AC165" s="241">
        <v>0</v>
      </c>
      <c r="AD165" s="240">
        <v>2</v>
      </c>
      <c r="AE165" s="241"/>
      <c r="AF165" s="240">
        <v>2</v>
      </c>
      <c r="AG165" s="252"/>
      <c r="AH165" s="53">
        <f t="shared" si="10"/>
        <v>0.25</v>
      </c>
      <c r="AI165" s="53">
        <f t="shared" si="11"/>
        <v>0.25</v>
      </c>
      <c r="AJ165" s="39">
        <v>10018000</v>
      </c>
      <c r="AK165" s="243" t="s">
        <v>307</v>
      </c>
      <c r="AL165" s="237" t="s">
        <v>70</v>
      </c>
      <c r="AM165" s="39">
        <v>0</v>
      </c>
      <c r="AN165" s="253"/>
    </row>
    <row r="166" spans="1:40" s="173" customFormat="1" ht="51" x14ac:dyDescent="0.25">
      <c r="A166" s="196">
        <v>2</v>
      </c>
      <c r="B166" s="260" t="s">
        <v>543</v>
      </c>
      <c r="C166" s="228">
        <v>3</v>
      </c>
      <c r="D166" s="228" t="s">
        <v>634</v>
      </c>
      <c r="E166" s="260" t="s">
        <v>635</v>
      </c>
      <c r="F166" s="261">
        <v>1</v>
      </c>
      <c r="G166" s="228" t="s">
        <v>636</v>
      </c>
      <c r="H166" s="260" t="s">
        <v>637</v>
      </c>
      <c r="I166" s="228">
        <v>10</v>
      </c>
      <c r="J166" s="228">
        <v>8</v>
      </c>
      <c r="K166" s="260" t="s">
        <v>1710</v>
      </c>
      <c r="L166" s="261">
        <v>2020051290034</v>
      </c>
      <c r="M166" s="228">
        <v>1</v>
      </c>
      <c r="N166" s="228">
        <v>2311</v>
      </c>
      <c r="O166" s="198" t="s">
        <v>1725</v>
      </c>
      <c r="P166" s="228" t="s">
        <v>66</v>
      </c>
      <c r="Q166" s="228">
        <v>55</v>
      </c>
      <c r="R166" s="256" t="s">
        <v>67</v>
      </c>
      <c r="S166" s="241">
        <v>16</v>
      </c>
      <c r="T166" s="198" t="s">
        <v>1541</v>
      </c>
      <c r="U166" s="264" t="s">
        <v>1727</v>
      </c>
      <c r="V166" s="228" t="s">
        <v>66</v>
      </c>
      <c r="W166" s="315">
        <v>8</v>
      </c>
      <c r="X166" s="262" t="s">
        <v>45</v>
      </c>
      <c r="Y166" s="256">
        <v>0.3</v>
      </c>
      <c r="Z166" s="240">
        <v>2</v>
      </c>
      <c r="AA166" s="241">
        <v>2</v>
      </c>
      <c r="AB166" s="240">
        <v>2</v>
      </c>
      <c r="AC166" s="241">
        <v>0</v>
      </c>
      <c r="AD166" s="240">
        <v>2</v>
      </c>
      <c r="AE166" s="241"/>
      <c r="AF166" s="240">
        <v>2</v>
      </c>
      <c r="AG166" s="252"/>
      <c r="AH166" s="53">
        <v>0.25</v>
      </c>
      <c r="AI166" s="53">
        <v>0.25</v>
      </c>
      <c r="AJ166" s="39">
        <v>1000000</v>
      </c>
      <c r="AK166" s="243" t="s">
        <v>1690</v>
      </c>
      <c r="AL166" s="237" t="s">
        <v>70</v>
      </c>
      <c r="AM166" s="39">
        <v>1000000</v>
      </c>
      <c r="AN166" s="253"/>
    </row>
    <row r="167" spans="1:40" s="173" customFormat="1" ht="51" x14ac:dyDescent="0.25">
      <c r="A167" s="196">
        <v>2</v>
      </c>
      <c r="B167" s="260" t="s">
        <v>543</v>
      </c>
      <c r="C167" s="228">
        <v>3</v>
      </c>
      <c r="D167" s="228" t="s">
        <v>634</v>
      </c>
      <c r="E167" s="260" t="s">
        <v>635</v>
      </c>
      <c r="F167" s="261">
        <v>1</v>
      </c>
      <c r="G167" s="228" t="s">
        <v>636</v>
      </c>
      <c r="H167" s="260" t="s">
        <v>637</v>
      </c>
      <c r="I167" s="228">
        <v>10</v>
      </c>
      <c r="J167" s="228">
        <v>8</v>
      </c>
      <c r="K167" s="260" t="s">
        <v>1710</v>
      </c>
      <c r="L167" s="261">
        <v>2020051290034</v>
      </c>
      <c r="M167" s="228">
        <v>1</v>
      </c>
      <c r="N167" s="228">
        <v>2311</v>
      </c>
      <c r="O167" s="198" t="s">
        <v>1725</v>
      </c>
      <c r="P167" s="228" t="s">
        <v>66</v>
      </c>
      <c r="Q167" s="228">
        <v>55</v>
      </c>
      <c r="R167" s="256" t="s">
        <v>67</v>
      </c>
      <c r="S167" s="241">
        <v>16</v>
      </c>
      <c r="T167" s="198" t="s">
        <v>1541</v>
      </c>
      <c r="U167" s="264" t="s">
        <v>1728</v>
      </c>
      <c r="V167" s="228" t="s">
        <v>66</v>
      </c>
      <c r="W167" s="241">
        <v>4</v>
      </c>
      <c r="X167" s="262" t="s">
        <v>45</v>
      </c>
      <c r="Y167" s="256">
        <v>0.3</v>
      </c>
      <c r="Z167" s="241">
        <v>1</v>
      </c>
      <c r="AA167" s="241">
        <v>1</v>
      </c>
      <c r="AB167" s="252">
        <v>1</v>
      </c>
      <c r="AC167" s="235">
        <v>1</v>
      </c>
      <c r="AD167" s="252">
        <v>1</v>
      </c>
      <c r="AE167" s="252"/>
      <c r="AF167" s="252">
        <v>1</v>
      </c>
      <c r="AG167" s="252"/>
      <c r="AH167" s="53">
        <f t="shared" si="10"/>
        <v>0.5</v>
      </c>
      <c r="AI167" s="53">
        <f t="shared" si="11"/>
        <v>0.5</v>
      </c>
      <c r="AJ167" s="39">
        <v>10018000</v>
      </c>
      <c r="AK167" s="243" t="s">
        <v>307</v>
      </c>
      <c r="AL167" s="237" t="s">
        <v>70</v>
      </c>
      <c r="AM167" s="39">
        <v>0</v>
      </c>
      <c r="AN167" s="253"/>
    </row>
    <row r="168" spans="1:40" s="173" customFormat="1" ht="51" x14ac:dyDescent="0.25">
      <c r="A168" s="196">
        <v>2</v>
      </c>
      <c r="B168" s="260" t="s">
        <v>543</v>
      </c>
      <c r="C168" s="228">
        <v>3</v>
      </c>
      <c r="D168" s="228" t="s">
        <v>634</v>
      </c>
      <c r="E168" s="260" t="s">
        <v>635</v>
      </c>
      <c r="F168" s="261">
        <v>1</v>
      </c>
      <c r="G168" s="228" t="s">
        <v>636</v>
      </c>
      <c r="H168" s="260" t="s">
        <v>637</v>
      </c>
      <c r="I168" s="228">
        <v>10</v>
      </c>
      <c r="J168" s="228">
        <v>8</v>
      </c>
      <c r="K168" s="260" t="s">
        <v>1710</v>
      </c>
      <c r="L168" s="261">
        <v>2020051290034</v>
      </c>
      <c r="M168" s="228">
        <v>1</v>
      </c>
      <c r="N168" s="228">
        <v>2311</v>
      </c>
      <c r="O168" s="198" t="s">
        <v>1725</v>
      </c>
      <c r="P168" s="228" t="s">
        <v>66</v>
      </c>
      <c r="Q168" s="228">
        <v>55</v>
      </c>
      <c r="R168" s="256" t="s">
        <v>67</v>
      </c>
      <c r="S168" s="241">
        <v>16</v>
      </c>
      <c r="T168" s="198" t="s">
        <v>1541</v>
      </c>
      <c r="U168" s="264" t="s">
        <v>1728</v>
      </c>
      <c r="V168" s="228" t="s">
        <v>66</v>
      </c>
      <c r="W168" s="241">
        <v>4</v>
      </c>
      <c r="X168" s="262" t="s">
        <v>45</v>
      </c>
      <c r="Y168" s="256">
        <v>0.3</v>
      </c>
      <c r="Z168" s="241">
        <v>1</v>
      </c>
      <c r="AA168" s="241">
        <v>1</v>
      </c>
      <c r="AB168" s="252">
        <v>1</v>
      </c>
      <c r="AC168" s="235">
        <v>1</v>
      </c>
      <c r="AD168" s="252">
        <v>1</v>
      </c>
      <c r="AE168" s="252"/>
      <c r="AF168" s="252">
        <v>1</v>
      </c>
      <c r="AG168" s="252"/>
      <c r="AH168" s="53">
        <v>0.25</v>
      </c>
      <c r="AI168" s="53">
        <v>0.25</v>
      </c>
      <c r="AJ168" s="39">
        <v>1000000</v>
      </c>
      <c r="AK168" s="243" t="s">
        <v>1690</v>
      </c>
      <c r="AL168" s="237" t="s">
        <v>70</v>
      </c>
      <c r="AM168" s="39">
        <v>1000000</v>
      </c>
      <c r="AN168" s="253"/>
    </row>
    <row r="169" spans="1:40" s="173" customFormat="1" ht="89.25" x14ac:dyDescent="0.25">
      <c r="A169" s="196">
        <v>2</v>
      </c>
      <c r="B169" s="260" t="s">
        <v>543</v>
      </c>
      <c r="C169" s="228">
        <v>3</v>
      </c>
      <c r="D169" s="228" t="s">
        <v>634</v>
      </c>
      <c r="E169" s="260" t="s">
        <v>635</v>
      </c>
      <c r="F169" s="261">
        <v>1</v>
      </c>
      <c r="G169" s="228" t="s">
        <v>636</v>
      </c>
      <c r="H169" s="260" t="s">
        <v>637</v>
      </c>
      <c r="I169" s="228">
        <v>10</v>
      </c>
      <c r="J169" s="228"/>
      <c r="K169" s="260" t="s">
        <v>1710</v>
      </c>
      <c r="L169" s="261">
        <v>2020051290034</v>
      </c>
      <c r="M169" s="228">
        <v>4</v>
      </c>
      <c r="N169" s="228">
        <v>2314</v>
      </c>
      <c r="O169" s="198" t="s">
        <v>1729</v>
      </c>
      <c r="P169" s="228" t="s">
        <v>66</v>
      </c>
      <c r="Q169" s="228">
        <v>4</v>
      </c>
      <c r="R169" s="256" t="s">
        <v>67</v>
      </c>
      <c r="S169" s="241">
        <v>1</v>
      </c>
      <c r="T169" s="198" t="s">
        <v>1541</v>
      </c>
      <c r="U169" s="264" t="s">
        <v>1730</v>
      </c>
      <c r="V169" s="228" t="s">
        <v>66</v>
      </c>
      <c r="W169" s="315">
        <v>1</v>
      </c>
      <c r="X169" s="262" t="s">
        <v>46</v>
      </c>
      <c r="Y169" s="256">
        <v>0.3</v>
      </c>
      <c r="Z169" s="241">
        <v>1</v>
      </c>
      <c r="AA169" s="241">
        <v>1</v>
      </c>
      <c r="AB169" s="252">
        <v>1</v>
      </c>
      <c r="AC169" s="235">
        <v>1</v>
      </c>
      <c r="AD169" s="252">
        <v>1</v>
      </c>
      <c r="AE169" s="252"/>
      <c r="AF169" s="252">
        <v>1</v>
      </c>
      <c r="AG169" s="252"/>
      <c r="AH169" s="53">
        <f t="shared" si="10"/>
        <v>1</v>
      </c>
      <c r="AI169" s="53">
        <f t="shared" si="11"/>
        <v>1</v>
      </c>
      <c r="AJ169" s="39">
        <v>5960661.416666667</v>
      </c>
      <c r="AK169" s="243" t="s">
        <v>1690</v>
      </c>
      <c r="AL169" s="237" t="s">
        <v>70</v>
      </c>
      <c r="AM169" s="39">
        <v>2000000</v>
      </c>
      <c r="AN169" s="253"/>
    </row>
    <row r="170" spans="1:40" s="173" customFormat="1" ht="89.25" x14ac:dyDescent="0.25">
      <c r="A170" s="196">
        <v>2</v>
      </c>
      <c r="B170" s="260" t="s">
        <v>543</v>
      </c>
      <c r="C170" s="228">
        <v>3</v>
      </c>
      <c r="D170" s="228" t="s">
        <v>634</v>
      </c>
      <c r="E170" s="260" t="s">
        <v>635</v>
      </c>
      <c r="F170" s="261">
        <v>1</v>
      </c>
      <c r="G170" s="228" t="s">
        <v>636</v>
      </c>
      <c r="H170" s="260" t="s">
        <v>637</v>
      </c>
      <c r="I170" s="228">
        <v>10</v>
      </c>
      <c r="J170" s="228"/>
      <c r="K170" s="260" t="s">
        <v>1710</v>
      </c>
      <c r="L170" s="261">
        <v>2020051290034</v>
      </c>
      <c r="M170" s="228">
        <v>4</v>
      </c>
      <c r="N170" s="228">
        <v>2314</v>
      </c>
      <c r="O170" s="198" t="s">
        <v>1729</v>
      </c>
      <c r="P170" s="228" t="s">
        <v>66</v>
      </c>
      <c r="Q170" s="228">
        <v>4</v>
      </c>
      <c r="R170" s="256" t="s">
        <v>67</v>
      </c>
      <c r="S170" s="241">
        <v>1</v>
      </c>
      <c r="T170" s="198" t="s">
        <v>1541</v>
      </c>
      <c r="U170" s="264" t="s">
        <v>1731</v>
      </c>
      <c r="V170" s="228" t="s">
        <v>66</v>
      </c>
      <c r="W170" s="315">
        <v>16</v>
      </c>
      <c r="X170" s="262" t="s">
        <v>45</v>
      </c>
      <c r="Y170" s="256">
        <v>0.7</v>
      </c>
      <c r="Z170" s="241">
        <v>13</v>
      </c>
      <c r="AA170" s="241">
        <v>0</v>
      </c>
      <c r="AB170" s="252">
        <v>1</v>
      </c>
      <c r="AC170" s="235">
        <v>8</v>
      </c>
      <c r="AD170" s="252">
        <v>1</v>
      </c>
      <c r="AE170" s="237"/>
      <c r="AF170" s="252">
        <v>1</v>
      </c>
      <c r="AG170" s="252"/>
      <c r="AH170" s="53">
        <f t="shared" si="10"/>
        <v>0.5</v>
      </c>
      <c r="AI170" s="53">
        <f t="shared" si="11"/>
        <v>0.5</v>
      </c>
      <c r="AJ170" s="39">
        <v>5960661.416666667</v>
      </c>
      <c r="AK170" s="243" t="s">
        <v>1690</v>
      </c>
      <c r="AL170" s="237" t="s">
        <v>70</v>
      </c>
      <c r="AM170" s="39">
        <v>3000000</v>
      </c>
      <c r="AN170" s="253"/>
    </row>
    <row r="171" spans="1:40" s="173" customFormat="1" ht="51" x14ac:dyDescent="0.25">
      <c r="A171" s="196">
        <v>2</v>
      </c>
      <c r="B171" s="260" t="s">
        <v>543</v>
      </c>
      <c r="C171" s="228">
        <v>3</v>
      </c>
      <c r="D171" s="228" t="s">
        <v>634</v>
      </c>
      <c r="E171" s="260" t="s">
        <v>635</v>
      </c>
      <c r="F171" s="261">
        <v>1</v>
      </c>
      <c r="G171" s="228" t="s">
        <v>636</v>
      </c>
      <c r="H171" s="260" t="s">
        <v>637</v>
      </c>
      <c r="I171" s="228">
        <v>10</v>
      </c>
      <c r="J171" s="228">
        <v>8</v>
      </c>
      <c r="K171" s="260" t="s">
        <v>1710</v>
      </c>
      <c r="L171" s="261">
        <v>2020051290034</v>
      </c>
      <c r="M171" s="228">
        <v>5</v>
      </c>
      <c r="N171" s="228">
        <v>2315</v>
      </c>
      <c r="O171" s="198" t="s">
        <v>1732</v>
      </c>
      <c r="P171" s="228" t="s">
        <v>66</v>
      </c>
      <c r="Q171" s="228">
        <v>10</v>
      </c>
      <c r="R171" s="256" t="s">
        <v>67</v>
      </c>
      <c r="S171" s="241">
        <v>3</v>
      </c>
      <c r="T171" s="198" t="s">
        <v>1541</v>
      </c>
      <c r="U171" s="264" t="s">
        <v>1733</v>
      </c>
      <c r="V171" s="228" t="s">
        <v>66</v>
      </c>
      <c r="W171" s="315">
        <v>1</v>
      </c>
      <c r="X171" s="262" t="s">
        <v>45</v>
      </c>
      <c r="Y171" s="256">
        <v>0.3</v>
      </c>
      <c r="Z171" s="241">
        <v>0</v>
      </c>
      <c r="AA171" s="241">
        <v>0</v>
      </c>
      <c r="AB171" s="252">
        <v>1</v>
      </c>
      <c r="AC171" s="235">
        <v>0</v>
      </c>
      <c r="AD171" s="252">
        <v>0</v>
      </c>
      <c r="AE171" s="237"/>
      <c r="AF171" s="252">
        <v>0</v>
      </c>
      <c r="AG171" s="252"/>
      <c r="AH171" s="53">
        <f t="shared" si="10"/>
        <v>0</v>
      </c>
      <c r="AI171" s="53">
        <f t="shared" si="11"/>
        <v>0</v>
      </c>
      <c r="AJ171" s="39">
        <v>5960661.4166666698</v>
      </c>
      <c r="AK171" s="243" t="s">
        <v>1690</v>
      </c>
      <c r="AL171" s="237" t="s">
        <v>70</v>
      </c>
      <c r="AM171" s="39">
        <v>0</v>
      </c>
      <c r="AN171" s="258"/>
    </row>
    <row r="172" spans="1:40" s="173" customFormat="1" ht="51" x14ac:dyDescent="0.25">
      <c r="A172" s="196">
        <v>2</v>
      </c>
      <c r="B172" s="260" t="s">
        <v>543</v>
      </c>
      <c r="C172" s="228">
        <v>3</v>
      </c>
      <c r="D172" s="228" t="s">
        <v>634</v>
      </c>
      <c r="E172" s="260" t="s">
        <v>635</v>
      </c>
      <c r="F172" s="261">
        <v>1</v>
      </c>
      <c r="G172" s="228" t="s">
        <v>636</v>
      </c>
      <c r="H172" s="260" t="s">
        <v>637</v>
      </c>
      <c r="I172" s="228">
        <v>10</v>
      </c>
      <c r="J172" s="228">
        <v>8</v>
      </c>
      <c r="K172" s="260" t="s">
        <v>1710</v>
      </c>
      <c r="L172" s="261">
        <v>2020051290034</v>
      </c>
      <c r="M172" s="228">
        <v>5</v>
      </c>
      <c r="N172" s="228">
        <v>2315</v>
      </c>
      <c r="O172" s="198" t="s">
        <v>1732</v>
      </c>
      <c r="P172" s="228" t="s">
        <v>66</v>
      </c>
      <c r="Q172" s="228">
        <v>10</v>
      </c>
      <c r="R172" s="256" t="s">
        <v>67</v>
      </c>
      <c r="S172" s="241">
        <v>3</v>
      </c>
      <c r="T172" s="198" t="s">
        <v>1541</v>
      </c>
      <c r="U172" s="264" t="s">
        <v>1734</v>
      </c>
      <c r="V172" s="228" t="s">
        <v>66</v>
      </c>
      <c r="W172" s="315">
        <v>1</v>
      </c>
      <c r="X172" s="262" t="s">
        <v>45</v>
      </c>
      <c r="Y172" s="256">
        <v>0.3</v>
      </c>
      <c r="Z172" s="240">
        <v>0</v>
      </c>
      <c r="AA172" s="241">
        <v>0</v>
      </c>
      <c r="AB172" s="240">
        <v>1</v>
      </c>
      <c r="AC172" s="241">
        <v>0</v>
      </c>
      <c r="AD172" s="240">
        <v>0</v>
      </c>
      <c r="AE172" s="241"/>
      <c r="AF172" s="240">
        <v>0</v>
      </c>
      <c r="AG172" s="252"/>
      <c r="AH172" s="53">
        <f t="shared" si="10"/>
        <v>0</v>
      </c>
      <c r="AI172" s="53">
        <f t="shared" si="11"/>
        <v>0</v>
      </c>
      <c r="AJ172" s="39">
        <v>10000000</v>
      </c>
      <c r="AK172" s="316" t="s">
        <v>1690</v>
      </c>
      <c r="AL172" s="237" t="s">
        <v>70</v>
      </c>
      <c r="AM172" s="39">
        <v>0</v>
      </c>
      <c r="AN172" s="253"/>
    </row>
    <row r="173" spans="1:40" s="173" customFormat="1" ht="51" x14ac:dyDescent="0.25">
      <c r="A173" s="196">
        <v>2</v>
      </c>
      <c r="B173" s="260" t="s">
        <v>543</v>
      </c>
      <c r="C173" s="228">
        <v>3</v>
      </c>
      <c r="D173" s="228" t="s">
        <v>634</v>
      </c>
      <c r="E173" s="260" t="s">
        <v>635</v>
      </c>
      <c r="F173" s="261">
        <v>1</v>
      </c>
      <c r="G173" s="228" t="s">
        <v>636</v>
      </c>
      <c r="H173" s="260" t="s">
        <v>637</v>
      </c>
      <c r="I173" s="228">
        <v>10</v>
      </c>
      <c r="J173" s="228">
        <v>8</v>
      </c>
      <c r="K173" s="260" t="s">
        <v>1710</v>
      </c>
      <c r="L173" s="261">
        <v>2020051290034</v>
      </c>
      <c r="M173" s="228">
        <v>5</v>
      </c>
      <c r="N173" s="228">
        <v>2315</v>
      </c>
      <c r="O173" s="198" t="s">
        <v>1732</v>
      </c>
      <c r="P173" s="228" t="s">
        <v>66</v>
      </c>
      <c r="Q173" s="228">
        <v>10</v>
      </c>
      <c r="R173" s="256" t="s">
        <v>67</v>
      </c>
      <c r="S173" s="241">
        <v>3</v>
      </c>
      <c r="T173" s="198" t="s">
        <v>1541</v>
      </c>
      <c r="U173" s="264" t="s">
        <v>1735</v>
      </c>
      <c r="V173" s="228" t="s">
        <v>66</v>
      </c>
      <c r="W173" s="315">
        <v>1</v>
      </c>
      <c r="X173" s="262" t="s">
        <v>45</v>
      </c>
      <c r="Y173" s="256">
        <v>0.4</v>
      </c>
      <c r="Z173" s="241">
        <v>1</v>
      </c>
      <c r="AA173" s="241">
        <v>1</v>
      </c>
      <c r="AB173" s="252">
        <v>0</v>
      </c>
      <c r="AC173" s="235">
        <v>1</v>
      </c>
      <c r="AD173" s="252">
        <v>0</v>
      </c>
      <c r="AE173" s="237"/>
      <c r="AF173" s="252">
        <v>0</v>
      </c>
      <c r="AG173" s="252"/>
      <c r="AH173" s="53">
        <f t="shared" si="10"/>
        <v>2</v>
      </c>
      <c r="AI173" s="53">
        <f t="shared" si="11"/>
        <v>1</v>
      </c>
      <c r="AJ173" s="39">
        <v>10000000</v>
      </c>
      <c r="AK173" s="316" t="s">
        <v>1690</v>
      </c>
      <c r="AL173" s="237" t="s">
        <v>70</v>
      </c>
      <c r="AM173" s="39">
        <v>3000000</v>
      </c>
      <c r="AN173" s="253"/>
    </row>
    <row r="174" spans="1:40" s="173" customFormat="1" ht="63.75" x14ac:dyDescent="0.25">
      <c r="A174" s="196">
        <v>1</v>
      </c>
      <c r="B174" s="198" t="s">
        <v>59</v>
      </c>
      <c r="C174" s="228">
        <v>1</v>
      </c>
      <c r="D174" s="228" t="s">
        <v>320</v>
      </c>
      <c r="E174" s="198" t="s">
        <v>961</v>
      </c>
      <c r="F174" s="228">
        <v>1</v>
      </c>
      <c r="G174" s="228" t="s">
        <v>452</v>
      </c>
      <c r="H174" s="260" t="s">
        <v>962</v>
      </c>
      <c r="I174" s="228">
        <v>5</v>
      </c>
      <c r="J174" s="228">
        <v>8</v>
      </c>
      <c r="K174" s="198" t="s">
        <v>963</v>
      </c>
      <c r="L174" s="261">
        <v>2020051290021</v>
      </c>
      <c r="M174" s="228">
        <v>4</v>
      </c>
      <c r="N174" s="228">
        <v>1114</v>
      </c>
      <c r="O174" s="198" t="s">
        <v>1736</v>
      </c>
      <c r="P174" s="228" t="s">
        <v>66</v>
      </c>
      <c r="Q174" s="228">
        <v>4</v>
      </c>
      <c r="R174" s="228" t="s">
        <v>67</v>
      </c>
      <c r="S174" s="241">
        <v>1</v>
      </c>
      <c r="T174" s="198" t="s">
        <v>1541</v>
      </c>
      <c r="U174" s="198" t="s">
        <v>1737</v>
      </c>
      <c r="V174" s="228" t="s">
        <v>66</v>
      </c>
      <c r="W174" s="241">
        <v>1</v>
      </c>
      <c r="X174" s="262" t="s">
        <v>45</v>
      </c>
      <c r="Y174" s="256">
        <v>1</v>
      </c>
      <c r="Z174" s="241">
        <v>0</v>
      </c>
      <c r="AA174" s="241">
        <v>0</v>
      </c>
      <c r="AB174" s="252">
        <v>0</v>
      </c>
      <c r="AC174" s="235">
        <v>0</v>
      </c>
      <c r="AD174" s="252">
        <v>1</v>
      </c>
      <c r="AE174" s="237"/>
      <c r="AF174" s="252">
        <v>0</v>
      </c>
      <c r="AG174" s="252"/>
      <c r="AH174" s="53">
        <f t="shared" si="10"/>
        <v>0</v>
      </c>
      <c r="AI174" s="53">
        <f t="shared" si="11"/>
        <v>0</v>
      </c>
      <c r="AJ174" s="39">
        <v>3000000</v>
      </c>
      <c r="AK174" s="237" t="s">
        <v>306</v>
      </c>
      <c r="AL174" s="237" t="s">
        <v>69</v>
      </c>
      <c r="AM174" s="39">
        <v>0</v>
      </c>
      <c r="AN174" s="251"/>
    </row>
    <row r="175" spans="1:40" s="173" customFormat="1" ht="12.75" x14ac:dyDescent="0.25">
      <c r="A175" s="196"/>
      <c r="B175" s="198"/>
      <c r="C175" s="228"/>
      <c r="D175" s="228"/>
      <c r="E175" s="198"/>
      <c r="F175" s="228"/>
      <c r="G175" s="228"/>
      <c r="H175" s="198"/>
      <c r="I175" s="228"/>
      <c r="J175" s="228"/>
      <c r="K175" s="198"/>
      <c r="L175" s="312"/>
      <c r="M175" s="228"/>
      <c r="N175" s="228"/>
      <c r="O175" s="198"/>
      <c r="P175" s="228"/>
      <c r="Q175" s="228"/>
      <c r="R175" s="256"/>
      <c r="S175" s="317"/>
      <c r="T175" s="198"/>
      <c r="U175" s="198"/>
      <c r="V175" s="228"/>
      <c r="W175" s="241"/>
      <c r="X175" s="262"/>
      <c r="Y175" s="43"/>
      <c r="Z175" s="241"/>
      <c r="AA175" s="241"/>
      <c r="AB175" s="252"/>
      <c r="AC175" s="235"/>
      <c r="AD175" s="252"/>
      <c r="AE175" s="237"/>
      <c r="AF175" s="252"/>
      <c r="AG175" s="252"/>
      <c r="AH175" s="53"/>
      <c r="AI175" s="53"/>
      <c r="AJ175" s="243"/>
      <c r="AK175" s="257"/>
      <c r="AL175" s="248"/>
      <c r="AM175" s="243"/>
      <c r="AN175" s="253"/>
    </row>
  </sheetData>
  <sheetProtection algorithmName="SHA-512" hashValue="r7qRZrGmLfpbAaW80z6bYzOdO9odF871+bpY3f5S0XDqjrRO6GcJqWUOYdRNKIF0LxCAdV14W7xHcq4/m05aWw==" saltValue="FIJ/gURdClSuJ60KvvUGig==" spinCount="100000" sheet="1" objects="1" scenarios="1" selectLockedCells="1" selectUnlockedCells="1"/>
  <mergeCells count="140">
    <mergeCell ref="A1:B4"/>
    <mergeCell ref="C1:AL4"/>
    <mergeCell ref="AM1:AN1"/>
    <mergeCell ref="AM2:AN2"/>
    <mergeCell ref="AM3:AN3"/>
    <mergeCell ref="AM4:AN4"/>
    <mergeCell ref="A7:T7"/>
    <mergeCell ref="U7:AH7"/>
    <mergeCell ref="AJ7:AM7"/>
    <mergeCell ref="AN7:AN8"/>
    <mergeCell ref="A5:B5"/>
    <mergeCell ref="C5:AN5"/>
    <mergeCell ref="A6:B6"/>
    <mergeCell ref="C6:G6"/>
    <mergeCell ref="H6:J6"/>
    <mergeCell ref="K6:N6"/>
    <mergeCell ref="P6:T6"/>
    <mergeCell ref="W6:X6"/>
    <mergeCell ref="Y6:Z6"/>
    <mergeCell ref="AA6:AN6"/>
    <mergeCell ref="O40:O41"/>
    <mergeCell ref="N40:N41"/>
    <mergeCell ref="M40:M41"/>
    <mergeCell ref="L40:L41"/>
    <mergeCell ref="K40:K41"/>
    <mergeCell ref="T40:T41"/>
    <mergeCell ref="S40:S41"/>
    <mergeCell ref="R40:R41"/>
    <mergeCell ref="Q40:Q41"/>
    <mergeCell ref="P40:P41"/>
    <mergeCell ref="E40:E41"/>
    <mergeCell ref="D40:D41"/>
    <mergeCell ref="C40:C41"/>
    <mergeCell ref="B40:B41"/>
    <mergeCell ref="A40:A41"/>
    <mergeCell ref="J40:J41"/>
    <mergeCell ref="I40:I41"/>
    <mergeCell ref="H40:H41"/>
    <mergeCell ref="G40:G41"/>
    <mergeCell ref="F40:F41"/>
    <mergeCell ref="O44:O45"/>
    <mergeCell ref="N44:N45"/>
    <mergeCell ref="M44:M45"/>
    <mergeCell ref="L44:L45"/>
    <mergeCell ref="K44:K45"/>
    <mergeCell ref="T44:T45"/>
    <mergeCell ref="S44:S45"/>
    <mergeCell ref="Q44:Q45"/>
    <mergeCell ref="R44:R45"/>
    <mergeCell ref="P44:P45"/>
    <mergeCell ref="E44:E45"/>
    <mergeCell ref="D44:D45"/>
    <mergeCell ref="C44:C45"/>
    <mergeCell ref="B44:B45"/>
    <mergeCell ref="A44:A45"/>
    <mergeCell ref="J44:J45"/>
    <mergeCell ref="I44:I45"/>
    <mergeCell ref="H44:H45"/>
    <mergeCell ref="G44:G45"/>
    <mergeCell ref="F44:F45"/>
    <mergeCell ref="O78:O79"/>
    <mergeCell ref="N78:N79"/>
    <mergeCell ref="M78:M79"/>
    <mergeCell ref="L78:L79"/>
    <mergeCell ref="K78:K79"/>
    <mergeCell ref="T78:T79"/>
    <mergeCell ref="S78:S79"/>
    <mergeCell ref="R78:R79"/>
    <mergeCell ref="Q78:Q79"/>
    <mergeCell ref="P78:P79"/>
    <mergeCell ref="E78:E79"/>
    <mergeCell ref="D78:D79"/>
    <mergeCell ref="C78:C79"/>
    <mergeCell ref="B78:B79"/>
    <mergeCell ref="A78:A79"/>
    <mergeCell ref="J78:J79"/>
    <mergeCell ref="I78:I79"/>
    <mergeCell ref="H78:H79"/>
    <mergeCell ref="G78:G79"/>
    <mergeCell ref="F78:F79"/>
    <mergeCell ref="O50:O51"/>
    <mergeCell ref="N50:N51"/>
    <mergeCell ref="M50:M51"/>
    <mergeCell ref="L50:L51"/>
    <mergeCell ref="K50:K51"/>
    <mergeCell ref="T50:T51"/>
    <mergeCell ref="S50:S51"/>
    <mergeCell ref="R50:R51"/>
    <mergeCell ref="Q50:Q51"/>
    <mergeCell ref="P50:P51"/>
    <mergeCell ref="E50:E51"/>
    <mergeCell ref="D50:D51"/>
    <mergeCell ref="C50:C51"/>
    <mergeCell ref="B50:B51"/>
    <mergeCell ref="A50:A51"/>
    <mergeCell ref="J50:J51"/>
    <mergeCell ref="I50:I51"/>
    <mergeCell ref="H50:H51"/>
    <mergeCell ref="G50:G51"/>
    <mergeCell ref="F50:F51"/>
    <mergeCell ref="O69:O70"/>
    <mergeCell ref="N69:N70"/>
    <mergeCell ref="M69:M70"/>
    <mergeCell ref="L69:L70"/>
    <mergeCell ref="K69:K70"/>
    <mergeCell ref="T69:T70"/>
    <mergeCell ref="S69:S70"/>
    <mergeCell ref="R69:R70"/>
    <mergeCell ref="Q69:Q70"/>
    <mergeCell ref="P69:P70"/>
    <mergeCell ref="E69:E70"/>
    <mergeCell ref="D69:D70"/>
    <mergeCell ref="C69:C70"/>
    <mergeCell ref="B69:B70"/>
    <mergeCell ref="A69:A70"/>
    <mergeCell ref="J69:J70"/>
    <mergeCell ref="I69:I70"/>
    <mergeCell ref="H69:H70"/>
    <mergeCell ref="G69:G70"/>
    <mergeCell ref="F69:F70"/>
    <mergeCell ref="O76:O77"/>
    <mergeCell ref="N76:N77"/>
    <mergeCell ref="M76:M77"/>
    <mergeCell ref="L76:L77"/>
    <mergeCell ref="K76:K77"/>
    <mergeCell ref="T76:T77"/>
    <mergeCell ref="S76:S77"/>
    <mergeCell ref="R76:R77"/>
    <mergeCell ref="Q76:Q77"/>
    <mergeCell ref="P76:P77"/>
    <mergeCell ref="E76:E77"/>
    <mergeCell ref="D76:D77"/>
    <mergeCell ref="C76:C77"/>
    <mergeCell ref="B76:B77"/>
    <mergeCell ref="A76:A77"/>
    <mergeCell ref="J76:J77"/>
    <mergeCell ref="I76:I77"/>
    <mergeCell ref="H76:H77"/>
    <mergeCell ref="G76:G77"/>
    <mergeCell ref="F76:F77"/>
  </mergeCells>
  <dataValidations count="2">
    <dataValidation type="list" allowBlank="1" showInputMessage="1" showErrorMessage="1" sqref="X9:X175">
      <formula1>$AY$1:$AY$3</formula1>
    </dataValidation>
    <dataValidation type="list" allowBlank="1" showErrorMessage="1" sqref="AL8">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'Z:\2023\SEGUIMIENTO\SEGUIMEINTO CALDAS\[Plan de Acción - 2023 -DESARROLLO ok.xlsx]Hoja1'!#REF!</xm:f>
          </x14:formula1>
          <xm:sqref>Y6:Z6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topLeftCell="L1" workbookViewId="0">
      <selection activeCell="P11" sqref="P11"/>
    </sheetView>
  </sheetViews>
  <sheetFormatPr baseColWidth="10" defaultRowHeight="15" x14ac:dyDescent="0.25"/>
  <cols>
    <col min="2" max="2" width="27.42578125" customWidth="1"/>
    <col min="5" max="5" width="17.5703125" customWidth="1"/>
    <col min="8" max="8" width="16.7109375" customWidth="1"/>
    <col min="11" max="11" width="37.140625" customWidth="1"/>
    <col min="12" max="12" width="16.42578125" customWidth="1"/>
    <col min="15" max="15" width="40.28515625" customWidth="1"/>
    <col min="16" max="16" width="15.140625" customWidth="1"/>
    <col min="17" max="17" width="14.42578125" customWidth="1"/>
    <col min="18" max="18" width="14.7109375" customWidth="1"/>
    <col min="20" max="20" width="20.85546875" customWidth="1"/>
    <col min="21" max="21" width="34.42578125" customWidth="1"/>
    <col min="22" max="22" width="12.7109375" bestFit="1" customWidth="1"/>
    <col min="23" max="23" width="14.85546875" customWidth="1"/>
    <col min="24" max="24" width="15.7109375" customWidth="1"/>
    <col min="25" max="25" width="17.42578125" customWidth="1"/>
    <col min="26" max="26" width="16.28515625" customWidth="1"/>
    <col min="27" max="27" width="16" customWidth="1"/>
    <col min="28" max="28" width="13.42578125" customWidth="1"/>
    <col min="29" max="29" width="14" customWidth="1"/>
    <col min="30" max="33" width="11.42578125" customWidth="1"/>
    <col min="34" max="34" width="17.5703125" customWidth="1"/>
    <col min="35" max="35" width="21" customWidth="1"/>
    <col min="36" max="36" width="17.7109375" customWidth="1"/>
    <col min="37" max="37" width="18.5703125" customWidth="1"/>
    <col min="38" max="38" width="18.85546875" customWidth="1"/>
    <col min="39" max="39" width="14.85546875" customWidth="1"/>
    <col min="40" max="40" width="19.85546875" customWidth="1"/>
  </cols>
  <sheetData>
    <row r="1" spans="1:51" s="1" customFormat="1" ht="25.5" x14ac:dyDescent="0.25">
      <c r="A1" s="616"/>
      <c r="B1" s="617"/>
      <c r="C1" s="623" t="s">
        <v>0</v>
      </c>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625"/>
      <c r="AM1" s="735" t="s">
        <v>1065</v>
      </c>
      <c r="AN1" s="735"/>
      <c r="AO1" s="1" t="s">
        <v>1751</v>
      </c>
      <c r="AY1" s="1" t="s">
        <v>45</v>
      </c>
    </row>
    <row r="2" spans="1:51" s="1" customFormat="1" ht="25.5" x14ac:dyDescent="0.25">
      <c r="A2" s="616"/>
      <c r="B2" s="617"/>
      <c r="C2" s="623"/>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625"/>
      <c r="AM2" s="735" t="s">
        <v>1066</v>
      </c>
      <c r="AN2" s="735"/>
      <c r="AY2" s="1" t="s">
        <v>47</v>
      </c>
    </row>
    <row r="3" spans="1:51" s="1" customFormat="1" ht="25.5" x14ac:dyDescent="0.25">
      <c r="A3" s="616"/>
      <c r="B3" s="617"/>
      <c r="C3" s="623"/>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625"/>
      <c r="AM3" s="735" t="s">
        <v>1067</v>
      </c>
      <c r="AN3" s="735"/>
      <c r="AY3" s="1" t="s">
        <v>46</v>
      </c>
    </row>
    <row r="4" spans="1:51" s="1" customFormat="1" ht="12.75" x14ac:dyDescent="0.25">
      <c r="A4" s="616"/>
      <c r="B4" s="617"/>
      <c r="C4" s="626"/>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8"/>
      <c r="AM4" s="735" t="s">
        <v>1068</v>
      </c>
      <c r="AN4" s="735"/>
    </row>
    <row r="5" spans="1:51" s="1" customFormat="1" ht="12.75" x14ac:dyDescent="0.25">
      <c r="A5" s="739" t="s">
        <v>3</v>
      </c>
      <c r="B5" s="740"/>
      <c r="C5" s="741" t="s">
        <v>4</v>
      </c>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row>
    <row r="6" spans="1:51" s="1" customFormat="1" ht="12.75" x14ac:dyDescent="0.25">
      <c r="A6" s="742" t="s">
        <v>5</v>
      </c>
      <c r="B6" s="742"/>
      <c r="C6" s="743">
        <v>2023</v>
      </c>
      <c r="D6" s="743"/>
      <c r="E6" s="743"/>
      <c r="F6" s="743"/>
      <c r="G6" s="743"/>
      <c r="H6" s="735" t="s">
        <v>6</v>
      </c>
      <c r="I6" s="735"/>
      <c r="J6" s="735"/>
      <c r="K6" s="743" t="s">
        <v>960</v>
      </c>
      <c r="L6" s="743"/>
      <c r="M6" s="743"/>
      <c r="N6" s="743"/>
      <c r="O6" s="130" t="s">
        <v>7</v>
      </c>
      <c r="P6" s="743" t="s">
        <v>1744</v>
      </c>
      <c r="Q6" s="743"/>
      <c r="R6" s="743"/>
      <c r="S6" s="743"/>
      <c r="T6" s="743"/>
      <c r="U6" s="131" t="s">
        <v>319</v>
      </c>
      <c r="V6" s="132">
        <v>45122</v>
      </c>
      <c r="W6" s="629" t="s">
        <v>53</v>
      </c>
      <c r="X6" s="630"/>
      <c r="Y6" s="594" t="s">
        <v>54</v>
      </c>
      <c r="Z6" s="595"/>
      <c r="AA6" s="594"/>
      <c r="AB6" s="602"/>
      <c r="AC6" s="602"/>
      <c r="AD6" s="602"/>
      <c r="AE6" s="602"/>
      <c r="AF6" s="602"/>
      <c r="AG6" s="602"/>
      <c r="AH6" s="602"/>
      <c r="AI6" s="602"/>
      <c r="AJ6" s="602"/>
      <c r="AK6" s="602"/>
      <c r="AL6" s="602"/>
      <c r="AM6" s="602"/>
      <c r="AN6" s="595"/>
    </row>
    <row r="7" spans="1:51" s="1" customFormat="1" ht="12.75" customHeight="1" x14ac:dyDescent="0.25">
      <c r="A7" s="736"/>
      <c r="B7" s="736"/>
      <c r="C7" s="736"/>
      <c r="D7" s="736"/>
      <c r="E7" s="736"/>
      <c r="F7" s="736"/>
      <c r="G7" s="736"/>
      <c r="H7" s="736"/>
      <c r="I7" s="736"/>
      <c r="J7" s="736"/>
      <c r="K7" s="736"/>
      <c r="L7" s="736"/>
      <c r="M7" s="736"/>
      <c r="N7" s="736"/>
      <c r="O7" s="736"/>
      <c r="P7" s="736"/>
      <c r="Q7" s="736"/>
      <c r="R7" s="736"/>
      <c r="S7" s="736"/>
      <c r="T7" s="736"/>
      <c r="U7" s="606" t="s">
        <v>8</v>
      </c>
      <c r="V7" s="607"/>
      <c r="W7" s="607"/>
      <c r="X7" s="607"/>
      <c r="Y7" s="607"/>
      <c r="Z7" s="607"/>
      <c r="AA7" s="607"/>
      <c r="AB7" s="607"/>
      <c r="AC7" s="607"/>
      <c r="AD7" s="607"/>
      <c r="AE7" s="607"/>
      <c r="AF7" s="607"/>
      <c r="AG7" s="607"/>
      <c r="AH7" s="607"/>
      <c r="AI7" s="608"/>
      <c r="AJ7" s="737" t="s">
        <v>9</v>
      </c>
      <c r="AK7" s="737"/>
      <c r="AL7" s="737"/>
      <c r="AM7" s="737"/>
      <c r="AN7" s="738" t="s">
        <v>10</v>
      </c>
    </row>
    <row r="8" spans="1:51" s="1" customFormat="1" ht="51" x14ac:dyDescent="0.25">
      <c r="A8" s="429" t="s">
        <v>11</v>
      </c>
      <c r="B8" s="429" t="s">
        <v>12</v>
      </c>
      <c r="C8" s="429" t="s">
        <v>11</v>
      </c>
      <c r="D8" s="429" t="s">
        <v>13</v>
      </c>
      <c r="E8" s="429" t="s">
        <v>14</v>
      </c>
      <c r="F8" s="429" t="s">
        <v>11</v>
      </c>
      <c r="G8" s="429" t="s">
        <v>13</v>
      </c>
      <c r="H8" s="429" t="s">
        <v>15</v>
      </c>
      <c r="I8" s="429" t="s">
        <v>16</v>
      </c>
      <c r="J8" s="429" t="s">
        <v>17</v>
      </c>
      <c r="K8" s="429" t="s">
        <v>18</v>
      </c>
      <c r="L8" s="429" t="s">
        <v>19</v>
      </c>
      <c r="M8" s="429" t="s">
        <v>11</v>
      </c>
      <c r="N8" s="429" t="s">
        <v>13</v>
      </c>
      <c r="O8" s="429" t="s">
        <v>20</v>
      </c>
      <c r="P8" s="429" t="s">
        <v>21</v>
      </c>
      <c r="Q8" s="429" t="s">
        <v>22</v>
      </c>
      <c r="R8" s="429" t="s">
        <v>23</v>
      </c>
      <c r="S8" s="429" t="s">
        <v>24</v>
      </c>
      <c r="T8" s="429" t="s">
        <v>25</v>
      </c>
      <c r="U8" s="136" t="s">
        <v>26</v>
      </c>
      <c r="V8" s="136" t="s">
        <v>27</v>
      </c>
      <c r="W8" s="136" t="s">
        <v>28</v>
      </c>
      <c r="X8" s="136" t="s">
        <v>29</v>
      </c>
      <c r="Y8" s="136" t="s">
        <v>30</v>
      </c>
      <c r="Z8" s="137" t="s">
        <v>31</v>
      </c>
      <c r="AA8" s="138" t="s">
        <v>32</v>
      </c>
      <c r="AB8" s="139" t="s">
        <v>33</v>
      </c>
      <c r="AC8" s="140" t="s">
        <v>34</v>
      </c>
      <c r="AD8" s="141" t="s">
        <v>35</v>
      </c>
      <c r="AE8" s="142" t="s">
        <v>36</v>
      </c>
      <c r="AF8" s="143" t="s">
        <v>37</v>
      </c>
      <c r="AG8" s="144" t="s">
        <v>38</v>
      </c>
      <c r="AH8" s="145" t="s">
        <v>39</v>
      </c>
      <c r="AI8" s="146" t="s">
        <v>40</v>
      </c>
      <c r="AJ8" s="147" t="s">
        <v>41</v>
      </c>
      <c r="AK8" s="147" t="s">
        <v>42</v>
      </c>
      <c r="AL8" s="147" t="s">
        <v>43</v>
      </c>
      <c r="AM8" s="148" t="s">
        <v>44</v>
      </c>
      <c r="AN8" s="738"/>
    </row>
    <row r="9" spans="1:51" s="18" customFormat="1" ht="51" x14ac:dyDescent="0.25">
      <c r="A9" s="95">
        <v>1</v>
      </c>
      <c r="B9" s="92" t="s">
        <v>59</v>
      </c>
      <c r="C9" s="95">
        <v>1</v>
      </c>
      <c r="D9" s="95">
        <v>11</v>
      </c>
      <c r="E9" s="92" t="s">
        <v>961</v>
      </c>
      <c r="F9" s="95">
        <v>1</v>
      </c>
      <c r="G9" s="95">
        <v>111</v>
      </c>
      <c r="H9" s="100" t="s">
        <v>962</v>
      </c>
      <c r="I9" s="95">
        <v>5</v>
      </c>
      <c r="J9" s="95">
        <v>8</v>
      </c>
      <c r="K9" s="92" t="s">
        <v>963</v>
      </c>
      <c r="L9" s="308">
        <v>2020051290021</v>
      </c>
      <c r="M9" s="95">
        <v>1</v>
      </c>
      <c r="N9" s="95">
        <v>1111</v>
      </c>
      <c r="O9" s="92" t="s">
        <v>964</v>
      </c>
      <c r="P9" s="95" t="s">
        <v>66</v>
      </c>
      <c r="Q9" s="95">
        <v>4</v>
      </c>
      <c r="R9" s="95" t="s">
        <v>67</v>
      </c>
      <c r="S9" s="88">
        <v>1</v>
      </c>
      <c r="T9" s="92" t="s">
        <v>965</v>
      </c>
      <c r="U9" s="318" t="s">
        <v>966</v>
      </c>
      <c r="V9" s="95" t="s">
        <v>137</v>
      </c>
      <c r="W9" s="98">
        <v>1</v>
      </c>
      <c r="X9" s="97" t="s">
        <v>45</v>
      </c>
      <c r="Y9" s="96">
        <v>1</v>
      </c>
      <c r="Z9" s="88">
        <v>0</v>
      </c>
      <c r="AA9" s="88">
        <v>0</v>
      </c>
      <c r="AB9" s="102">
        <v>0</v>
      </c>
      <c r="AC9" s="90">
        <v>0</v>
      </c>
      <c r="AD9" s="102">
        <v>1</v>
      </c>
      <c r="AE9" s="102"/>
      <c r="AF9" s="102">
        <v>0</v>
      </c>
      <c r="AG9" s="102"/>
      <c r="AH9" s="103">
        <f>+IF(X9="Acumulado",(AA9+AC9+AE9+AG9)/(Z9+AB9+AD9+AF9),
IF(X9="No acumulado",IF(AG9&lt;&gt;"",(AG9/IF(AF9=0,1,AF9)),IF(AE9&lt;&gt;"",(AE9/IF(AD9=0,1,AD9)),IF(AC9&lt;&gt;"",(AC9/IF(AB9=0,1,AB9)),IF(AA9&lt;&gt;"",(AA9/IF(Z9=0,1,Z9)))))),
IF(X9="Mantenimiento",IF(AND(AG9=0,AE9=0,AC9=0,AA9=0),0,((AG9+AE9+AC9+AA9)/(IF(AG9=0,0,AG9)+IF(AE9=0,0,AE9)+IF(AC9=0,0,AC9)+IF(AA9=0,0,AA9)))),"ERROR")))</f>
        <v>0</v>
      </c>
      <c r="AI9" s="103">
        <f>+IF(AH9&gt;1,1,AH9)</f>
        <v>0</v>
      </c>
      <c r="AJ9" s="104">
        <v>100000000</v>
      </c>
      <c r="AK9" s="276" t="s">
        <v>967</v>
      </c>
      <c r="AL9" s="99" t="s">
        <v>968</v>
      </c>
      <c r="AM9" s="104">
        <v>0</v>
      </c>
      <c r="AN9" s="319"/>
    </row>
    <row r="10" spans="1:51" s="18" customFormat="1" ht="51" x14ac:dyDescent="0.25">
      <c r="A10" s="95">
        <v>1</v>
      </c>
      <c r="B10" s="92" t="s">
        <v>59</v>
      </c>
      <c r="C10" s="95">
        <v>1</v>
      </c>
      <c r="D10" s="95">
        <v>11</v>
      </c>
      <c r="E10" s="92" t="s">
        <v>961</v>
      </c>
      <c r="F10" s="95">
        <v>2</v>
      </c>
      <c r="G10" s="95">
        <v>112</v>
      </c>
      <c r="H10" s="100" t="s">
        <v>322</v>
      </c>
      <c r="I10" s="95">
        <v>5</v>
      </c>
      <c r="J10" s="95">
        <v>10</v>
      </c>
      <c r="K10" s="92" t="s">
        <v>969</v>
      </c>
      <c r="L10" s="101">
        <v>2020051290019</v>
      </c>
      <c r="M10" s="95">
        <v>2</v>
      </c>
      <c r="N10" s="95">
        <v>1112</v>
      </c>
      <c r="O10" s="92" t="s">
        <v>970</v>
      </c>
      <c r="P10" s="95" t="s">
        <v>66</v>
      </c>
      <c r="Q10" s="95">
        <v>4</v>
      </c>
      <c r="R10" s="95" t="s">
        <v>67</v>
      </c>
      <c r="S10" s="88">
        <v>1</v>
      </c>
      <c r="T10" s="92" t="s">
        <v>965</v>
      </c>
      <c r="U10" s="318" t="s">
        <v>971</v>
      </c>
      <c r="V10" s="95" t="s">
        <v>137</v>
      </c>
      <c r="W10" s="98">
        <v>1</v>
      </c>
      <c r="X10" s="97" t="s">
        <v>45</v>
      </c>
      <c r="Y10" s="96">
        <v>0.25</v>
      </c>
      <c r="Z10" s="96">
        <v>0.25</v>
      </c>
      <c r="AA10" s="96">
        <v>0.25</v>
      </c>
      <c r="AB10" s="96">
        <v>0.25</v>
      </c>
      <c r="AC10" s="96">
        <v>0.25</v>
      </c>
      <c r="AD10" s="96">
        <v>0.25</v>
      </c>
      <c r="AE10" s="102"/>
      <c r="AF10" s="96">
        <v>0.25</v>
      </c>
      <c r="AG10" s="102"/>
      <c r="AH10" s="103">
        <f t="shared" ref="AH10:AH50" si="0">+IF(X10="Acumulado",(AA10+AC10+AE10+AG10)/(Z10+AB10+AD10+AF10),
IF(X10="No acumulado",IF(AG10&lt;&gt;"",(AG10/IF(AF10=0,1,AF10)),IF(AE10&lt;&gt;"",(AE10/IF(AD10=0,1,AD10)),IF(AC10&lt;&gt;"",(AC10/IF(AB10=0,1,AB10)),IF(AA10&lt;&gt;"",(AA10/IF(Z10=0,1,Z10)))))),
IF(X10="Mantenimiento",IF(AND(AG10=0,AE10=0,AC10=0,AA10=0),0,((AG10+AE10+AC10+AA10)/(IF(AG10=0,0,AG10)+IF(AE10=0,0,AE10)+IF(AC10=0,0,AC10)+IF(AA10=0,0,AA10)))),"ERROR")))</f>
        <v>0.5</v>
      </c>
      <c r="AI10" s="103">
        <f t="shared" ref="AI10:AI50" si="1">+IF(AH10&gt;1,1,AH10)</f>
        <v>0.5</v>
      </c>
      <c r="AJ10" s="104">
        <v>5000000</v>
      </c>
      <c r="AK10" s="276" t="s">
        <v>972</v>
      </c>
      <c r="AL10" s="99" t="s">
        <v>968</v>
      </c>
      <c r="AM10" s="104">
        <v>1000000</v>
      </c>
      <c r="AN10" s="105"/>
    </row>
    <row r="11" spans="1:51" s="18" customFormat="1" ht="38.25" x14ac:dyDescent="0.25">
      <c r="A11" s="95">
        <v>1</v>
      </c>
      <c r="B11" s="92" t="s">
        <v>59</v>
      </c>
      <c r="C11" s="95">
        <v>1</v>
      </c>
      <c r="D11" s="95">
        <v>11</v>
      </c>
      <c r="E11" s="92" t="s">
        <v>961</v>
      </c>
      <c r="F11" s="95">
        <v>2</v>
      </c>
      <c r="G11" s="95">
        <v>112</v>
      </c>
      <c r="H11" s="100" t="s">
        <v>322</v>
      </c>
      <c r="I11" s="95">
        <v>5</v>
      </c>
      <c r="J11" s="95">
        <v>10</v>
      </c>
      <c r="K11" s="92" t="s">
        <v>969</v>
      </c>
      <c r="L11" s="101">
        <v>2020051290019</v>
      </c>
      <c r="M11" s="95">
        <v>2</v>
      </c>
      <c r="N11" s="95">
        <v>1112</v>
      </c>
      <c r="O11" s="92" t="s">
        <v>970</v>
      </c>
      <c r="P11" s="95" t="s">
        <v>66</v>
      </c>
      <c r="Q11" s="95">
        <v>4</v>
      </c>
      <c r="R11" s="95" t="s">
        <v>67</v>
      </c>
      <c r="S11" s="88">
        <v>1</v>
      </c>
      <c r="T11" s="92" t="s">
        <v>965</v>
      </c>
      <c r="U11" s="29" t="s">
        <v>973</v>
      </c>
      <c r="V11" s="95" t="s">
        <v>137</v>
      </c>
      <c r="W11" s="98">
        <v>1</v>
      </c>
      <c r="X11" s="97" t="s">
        <v>45</v>
      </c>
      <c r="Y11" s="96">
        <v>0.25</v>
      </c>
      <c r="Z11" s="96">
        <v>0.25</v>
      </c>
      <c r="AA11" s="96">
        <v>0.25</v>
      </c>
      <c r="AB11" s="96">
        <v>0.25</v>
      </c>
      <c r="AC11" s="96">
        <v>0.25</v>
      </c>
      <c r="AD11" s="96">
        <v>0.25</v>
      </c>
      <c r="AE11" s="102"/>
      <c r="AF11" s="96">
        <v>0.25</v>
      </c>
      <c r="AG11" s="102"/>
      <c r="AH11" s="103">
        <f t="shared" si="0"/>
        <v>0.5</v>
      </c>
      <c r="AI11" s="103">
        <f t="shared" si="1"/>
        <v>0.5</v>
      </c>
      <c r="AJ11" s="104">
        <v>3000000</v>
      </c>
      <c r="AK11" s="276" t="s">
        <v>972</v>
      </c>
      <c r="AL11" s="99" t="s">
        <v>968</v>
      </c>
      <c r="AM11" s="104">
        <v>2000000</v>
      </c>
      <c r="AN11" s="319"/>
    </row>
    <row r="12" spans="1:51" s="18" customFormat="1" ht="38.25" x14ac:dyDescent="0.25">
      <c r="A12" s="95">
        <v>1</v>
      </c>
      <c r="B12" s="92" t="s">
        <v>59</v>
      </c>
      <c r="C12" s="95">
        <v>1</v>
      </c>
      <c r="D12" s="95">
        <v>11</v>
      </c>
      <c r="E12" s="92" t="s">
        <v>961</v>
      </c>
      <c r="F12" s="95">
        <v>2</v>
      </c>
      <c r="G12" s="95">
        <v>112</v>
      </c>
      <c r="H12" s="100" t="s">
        <v>322</v>
      </c>
      <c r="I12" s="95">
        <v>5</v>
      </c>
      <c r="J12" s="95">
        <v>10</v>
      </c>
      <c r="K12" s="92" t="s">
        <v>969</v>
      </c>
      <c r="L12" s="101">
        <v>2020051290019</v>
      </c>
      <c r="M12" s="95">
        <v>2</v>
      </c>
      <c r="N12" s="95">
        <v>1112</v>
      </c>
      <c r="O12" s="92" t="s">
        <v>970</v>
      </c>
      <c r="P12" s="95" t="s">
        <v>66</v>
      </c>
      <c r="Q12" s="95">
        <v>4</v>
      </c>
      <c r="R12" s="95" t="s">
        <v>67</v>
      </c>
      <c r="S12" s="88">
        <v>1</v>
      </c>
      <c r="T12" s="92" t="s">
        <v>965</v>
      </c>
      <c r="U12" s="318" t="s">
        <v>974</v>
      </c>
      <c r="V12" s="95" t="s">
        <v>137</v>
      </c>
      <c r="W12" s="98">
        <v>1</v>
      </c>
      <c r="X12" s="97" t="s">
        <v>45</v>
      </c>
      <c r="Y12" s="96">
        <v>0.25</v>
      </c>
      <c r="Z12" s="96">
        <v>0.25</v>
      </c>
      <c r="AA12" s="96">
        <v>0.25</v>
      </c>
      <c r="AB12" s="96">
        <v>0.25</v>
      </c>
      <c r="AC12" s="96">
        <v>0.25</v>
      </c>
      <c r="AD12" s="96">
        <v>0.25</v>
      </c>
      <c r="AE12" s="102"/>
      <c r="AF12" s="96">
        <v>0.25</v>
      </c>
      <c r="AG12" s="102"/>
      <c r="AH12" s="103">
        <f t="shared" si="0"/>
        <v>0.5</v>
      </c>
      <c r="AI12" s="103">
        <f t="shared" si="1"/>
        <v>0.5</v>
      </c>
      <c r="AJ12" s="104">
        <v>5000000</v>
      </c>
      <c r="AK12" s="276" t="s">
        <v>972</v>
      </c>
      <c r="AL12" s="99" t="s">
        <v>968</v>
      </c>
      <c r="AM12" s="104">
        <v>1033690</v>
      </c>
      <c r="AN12" s="319"/>
    </row>
    <row r="13" spans="1:51" s="18" customFormat="1" ht="38.25" x14ac:dyDescent="0.25">
      <c r="A13" s="95">
        <v>1</v>
      </c>
      <c r="B13" s="92" t="s">
        <v>59</v>
      </c>
      <c r="C13" s="95">
        <v>1</v>
      </c>
      <c r="D13" s="95">
        <v>11</v>
      </c>
      <c r="E13" s="92" t="s">
        <v>961</v>
      </c>
      <c r="F13" s="95">
        <v>2</v>
      </c>
      <c r="G13" s="95">
        <v>112</v>
      </c>
      <c r="H13" s="100" t="s">
        <v>322</v>
      </c>
      <c r="I13" s="95">
        <v>5</v>
      </c>
      <c r="J13" s="95">
        <v>10</v>
      </c>
      <c r="K13" s="92" t="s">
        <v>969</v>
      </c>
      <c r="L13" s="101">
        <v>2020051290019</v>
      </c>
      <c r="M13" s="95">
        <v>2</v>
      </c>
      <c r="N13" s="95">
        <v>1112</v>
      </c>
      <c r="O13" s="92" t="s">
        <v>970</v>
      </c>
      <c r="P13" s="95" t="s">
        <v>66</v>
      </c>
      <c r="Q13" s="95">
        <v>4</v>
      </c>
      <c r="R13" s="95" t="s">
        <v>67</v>
      </c>
      <c r="S13" s="88">
        <v>1</v>
      </c>
      <c r="T13" s="92" t="s">
        <v>965</v>
      </c>
      <c r="U13" s="318" t="s">
        <v>975</v>
      </c>
      <c r="V13" s="95" t="s">
        <v>137</v>
      </c>
      <c r="W13" s="98">
        <v>1</v>
      </c>
      <c r="X13" s="97" t="s">
        <v>45</v>
      </c>
      <c r="Y13" s="96">
        <v>0.25</v>
      </c>
      <c r="Z13" s="96">
        <v>0.25</v>
      </c>
      <c r="AA13" s="96">
        <v>0.25</v>
      </c>
      <c r="AB13" s="96">
        <v>0.25</v>
      </c>
      <c r="AC13" s="96">
        <v>0.25</v>
      </c>
      <c r="AD13" s="96">
        <v>0.25</v>
      </c>
      <c r="AE13" s="102"/>
      <c r="AF13" s="96">
        <v>0.25</v>
      </c>
      <c r="AG13" s="102"/>
      <c r="AH13" s="103">
        <f t="shared" si="0"/>
        <v>0.5</v>
      </c>
      <c r="AI13" s="103">
        <f t="shared" si="1"/>
        <v>0.5</v>
      </c>
      <c r="AJ13" s="104">
        <v>10000000</v>
      </c>
      <c r="AK13" s="276" t="s">
        <v>972</v>
      </c>
      <c r="AL13" s="99" t="s">
        <v>968</v>
      </c>
      <c r="AM13" s="104">
        <v>3367378</v>
      </c>
      <c r="AN13" s="105"/>
    </row>
    <row r="14" spans="1:51" s="18" customFormat="1" ht="51" x14ac:dyDescent="0.25">
      <c r="A14" s="95">
        <v>1</v>
      </c>
      <c r="B14" s="92" t="s">
        <v>59</v>
      </c>
      <c r="C14" s="95">
        <v>1</v>
      </c>
      <c r="D14" s="95">
        <v>11</v>
      </c>
      <c r="E14" s="92" t="s">
        <v>961</v>
      </c>
      <c r="F14" s="95">
        <v>3</v>
      </c>
      <c r="G14" s="95" t="s">
        <v>139</v>
      </c>
      <c r="H14" s="100" t="s">
        <v>976</v>
      </c>
      <c r="I14" s="95">
        <v>5</v>
      </c>
      <c r="J14" s="95">
        <v>16</v>
      </c>
      <c r="K14" s="92" t="s">
        <v>977</v>
      </c>
      <c r="L14" s="101">
        <v>2020051290020</v>
      </c>
      <c r="M14" s="95">
        <v>1</v>
      </c>
      <c r="N14" s="95">
        <v>1131</v>
      </c>
      <c r="O14" s="92" t="s">
        <v>978</v>
      </c>
      <c r="P14" s="95" t="s">
        <v>66</v>
      </c>
      <c r="Q14" s="95">
        <v>4</v>
      </c>
      <c r="R14" s="95" t="s">
        <v>67</v>
      </c>
      <c r="S14" s="88">
        <v>1</v>
      </c>
      <c r="T14" s="92" t="s">
        <v>965</v>
      </c>
      <c r="U14" s="318" t="s">
        <v>979</v>
      </c>
      <c r="V14" s="95" t="s">
        <v>137</v>
      </c>
      <c r="W14" s="98">
        <v>1</v>
      </c>
      <c r="X14" s="97" t="s">
        <v>45</v>
      </c>
      <c r="Y14" s="96">
        <v>0.25</v>
      </c>
      <c r="Z14" s="96">
        <v>0.25</v>
      </c>
      <c r="AA14" s="96">
        <v>0.25</v>
      </c>
      <c r="AB14" s="96">
        <v>0.25</v>
      </c>
      <c r="AC14" s="96">
        <v>0.25</v>
      </c>
      <c r="AD14" s="96">
        <v>0.25</v>
      </c>
      <c r="AE14" s="102"/>
      <c r="AF14" s="96">
        <v>0.25</v>
      </c>
      <c r="AG14" s="102"/>
      <c r="AH14" s="103">
        <f t="shared" si="0"/>
        <v>0.5</v>
      </c>
      <c r="AI14" s="103">
        <f t="shared" si="1"/>
        <v>0.5</v>
      </c>
      <c r="AJ14" s="104">
        <v>17000000</v>
      </c>
      <c r="AK14" s="276" t="s">
        <v>980</v>
      </c>
      <c r="AL14" s="99" t="s">
        <v>70</v>
      </c>
      <c r="AM14" s="104">
        <v>3943563</v>
      </c>
      <c r="AN14" s="105"/>
    </row>
    <row r="15" spans="1:51" s="18" customFormat="1" ht="38.25" x14ac:dyDescent="0.25">
      <c r="A15" s="95">
        <v>1</v>
      </c>
      <c r="B15" s="92" t="s">
        <v>59</v>
      </c>
      <c r="C15" s="95">
        <v>1</v>
      </c>
      <c r="D15" s="95" t="s">
        <v>320</v>
      </c>
      <c r="E15" s="92" t="s">
        <v>961</v>
      </c>
      <c r="F15" s="95">
        <v>3</v>
      </c>
      <c r="G15" s="95" t="s">
        <v>139</v>
      </c>
      <c r="H15" s="100" t="s">
        <v>976</v>
      </c>
      <c r="I15" s="95">
        <v>5</v>
      </c>
      <c r="J15" s="95">
        <v>16</v>
      </c>
      <c r="K15" s="92" t="s">
        <v>977</v>
      </c>
      <c r="L15" s="101">
        <v>2020051290020</v>
      </c>
      <c r="M15" s="95">
        <v>1</v>
      </c>
      <c r="N15" s="95">
        <v>1131</v>
      </c>
      <c r="O15" s="92" t="s">
        <v>978</v>
      </c>
      <c r="P15" s="95" t="s">
        <v>66</v>
      </c>
      <c r="Q15" s="95">
        <v>4</v>
      </c>
      <c r="R15" s="95" t="s">
        <v>67</v>
      </c>
      <c r="S15" s="88">
        <v>1</v>
      </c>
      <c r="T15" s="92" t="s">
        <v>965</v>
      </c>
      <c r="U15" s="318" t="s">
        <v>981</v>
      </c>
      <c r="V15" s="95" t="s">
        <v>66</v>
      </c>
      <c r="W15" s="88">
        <v>2</v>
      </c>
      <c r="X15" s="97" t="s">
        <v>45</v>
      </c>
      <c r="Y15" s="96">
        <v>0.25</v>
      </c>
      <c r="Z15" s="88">
        <v>0</v>
      </c>
      <c r="AA15" s="88">
        <v>0</v>
      </c>
      <c r="AB15" s="102">
        <v>1</v>
      </c>
      <c r="AC15" s="90">
        <v>1</v>
      </c>
      <c r="AD15" s="102">
        <v>1</v>
      </c>
      <c r="AE15" s="102"/>
      <c r="AF15" s="102">
        <v>0</v>
      </c>
      <c r="AG15" s="102"/>
      <c r="AH15" s="103">
        <f t="shared" si="0"/>
        <v>0.5</v>
      </c>
      <c r="AI15" s="103">
        <f t="shared" si="1"/>
        <v>0.5</v>
      </c>
      <c r="AJ15" s="104">
        <v>6000000</v>
      </c>
      <c r="AK15" s="276" t="s">
        <v>980</v>
      </c>
      <c r="AL15" s="99" t="s">
        <v>70</v>
      </c>
      <c r="AM15" s="104">
        <v>1943563</v>
      </c>
      <c r="AN15" s="105"/>
    </row>
    <row r="16" spans="1:51" s="18" customFormat="1" ht="38.25" x14ac:dyDescent="0.25">
      <c r="A16" s="95">
        <v>1</v>
      </c>
      <c r="B16" s="92" t="s">
        <v>59</v>
      </c>
      <c r="C16" s="95">
        <v>1</v>
      </c>
      <c r="D16" s="95" t="s">
        <v>320</v>
      </c>
      <c r="E16" s="92" t="s">
        <v>961</v>
      </c>
      <c r="F16" s="95">
        <v>3</v>
      </c>
      <c r="G16" s="95" t="s">
        <v>139</v>
      </c>
      <c r="H16" s="100" t="s">
        <v>976</v>
      </c>
      <c r="I16" s="95">
        <v>5</v>
      </c>
      <c r="J16" s="95">
        <v>16</v>
      </c>
      <c r="K16" s="92" t="s">
        <v>977</v>
      </c>
      <c r="L16" s="101">
        <v>2020051290020</v>
      </c>
      <c r="M16" s="95">
        <v>1</v>
      </c>
      <c r="N16" s="95">
        <v>1131</v>
      </c>
      <c r="O16" s="92" t="s">
        <v>978</v>
      </c>
      <c r="P16" s="95" t="s">
        <v>66</v>
      </c>
      <c r="Q16" s="95">
        <v>4</v>
      </c>
      <c r="R16" s="95" t="s">
        <v>67</v>
      </c>
      <c r="S16" s="88">
        <v>1</v>
      </c>
      <c r="T16" s="92" t="s">
        <v>965</v>
      </c>
      <c r="U16" s="318" t="s">
        <v>982</v>
      </c>
      <c r="V16" s="95" t="s">
        <v>66</v>
      </c>
      <c r="W16" s="88">
        <v>700</v>
      </c>
      <c r="X16" s="97" t="s">
        <v>45</v>
      </c>
      <c r="Y16" s="96">
        <v>0.25</v>
      </c>
      <c r="Z16" s="88">
        <v>100</v>
      </c>
      <c r="AA16" s="88">
        <v>100</v>
      </c>
      <c r="AB16" s="102">
        <v>200</v>
      </c>
      <c r="AC16" s="90">
        <v>200</v>
      </c>
      <c r="AD16" s="102">
        <v>300</v>
      </c>
      <c r="AE16" s="102"/>
      <c r="AF16" s="102">
        <v>100</v>
      </c>
      <c r="AG16" s="102"/>
      <c r="AH16" s="103">
        <f t="shared" si="0"/>
        <v>0.42857142857142855</v>
      </c>
      <c r="AI16" s="103">
        <v>0.43</v>
      </c>
      <c r="AJ16" s="104">
        <v>10000000</v>
      </c>
      <c r="AK16" s="276" t="s">
        <v>980</v>
      </c>
      <c r="AL16" s="99" t="s">
        <v>70</v>
      </c>
      <c r="AM16" s="104">
        <v>6043563</v>
      </c>
      <c r="AN16" s="105"/>
    </row>
    <row r="17" spans="1:40" s="18" customFormat="1" ht="38.25" x14ac:dyDescent="0.25">
      <c r="A17" s="95">
        <v>1</v>
      </c>
      <c r="B17" s="92" t="s">
        <v>59</v>
      </c>
      <c r="C17" s="95">
        <v>1</v>
      </c>
      <c r="D17" s="95" t="s">
        <v>320</v>
      </c>
      <c r="E17" s="92" t="s">
        <v>961</v>
      </c>
      <c r="F17" s="95">
        <v>3</v>
      </c>
      <c r="G17" s="95" t="s">
        <v>139</v>
      </c>
      <c r="H17" s="100" t="s">
        <v>976</v>
      </c>
      <c r="I17" s="95">
        <v>5</v>
      </c>
      <c r="J17" s="95">
        <v>16</v>
      </c>
      <c r="K17" s="92" t="s">
        <v>977</v>
      </c>
      <c r="L17" s="101">
        <v>2020051290020</v>
      </c>
      <c r="M17" s="95">
        <v>1</v>
      </c>
      <c r="N17" s="95">
        <v>1131</v>
      </c>
      <c r="O17" s="92" t="s">
        <v>978</v>
      </c>
      <c r="P17" s="95" t="s">
        <v>66</v>
      </c>
      <c r="Q17" s="95">
        <v>4</v>
      </c>
      <c r="R17" s="95" t="s">
        <v>67</v>
      </c>
      <c r="S17" s="88">
        <v>1</v>
      </c>
      <c r="T17" s="92" t="s">
        <v>965</v>
      </c>
      <c r="U17" s="318" t="s">
        <v>983</v>
      </c>
      <c r="V17" s="95" t="s">
        <v>66</v>
      </c>
      <c r="W17" s="88">
        <v>2</v>
      </c>
      <c r="X17" s="97" t="s">
        <v>45</v>
      </c>
      <c r="Y17" s="320">
        <v>0.25</v>
      </c>
      <c r="Z17" s="88">
        <v>0</v>
      </c>
      <c r="AA17" s="88">
        <v>0</v>
      </c>
      <c r="AB17" s="102">
        <v>1</v>
      </c>
      <c r="AC17" s="90">
        <v>1</v>
      </c>
      <c r="AD17" s="102">
        <v>1</v>
      </c>
      <c r="AE17" s="102"/>
      <c r="AF17" s="102">
        <v>0</v>
      </c>
      <c r="AG17" s="102"/>
      <c r="AH17" s="103">
        <f t="shared" si="0"/>
        <v>0.5</v>
      </c>
      <c r="AI17" s="103">
        <f t="shared" si="1"/>
        <v>0.5</v>
      </c>
      <c r="AJ17" s="104">
        <v>8000000</v>
      </c>
      <c r="AK17" s="276" t="s">
        <v>980</v>
      </c>
      <c r="AL17" s="99" t="s">
        <v>70</v>
      </c>
      <c r="AM17" s="104">
        <v>1943563</v>
      </c>
      <c r="AN17" s="105"/>
    </row>
    <row r="18" spans="1:40" s="18" customFormat="1" ht="89.25" x14ac:dyDescent="0.25">
      <c r="A18" s="95">
        <v>1</v>
      </c>
      <c r="B18" s="92" t="s">
        <v>59</v>
      </c>
      <c r="C18" s="95">
        <v>1</v>
      </c>
      <c r="D18" s="95" t="s">
        <v>320</v>
      </c>
      <c r="E18" s="92" t="s">
        <v>961</v>
      </c>
      <c r="F18" s="101">
        <v>3</v>
      </c>
      <c r="G18" s="95" t="s">
        <v>139</v>
      </c>
      <c r="H18" s="100" t="s">
        <v>976</v>
      </c>
      <c r="I18" s="95">
        <v>5</v>
      </c>
      <c r="J18" s="95">
        <v>16</v>
      </c>
      <c r="K18" s="92" t="s">
        <v>977</v>
      </c>
      <c r="L18" s="101">
        <v>2020051290020</v>
      </c>
      <c r="M18" s="95">
        <v>2</v>
      </c>
      <c r="N18" s="95">
        <v>1132</v>
      </c>
      <c r="O18" s="92" t="s">
        <v>984</v>
      </c>
      <c r="P18" s="95" t="s">
        <v>66</v>
      </c>
      <c r="Q18" s="95">
        <v>4</v>
      </c>
      <c r="R18" s="96" t="s">
        <v>67</v>
      </c>
      <c r="S18" s="88">
        <v>1</v>
      </c>
      <c r="T18" s="92" t="s">
        <v>965</v>
      </c>
      <c r="U18" s="318" t="s">
        <v>985</v>
      </c>
      <c r="V18" s="95" t="s">
        <v>66</v>
      </c>
      <c r="W18" s="88">
        <v>1200</v>
      </c>
      <c r="X18" s="97" t="s">
        <v>45</v>
      </c>
      <c r="Y18" s="96">
        <v>0.5</v>
      </c>
      <c r="Z18" s="88">
        <v>300</v>
      </c>
      <c r="AA18" s="88">
        <v>300</v>
      </c>
      <c r="AB18" s="102">
        <v>300</v>
      </c>
      <c r="AC18" s="90">
        <v>300</v>
      </c>
      <c r="AD18" s="102">
        <v>300</v>
      </c>
      <c r="AE18" s="102"/>
      <c r="AF18" s="102">
        <v>300</v>
      </c>
      <c r="AG18" s="102"/>
      <c r="AH18" s="103">
        <f t="shared" si="0"/>
        <v>0.5</v>
      </c>
      <c r="AI18" s="103">
        <f t="shared" si="1"/>
        <v>0.5</v>
      </c>
      <c r="AJ18" s="104">
        <v>8000000</v>
      </c>
      <c r="AK18" s="276" t="s">
        <v>980</v>
      </c>
      <c r="AL18" s="99" t="s">
        <v>70</v>
      </c>
      <c r="AM18" s="104">
        <v>3443566</v>
      </c>
      <c r="AN18" s="105"/>
    </row>
    <row r="19" spans="1:40" s="18" customFormat="1" ht="89.25" x14ac:dyDescent="0.25">
      <c r="A19" s="95">
        <v>1</v>
      </c>
      <c r="B19" s="92" t="s">
        <v>59</v>
      </c>
      <c r="C19" s="95">
        <v>1</v>
      </c>
      <c r="D19" s="95" t="s">
        <v>320</v>
      </c>
      <c r="E19" s="92" t="s">
        <v>961</v>
      </c>
      <c r="F19" s="101">
        <v>3</v>
      </c>
      <c r="G19" s="95" t="s">
        <v>139</v>
      </c>
      <c r="H19" s="100" t="s">
        <v>976</v>
      </c>
      <c r="I19" s="95">
        <v>5</v>
      </c>
      <c r="J19" s="95">
        <v>16</v>
      </c>
      <c r="K19" s="92" t="s">
        <v>977</v>
      </c>
      <c r="L19" s="101">
        <v>2020051290020</v>
      </c>
      <c r="M19" s="95">
        <v>2</v>
      </c>
      <c r="N19" s="95">
        <v>1132</v>
      </c>
      <c r="O19" s="92" t="s">
        <v>984</v>
      </c>
      <c r="P19" s="95" t="s">
        <v>66</v>
      </c>
      <c r="Q19" s="95">
        <v>4</v>
      </c>
      <c r="R19" s="96" t="s">
        <v>67</v>
      </c>
      <c r="S19" s="88">
        <v>1</v>
      </c>
      <c r="T19" s="92" t="s">
        <v>965</v>
      </c>
      <c r="U19" s="318" t="s">
        <v>986</v>
      </c>
      <c r="V19" s="95" t="s">
        <v>66</v>
      </c>
      <c r="W19" s="88">
        <v>2</v>
      </c>
      <c r="X19" s="96" t="s">
        <v>67</v>
      </c>
      <c r="Y19" s="96">
        <v>0.5</v>
      </c>
      <c r="Z19" s="95">
        <v>0</v>
      </c>
      <c r="AA19" s="321">
        <v>0</v>
      </c>
      <c r="AB19" s="95">
        <v>1</v>
      </c>
      <c r="AC19" s="88">
        <v>1</v>
      </c>
      <c r="AD19" s="97">
        <v>1</v>
      </c>
      <c r="AE19" s="102"/>
      <c r="AF19" s="102">
        <v>0</v>
      </c>
      <c r="AG19" s="102"/>
      <c r="AH19" s="103" t="str">
        <f t="shared" si="0"/>
        <v>ERROR</v>
      </c>
      <c r="AI19" s="103">
        <f t="shared" si="1"/>
        <v>1</v>
      </c>
      <c r="AJ19" s="104">
        <v>5000000</v>
      </c>
      <c r="AK19" s="276" t="s">
        <v>980</v>
      </c>
      <c r="AL19" s="99" t="s">
        <v>70</v>
      </c>
      <c r="AM19" s="104">
        <v>1943563</v>
      </c>
      <c r="AN19" s="105"/>
    </row>
    <row r="20" spans="1:40" s="18" customFormat="1" ht="51" x14ac:dyDescent="0.25">
      <c r="A20" s="95">
        <v>1</v>
      </c>
      <c r="B20" s="92" t="s">
        <v>59</v>
      </c>
      <c r="C20" s="95">
        <v>1</v>
      </c>
      <c r="D20" s="95" t="s">
        <v>320</v>
      </c>
      <c r="E20" s="92" t="s">
        <v>961</v>
      </c>
      <c r="F20" s="101">
        <v>3</v>
      </c>
      <c r="G20" s="95" t="s">
        <v>139</v>
      </c>
      <c r="H20" s="100" t="s">
        <v>976</v>
      </c>
      <c r="I20" s="95">
        <v>5</v>
      </c>
      <c r="J20" s="95">
        <v>16</v>
      </c>
      <c r="K20" s="92" t="s">
        <v>977</v>
      </c>
      <c r="L20" s="101">
        <v>2020051290020</v>
      </c>
      <c r="M20" s="95">
        <v>3</v>
      </c>
      <c r="N20" s="95">
        <v>1133</v>
      </c>
      <c r="O20" s="92" t="s">
        <v>987</v>
      </c>
      <c r="P20" s="95" t="s">
        <v>66</v>
      </c>
      <c r="Q20" s="95">
        <v>4</v>
      </c>
      <c r="R20" s="96" t="s">
        <v>67</v>
      </c>
      <c r="S20" s="88">
        <v>1</v>
      </c>
      <c r="T20" s="92" t="s">
        <v>965</v>
      </c>
      <c r="U20" s="318" t="s">
        <v>988</v>
      </c>
      <c r="V20" s="95" t="s">
        <v>66</v>
      </c>
      <c r="W20" s="88">
        <v>4</v>
      </c>
      <c r="X20" s="97" t="s">
        <v>45</v>
      </c>
      <c r="Y20" s="96">
        <v>0.5</v>
      </c>
      <c r="Z20" s="88">
        <v>1</v>
      </c>
      <c r="AA20" s="88">
        <v>1</v>
      </c>
      <c r="AB20" s="102">
        <v>1</v>
      </c>
      <c r="AC20" s="90">
        <v>1</v>
      </c>
      <c r="AD20" s="102">
        <v>1</v>
      </c>
      <c r="AE20" s="102"/>
      <c r="AF20" s="102">
        <v>1</v>
      </c>
      <c r="AG20" s="102"/>
      <c r="AH20" s="103">
        <f t="shared" si="0"/>
        <v>0.5</v>
      </c>
      <c r="AI20" s="103">
        <f t="shared" si="1"/>
        <v>0.5</v>
      </c>
      <c r="AJ20" s="104">
        <v>5000000</v>
      </c>
      <c r="AK20" s="276" t="s">
        <v>980</v>
      </c>
      <c r="AL20" s="99" t="s">
        <v>70</v>
      </c>
      <c r="AM20" s="104">
        <v>3043563</v>
      </c>
      <c r="AN20" s="105"/>
    </row>
    <row r="21" spans="1:40" s="18" customFormat="1" ht="38.25" x14ac:dyDescent="0.25">
      <c r="A21" s="95">
        <v>1</v>
      </c>
      <c r="B21" s="92" t="s">
        <v>59</v>
      </c>
      <c r="C21" s="95">
        <v>1</v>
      </c>
      <c r="D21" s="95" t="s">
        <v>320</v>
      </c>
      <c r="E21" s="92" t="s">
        <v>961</v>
      </c>
      <c r="F21" s="101">
        <v>3</v>
      </c>
      <c r="G21" s="95" t="s">
        <v>139</v>
      </c>
      <c r="H21" s="100" t="s">
        <v>976</v>
      </c>
      <c r="I21" s="95">
        <v>5</v>
      </c>
      <c r="J21" s="95">
        <v>16</v>
      </c>
      <c r="K21" s="92" t="s">
        <v>977</v>
      </c>
      <c r="L21" s="101">
        <v>2020051290020</v>
      </c>
      <c r="M21" s="95">
        <v>3</v>
      </c>
      <c r="N21" s="95">
        <v>1133</v>
      </c>
      <c r="O21" s="92" t="s">
        <v>987</v>
      </c>
      <c r="P21" s="95" t="s">
        <v>66</v>
      </c>
      <c r="Q21" s="95">
        <v>4</v>
      </c>
      <c r="R21" s="96" t="s">
        <v>67</v>
      </c>
      <c r="S21" s="88">
        <v>1</v>
      </c>
      <c r="T21" s="92" t="s">
        <v>965</v>
      </c>
      <c r="U21" s="29" t="s">
        <v>989</v>
      </c>
      <c r="V21" s="95" t="s">
        <v>137</v>
      </c>
      <c r="W21" s="98">
        <v>1</v>
      </c>
      <c r="X21" s="97" t="s">
        <v>45</v>
      </c>
      <c r="Y21" s="96">
        <v>0.5</v>
      </c>
      <c r="Z21" s="322">
        <v>0.25</v>
      </c>
      <c r="AA21" s="322">
        <v>0.25</v>
      </c>
      <c r="AB21" s="322">
        <v>0.25</v>
      </c>
      <c r="AC21" s="322">
        <v>0.25</v>
      </c>
      <c r="AD21" s="322">
        <v>0.25</v>
      </c>
      <c r="AE21" s="102"/>
      <c r="AF21" s="322">
        <v>0.25</v>
      </c>
      <c r="AG21" s="102"/>
      <c r="AH21" s="103">
        <f t="shared" si="0"/>
        <v>0.5</v>
      </c>
      <c r="AI21" s="103">
        <f t="shared" si="1"/>
        <v>0.5</v>
      </c>
      <c r="AJ21" s="104">
        <v>5000000</v>
      </c>
      <c r="AK21" s="276" t="s">
        <v>980</v>
      </c>
      <c r="AL21" s="99" t="s">
        <v>70</v>
      </c>
      <c r="AM21" s="104">
        <v>3322754</v>
      </c>
      <c r="AN21" s="105"/>
    </row>
    <row r="22" spans="1:40" s="18" customFormat="1" ht="38.25" x14ac:dyDescent="0.25">
      <c r="A22" s="95">
        <v>1</v>
      </c>
      <c r="B22" s="92" t="s">
        <v>59</v>
      </c>
      <c r="C22" s="95">
        <v>1</v>
      </c>
      <c r="D22" s="95" t="s">
        <v>320</v>
      </c>
      <c r="E22" s="92" t="s">
        <v>961</v>
      </c>
      <c r="F22" s="101">
        <v>3</v>
      </c>
      <c r="G22" s="95" t="s">
        <v>139</v>
      </c>
      <c r="H22" s="100" t="s">
        <v>976</v>
      </c>
      <c r="I22" s="95">
        <v>5</v>
      </c>
      <c r="J22" s="95">
        <v>16</v>
      </c>
      <c r="K22" s="92" t="s">
        <v>977</v>
      </c>
      <c r="L22" s="101">
        <v>2020051290020</v>
      </c>
      <c r="M22" s="95">
        <v>4</v>
      </c>
      <c r="N22" s="95">
        <v>1134</v>
      </c>
      <c r="O22" s="92" t="s">
        <v>990</v>
      </c>
      <c r="P22" s="95" t="s">
        <v>66</v>
      </c>
      <c r="Q22" s="95">
        <v>200</v>
      </c>
      <c r="R22" s="96" t="s">
        <v>67</v>
      </c>
      <c r="S22" s="88">
        <v>55</v>
      </c>
      <c r="T22" s="92" t="s">
        <v>965</v>
      </c>
      <c r="U22" s="318" t="s">
        <v>991</v>
      </c>
      <c r="V22" s="95" t="s">
        <v>137</v>
      </c>
      <c r="W22" s="98">
        <v>1</v>
      </c>
      <c r="X22" s="97" t="s">
        <v>45</v>
      </c>
      <c r="Y22" s="96">
        <v>1</v>
      </c>
      <c r="Z22" s="322">
        <v>0.25</v>
      </c>
      <c r="AA22" s="322">
        <v>0.25</v>
      </c>
      <c r="AB22" s="322">
        <v>0.25</v>
      </c>
      <c r="AC22" s="322">
        <v>0.25</v>
      </c>
      <c r="AD22" s="322">
        <v>0.25</v>
      </c>
      <c r="AE22" s="102"/>
      <c r="AF22" s="322">
        <v>0.25</v>
      </c>
      <c r="AG22" s="102"/>
      <c r="AH22" s="103">
        <f t="shared" si="0"/>
        <v>0.5</v>
      </c>
      <c r="AI22" s="103">
        <f t="shared" si="1"/>
        <v>0.5</v>
      </c>
      <c r="AJ22" s="104">
        <v>10000000</v>
      </c>
      <c r="AK22" s="276" t="s">
        <v>980</v>
      </c>
      <c r="AL22" s="99" t="s">
        <v>70</v>
      </c>
      <c r="AM22" s="104">
        <v>4322753</v>
      </c>
      <c r="AN22" s="105"/>
    </row>
    <row r="23" spans="1:40" s="18" customFormat="1" ht="76.5" x14ac:dyDescent="0.25">
      <c r="A23" s="95">
        <v>1</v>
      </c>
      <c r="B23" s="92" t="s">
        <v>59</v>
      </c>
      <c r="C23" s="95">
        <v>1</v>
      </c>
      <c r="D23" s="95" t="s">
        <v>320</v>
      </c>
      <c r="E23" s="92" t="s">
        <v>961</v>
      </c>
      <c r="F23" s="101">
        <v>4</v>
      </c>
      <c r="G23" s="95" t="s">
        <v>140</v>
      </c>
      <c r="H23" s="100" t="s">
        <v>992</v>
      </c>
      <c r="I23" s="95">
        <v>5</v>
      </c>
      <c r="J23" s="95">
        <v>17</v>
      </c>
      <c r="K23" s="92" t="s">
        <v>969</v>
      </c>
      <c r="L23" s="101">
        <v>2020051290019</v>
      </c>
      <c r="M23" s="95">
        <v>3</v>
      </c>
      <c r="N23" s="95">
        <v>1143</v>
      </c>
      <c r="O23" s="92" t="s">
        <v>993</v>
      </c>
      <c r="P23" s="95" t="s">
        <v>137</v>
      </c>
      <c r="Q23" s="96">
        <v>1</v>
      </c>
      <c r="R23" s="96" t="s">
        <v>554</v>
      </c>
      <c r="S23" s="247">
        <v>1</v>
      </c>
      <c r="T23" s="92" t="s">
        <v>965</v>
      </c>
      <c r="U23" s="92" t="s">
        <v>994</v>
      </c>
      <c r="V23" s="95" t="s">
        <v>66</v>
      </c>
      <c r="W23" s="88">
        <v>1</v>
      </c>
      <c r="X23" s="97" t="s">
        <v>45</v>
      </c>
      <c r="Y23" s="96">
        <v>1</v>
      </c>
      <c r="Z23" s="88">
        <v>0</v>
      </c>
      <c r="AA23" s="88">
        <v>0</v>
      </c>
      <c r="AB23" s="102">
        <v>1</v>
      </c>
      <c r="AC23" s="90">
        <v>1</v>
      </c>
      <c r="AD23" s="102">
        <v>0</v>
      </c>
      <c r="AE23" s="102"/>
      <c r="AF23" s="102">
        <v>0</v>
      </c>
      <c r="AG23" s="102"/>
      <c r="AH23" s="103">
        <f t="shared" si="0"/>
        <v>1</v>
      </c>
      <c r="AI23" s="103">
        <f t="shared" si="1"/>
        <v>1</v>
      </c>
      <c r="AJ23" s="104">
        <v>6000000</v>
      </c>
      <c r="AK23" s="276" t="s">
        <v>972</v>
      </c>
      <c r="AL23" s="99" t="s">
        <v>968</v>
      </c>
      <c r="AM23" s="104">
        <v>2000000</v>
      </c>
      <c r="AN23" s="105"/>
    </row>
    <row r="24" spans="1:40" s="18" customFormat="1" ht="63.75" x14ac:dyDescent="0.25">
      <c r="A24" s="95">
        <v>1</v>
      </c>
      <c r="B24" s="92" t="s">
        <v>59</v>
      </c>
      <c r="C24" s="95">
        <v>1</v>
      </c>
      <c r="D24" s="95" t="s">
        <v>320</v>
      </c>
      <c r="E24" s="92" t="s">
        <v>961</v>
      </c>
      <c r="F24" s="101">
        <v>4</v>
      </c>
      <c r="G24" s="95" t="s">
        <v>140</v>
      </c>
      <c r="H24" s="100" t="s">
        <v>992</v>
      </c>
      <c r="I24" s="95">
        <v>5</v>
      </c>
      <c r="J24" s="95">
        <v>17</v>
      </c>
      <c r="K24" s="92" t="s">
        <v>969</v>
      </c>
      <c r="L24" s="101">
        <v>2020051290019</v>
      </c>
      <c r="M24" s="95">
        <v>4</v>
      </c>
      <c r="N24" s="95">
        <v>1144</v>
      </c>
      <c r="O24" s="92" t="s">
        <v>995</v>
      </c>
      <c r="P24" s="95" t="s">
        <v>66</v>
      </c>
      <c r="Q24" s="95">
        <v>4</v>
      </c>
      <c r="R24" s="96" t="s">
        <v>67</v>
      </c>
      <c r="S24" s="88">
        <v>1</v>
      </c>
      <c r="T24" s="92" t="s">
        <v>965</v>
      </c>
      <c r="U24" s="318" t="s">
        <v>996</v>
      </c>
      <c r="V24" s="95" t="s">
        <v>66</v>
      </c>
      <c r="W24" s="88">
        <v>4</v>
      </c>
      <c r="X24" s="97" t="s">
        <v>45</v>
      </c>
      <c r="Y24" s="96">
        <v>0.5</v>
      </c>
      <c r="Z24" s="88">
        <v>1</v>
      </c>
      <c r="AA24" s="37">
        <v>1</v>
      </c>
      <c r="AB24" s="102">
        <v>1</v>
      </c>
      <c r="AC24" s="90">
        <v>1</v>
      </c>
      <c r="AD24" s="102">
        <v>1</v>
      </c>
      <c r="AE24" s="102"/>
      <c r="AF24" s="102">
        <v>1</v>
      </c>
      <c r="AG24" s="102"/>
      <c r="AH24" s="103">
        <f t="shared" si="0"/>
        <v>0.5</v>
      </c>
      <c r="AI24" s="103">
        <f t="shared" si="1"/>
        <v>0.5</v>
      </c>
      <c r="AJ24" s="104">
        <v>5000000</v>
      </c>
      <c r="AK24" s="276" t="s">
        <v>972</v>
      </c>
      <c r="AL24" s="99" t="s">
        <v>968</v>
      </c>
      <c r="AM24" s="104">
        <v>2000000</v>
      </c>
      <c r="AN24" s="105"/>
    </row>
    <row r="25" spans="1:40" s="18" customFormat="1" ht="63.75" x14ac:dyDescent="0.25">
      <c r="A25" s="95">
        <v>1</v>
      </c>
      <c r="B25" s="92" t="s">
        <v>59</v>
      </c>
      <c r="C25" s="95">
        <v>1</v>
      </c>
      <c r="D25" s="95" t="s">
        <v>320</v>
      </c>
      <c r="E25" s="92" t="s">
        <v>961</v>
      </c>
      <c r="F25" s="101">
        <v>4</v>
      </c>
      <c r="G25" s="95" t="s">
        <v>140</v>
      </c>
      <c r="H25" s="100" t="s">
        <v>992</v>
      </c>
      <c r="I25" s="95">
        <v>5</v>
      </c>
      <c r="J25" s="95">
        <v>17</v>
      </c>
      <c r="K25" s="92" t="s">
        <v>969</v>
      </c>
      <c r="L25" s="101">
        <v>2020051290019</v>
      </c>
      <c r="M25" s="95">
        <v>4</v>
      </c>
      <c r="N25" s="95">
        <v>1144</v>
      </c>
      <c r="O25" s="92" t="s">
        <v>995</v>
      </c>
      <c r="P25" s="95" t="s">
        <v>66</v>
      </c>
      <c r="Q25" s="95">
        <v>4</v>
      </c>
      <c r="R25" s="96" t="s">
        <v>67</v>
      </c>
      <c r="S25" s="88">
        <v>1</v>
      </c>
      <c r="T25" s="92" t="s">
        <v>965</v>
      </c>
      <c r="U25" s="318" t="s">
        <v>997</v>
      </c>
      <c r="V25" s="95" t="s">
        <v>66</v>
      </c>
      <c r="W25" s="88">
        <v>1</v>
      </c>
      <c r="X25" s="97" t="s">
        <v>45</v>
      </c>
      <c r="Y25" s="96">
        <v>0.5</v>
      </c>
      <c r="Z25" s="88">
        <v>0</v>
      </c>
      <c r="AA25" s="37">
        <v>0</v>
      </c>
      <c r="AB25" s="102">
        <v>0</v>
      </c>
      <c r="AC25" s="90">
        <v>0</v>
      </c>
      <c r="AD25" s="102">
        <v>1</v>
      </c>
      <c r="AE25" s="102"/>
      <c r="AF25" s="102">
        <v>0</v>
      </c>
      <c r="AG25" s="102"/>
      <c r="AH25" s="103">
        <f t="shared" si="0"/>
        <v>0</v>
      </c>
      <c r="AI25" s="103">
        <f t="shared" si="1"/>
        <v>0</v>
      </c>
      <c r="AJ25" s="104">
        <v>13000000</v>
      </c>
      <c r="AK25" s="276" t="s">
        <v>972</v>
      </c>
      <c r="AL25" s="99" t="s">
        <v>968</v>
      </c>
      <c r="AM25" s="104">
        <v>0</v>
      </c>
      <c r="AN25" s="105"/>
    </row>
    <row r="26" spans="1:40" s="18" customFormat="1" ht="63.75" x14ac:dyDescent="0.25">
      <c r="A26" s="95">
        <v>1</v>
      </c>
      <c r="B26" s="92" t="s">
        <v>59</v>
      </c>
      <c r="C26" s="95">
        <v>1</v>
      </c>
      <c r="D26" s="95" t="s">
        <v>320</v>
      </c>
      <c r="E26" s="92" t="s">
        <v>961</v>
      </c>
      <c r="F26" s="101">
        <v>4</v>
      </c>
      <c r="G26" s="95" t="s">
        <v>140</v>
      </c>
      <c r="H26" s="100" t="s">
        <v>992</v>
      </c>
      <c r="I26" s="95">
        <v>5</v>
      </c>
      <c r="J26" s="95">
        <v>17</v>
      </c>
      <c r="K26" s="92" t="s">
        <v>969</v>
      </c>
      <c r="L26" s="101">
        <v>2020051290019</v>
      </c>
      <c r="M26" s="95">
        <v>5</v>
      </c>
      <c r="N26" s="95">
        <v>1145</v>
      </c>
      <c r="O26" s="92" t="s">
        <v>998</v>
      </c>
      <c r="P26" s="95" t="s">
        <v>66</v>
      </c>
      <c r="Q26" s="95">
        <v>41</v>
      </c>
      <c r="R26" s="96" t="s">
        <v>67</v>
      </c>
      <c r="S26" s="88">
        <v>12</v>
      </c>
      <c r="T26" s="92" t="s">
        <v>965</v>
      </c>
      <c r="U26" s="92" t="s">
        <v>999</v>
      </c>
      <c r="V26" s="95" t="s">
        <v>66</v>
      </c>
      <c r="W26" s="88">
        <v>15</v>
      </c>
      <c r="X26" s="97" t="s">
        <v>45</v>
      </c>
      <c r="Y26" s="96">
        <v>1</v>
      </c>
      <c r="Z26" s="88">
        <v>1</v>
      </c>
      <c r="AA26" s="37">
        <v>1</v>
      </c>
      <c r="AB26" s="102">
        <v>3</v>
      </c>
      <c r="AC26" s="90">
        <v>3</v>
      </c>
      <c r="AD26" s="102">
        <v>5</v>
      </c>
      <c r="AE26" s="102"/>
      <c r="AF26" s="102">
        <v>6</v>
      </c>
      <c r="AG26" s="102"/>
      <c r="AH26" s="103">
        <f t="shared" si="0"/>
        <v>0.26666666666666666</v>
      </c>
      <c r="AI26" s="103">
        <f t="shared" si="1"/>
        <v>0.26666666666666666</v>
      </c>
      <c r="AJ26" s="104">
        <v>23000000</v>
      </c>
      <c r="AK26" s="276" t="s">
        <v>972</v>
      </c>
      <c r="AL26" s="99" t="s">
        <v>968</v>
      </c>
      <c r="AM26" s="104">
        <v>3700000</v>
      </c>
      <c r="AN26" s="105"/>
    </row>
    <row r="27" spans="1:40" s="18" customFormat="1" ht="38.25" x14ac:dyDescent="0.25">
      <c r="A27" s="95">
        <v>1</v>
      </c>
      <c r="B27" s="100" t="s">
        <v>59</v>
      </c>
      <c r="C27" s="95">
        <v>3</v>
      </c>
      <c r="D27" s="95" t="s">
        <v>885</v>
      </c>
      <c r="E27" s="100" t="s">
        <v>1000</v>
      </c>
      <c r="F27" s="101">
        <v>1</v>
      </c>
      <c r="G27" s="95" t="s">
        <v>157</v>
      </c>
      <c r="H27" s="100" t="s">
        <v>1001</v>
      </c>
      <c r="I27" s="95">
        <v>10</v>
      </c>
      <c r="J27" s="95">
        <v>16</v>
      </c>
      <c r="K27" s="100" t="s">
        <v>1002</v>
      </c>
      <c r="L27" s="101">
        <v>2020051290051</v>
      </c>
      <c r="M27" s="50">
        <v>1</v>
      </c>
      <c r="N27" s="50">
        <v>1311</v>
      </c>
      <c r="O27" s="92" t="s">
        <v>1003</v>
      </c>
      <c r="P27" s="52" t="s">
        <v>137</v>
      </c>
      <c r="Q27" s="96">
        <v>1</v>
      </c>
      <c r="R27" s="96" t="s">
        <v>554</v>
      </c>
      <c r="S27" s="247">
        <v>0.5</v>
      </c>
      <c r="T27" s="92" t="s">
        <v>965</v>
      </c>
      <c r="U27" s="29" t="s">
        <v>1004</v>
      </c>
      <c r="V27" s="95" t="s">
        <v>137</v>
      </c>
      <c r="W27" s="65">
        <v>1</v>
      </c>
      <c r="X27" s="97" t="s">
        <v>46</v>
      </c>
      <c r="Y27" s="96">
        <v>0.25</v>
      </c>
      <c r="Z27" s="96">
        <v>0.25</v>
      </c>
      <c r="AA27" s="96">
        <v>0.25</v>
      </c>
      <c r="AB27" s="96">
        <v>0.25</v>
      </c>
      <c r="AC27" s="96">
        <v>0.25</v>
      </c>
      <c r="AD27" s="96">
        <v>0.25</v>
      </c>
      <c r="AE27" s="102"/>
      <c r="AF27" s="96">
        <v>0.25</v>
      </c>
      <c r="AG27" s="102"/>
      <c r="AH27" s="103">
        <f t="shared" si="0"/>
        <v>1</v>
      </c>
      <c r="AI27" s="103">
        <f t="shared" si="1"/>
        <v>1</v>
      </c>
      <c r="AJ27" s="323">
        <v>14500000</v>
      </c>
      <c r="AK27" s="276" t="s">
        <v>1005</v>
      </c>
      <c r="AL27" s="99" t="s">
        <v>968</v>
      </c>
      <c r="AM27" s="104">
        <v>2800000</v>
      </c>
      <c r="AN27" s="105"/>
    </row>
    <row r="28" spans="1:40" s="18" customFormat="1" ht="38.25" x14ac:dyDescent="0.25">
      <c r="A28" s="95">
        <v>1</v>
      </c>
      <c r="B28" s="100" t="s">
        <v>59</v>
      </c>
      <c r="C28" s="95">
        <v>3</v>
      </c>
      <c r="D28" s="95" t="s">
        <v>885</v>
      </c>
      <c r="E28" s="100" t="s">
        <v>1000</v>
      </c>
      <c r="F28" s="101">
        <v>1</v>
      </c>
      <c r="G28" s="95" t="s">
        <v>157</v>
      </c>
      <c r="H28" s="100" t="s">
        <v>1001</v>
      </c>
      <c r="I28" s="95">
        <v>10</v>
      </c>
      <c r="J28" s="95">
        <v>16</v>
      </c>
      <c r="K28" s="100" t="s">
        <v>1002</v>
      </c>
      <c r="L28" s="101">
        <v>2020051290051</v>
      </c>
      <c r="M28" s="50">
        <v>1</v>
      </c>
      <c r="N28" s="50">
        <v>1311</v>
      </c>
      <c r="O28" s="92" t="s">
        <v>1003</v>
      </c>
      <c r="P28" s="52" t="s">
        <v>137</v>
      </c>
      <c r="Q28" s="96">
        <v>1</v>
      </c>
      <c r="R28" s="96" t="s">
        <v>554</v>
      </c>
      <c r="S28" s="247">
        <v>0.5</v>
      </c>
      <c r="T28" s="92" t="s">
        <v>965</v>
      </c>
      <c r="U28" s="29" t="s">
        <v>1006</v>
      </c>
      <c r="V28" s="95" t="s">
        <v>137</v>
      </c>
      <c r="W28" s="65">
        <v>1</v>
      </c>
      <c r="X28" s="97" t="s">
        <v>46</v>
      </c>
      <c r="Y28" s="96">
        <v>0.25</v>
      </c>
      <c r="Z28" s="322">
        <v>0.25</v>
      </c>
      <c r="AA28" s="322">
        <v>0.25</v>
      </c>
      <c r="AB28" s="322">
        <v>0.25</v>
      </c>
      <c r="AC28" s="322">
        <v>0.25</v>
      </c>
      <c r="AD28" s="322">
        <v>0.25</v>
      </c>
      <c r="AE28" s="102"/>
      <c r="AF28" s="322">
        <v>0.25</v>
      </c>
      <c r="AG28" s="102"/>
      <c r="AH28" s="103">
        <f t="shared" si="0"/>
        <v>1</v>
      </c>
      <c r="AI28" s="103">
        <f t="shared" si="1"/>
        <v>1</v>
      </c>
      <c r="AJ28" s="323">
        <v>14500000</v>
      </c>
      <c r="AK28" s="276" t="s">
        <v>1005</v>
      </c>
      <c r="AL28" s="99" t="s">
        <v>968</v>
      </c>
      <c r="AM28" s="104">
        <v>2772763</v>
      </c>
      <c r="AN28" s="105"/>
    </row>
    <row r="29" spans="1:40" s="18" customFormat="1" ht="38.25" x14ac:dyDescent="0.25">
      <c r="A29" s="95">
        <v>1</v>
      </c>
      <c r="B29" s="100" t="s">
        <v>59</v>
      </c>
      <c r="C29" s="95">
        <v>3</v>
      </c>
      <c r="D29" s="95" t="s">
        <v>885</v>
      </c>
      <c r="E29" s="100" t="s">
        <v>1000</v>
      </c>
      <c r="F29" s="101">
        <v>1</v>
      </c>
      <c r="G29" s="95" t="s">
        <v>157</v>
      </c>
      <c r="H29" s="100" t="s">
        <v>1001</v>
      </c>
      <c r="I29" s="95">
        <v>10</v>
      </c>
      <c r="J29" s="95">
        <v>16</v>
      </c>
      <c r="K29" s="100" t="s">
        <v>1002</v>
      </c>
      <c r="L29" s="101">
        <v>2020051290051</v>
      </c>
      <c r="M29" s="50">
        <v>1</v>
      </c>
      <c r="N29" s="50">
        <v>1311</v>
      </c>
      <c r="O29" s="92" t="s">
        <v>1003</v>
      </c>
      <c r="P29" s="52" t="s">
        <v>137</v>
      </c>
      <c r="Q29" s="96">
        <v>1</v>
      </c>
      <c r="R29" s="96" t="s">
        <v>554</v>
      </c>
      <c r="S29" s="247">
        <v>0.5</v>
      </c>
      <c r="T29" s="92" t="s">
        <v>965</v>
      </c>
      <c r="U29" s="29" t="s">
        <v>1007</v>
      </c>
      <c r="V29" s="95" t="s">
        <v>66</v>
      </c>
      <c r="W29" s="88">
        <v>4</v>
      </c>
      <c r="X29" s="97" t="s">
        <v>45</v>
      </c>
      <c r="Y29" s="96">
        <v>0.25</v>
      </c>
      <c r="Z29" s="88">
        <v>1</v>
      </c>
      <c r="AA29" s="37">
        <v>1</v>
      </c>
      <c r="AB29" s="102">
        <v>1</v>
      </c>
      <c r="AC29" s="90">
        <v>1</v>
      </c>
      <c r="AD29" s="102">
        <v>1</v>
      </c>
      <c r="AE29" s="102"/>
      <c r="AF29" s="102">
        <v>1</v>
      </c>
      <c r="AG29" s="102"/>
      <c r="AH29" s="103">
        <f t="shared" si="0"/>
        <v>0.5</v>
      </c>
      <c r="AI29" s="103">
        <f t="shared" si="1"/>
        <v>0.5</v>
      </c>
      <c r="AJ29" s="323">
        <v>14500000</v>
      </c>
      <c r="AK29" s="276" t="s">
        <v>1005</v>
      </c>
      <c r="AL29" s="99" t="s">
        <v>968</v>
      </c>
      <c r="AM29" s="104">
        <v>2600000</v>
      </c>
      <c r="AN29" s="105"/>
    </row>
    <row r="30" spans="1:40" s="18" customFormat="1" ht="51" x14ac:dyDescent="0.25">
      <c r="A30" s="95">
        <v>1</v>
      </c>
      <c r="B30" s="100" t="s">
        <v>59</v>
      </c>
      <c r="C30" s="95">
        <v>3</v>
      </c>
      <c r="D30" s="95" t="s">
        <v>885</v>
      </c>
      <c r="E30" s="100" t="s">
        <v>1000</v>
      </c>
      <c r="F30" s="101">
        <v>1</v>
      </c>
      <c r="G30" s="95" t="s">
        <v>157</v>
      </c>
      <c r="H30" s="100" t="s">
        <v>1001</v>
      </c>
      <c r="I30" s="95">
        <v>10</v>
      </c>
      <c r="J30" s="95">
        <v>16</v>
      </c>
      <c r="K30" s="100" t="s">
        <v>1002</v>
      </c>
      <c r="L30" s="101">
        <v>2020051290051</v>
      </c>
      <c r="M30" s="50">
        <v>1</v>
      </c>
      <c r="N30" s="50">
        <v>1311</v>
      </c>
      <c r="O30" s="92" t="s">
        <v>1003</v>
      </c>
      <c r="P30" s="52" t="s">
        <v>137</v>
      </c>
      <c r="Q30" s="96">
        <v>1</v>
      </c>
      <c r="R30" s="96" t="s">
        <v>554</v>
      </c>
      <c r="S30" s="247">
        <v>0.5</v>
      </c>
      <c r="T30" s="92" t="s">
        <v>965</v>
      </c>
      <c r="U30" s="29" t="s">
        <v>1008</v>
      </c>
      <c r="V30" s="95" t="s">
        <v>137</v>
      </c>
      <c r="W30" s="98">
        <v>1</v>
      </c>
      <c r="X30" s="97" t="s">
        <v>45</v>
      </c>
      <c r="Y30" s="96">
        <v>0.25</v>
      </c>
      <c r="Z30" s="96">
        <v>0.25</v>
      </c>
      <c r="AA30" s="96">
        <v>0.25</v>
      </c>
      <c r="AB30" s="96">
        <v>0.25</v>
      </c>
      <c r="AC30" s="96">
        <v>0.25</v>
      </c>
      <c r="AD30" s="96">
        <v>0.25</v>
      </c>
      <c r="AE30" s="102"/>
      <c r="AF30" s="96">
        <v>0.25</v>
      </c>
      <c r="AG30" s="102"/>
      <c r="AH30" s="103">
        <f t="shared" si="0"/>
        <v>0.5</v>
      </c>
      <c r="AI30" s="103">
        <f t="shared" si="1"/>
        <v>0.5</v>
      </c>
      <c r="AJ30" s="323">
        <v>14500000</v>
      </c>
      <c r="AK30" s="276" t="s">
        <v>1005</v>
      </c>
      <c r="AL30" s="99" t="s">
        <v>968</v>
      </c>
      <c r="AM30" s="104">
        <v>3000000</v>
      </c>
      <c r="AN30" s="105"/>
    </row>
    <row r="31" spans="1:40" s="18" customFormat="1" ht="38.25" x14ac:dyDescent="0.25">
      <c r="A31" s="95">
        <v>1</v>
      </c>
      <c r="B31" s="100" t="s">
        <v>59</v>
      </c>
      <c r="C31" s="95">
        <v>3</v>
      </c>
      <c r="D31" s="95" t="s">
        <v>885</v>
      </c>
      <c r="E31" s="100" t="s">
        <v>1000</v>
      </c>
      <c r="F31" s="101">
        <v>1</v>
      </c>
      <c r="G31" s="95" t="s">
        <v>157</v>
      </c>
      <c r="H31" s="100" t="s">
        <v>1001</v>
      </c>
      <c r="I31" s="95">
        <v>10</v>
      </c>
      <c r="J31" s="95">
        <v>9</v>
      </c>
      <c r="K31" s="100" t="s">
        <v>1002</v>
      </c>
      <c r="L31" s="101">
        <v>2020051290051</v>
      </c>
      <c r="M31" s="95">
        <v>2</v>
      </c>
      <c r="N31" s="95">
        <v>1312</v>
      </c>
      <c r="O31" s="92" t="s">
        <v>1009</v>
      </c>
      <c r="P31" s="95" t="s">
        <v>66</v>
      </c>
      <c r="Q31" s="95">
        <v>3</v>
      </c>
      <c r="R31" s="96" t="s">
        <v>67</v>
      </c>
      <c r="S31" s="88">
        <v>1</v>
      </c>
      <c r="T31" s="92" t="s">
        <v>965</v>
      </c>
      <c r="U31" s="92" t="s">
        <v>1010</v>
      </c>
      <c r="V31" s="95" t="s">
        <v>1011</v>
      </c>
      <c r="W31" s="88">
        <v>12</v>
      </c>
      <c r="X31" s="97" t="s">
        <v>45</v>
      </c>
      <c r="Y31" s="96">
        <v>1</v>
      </c>
      <c r="Z31" s="88">
        <v>3</v>
      </c>
      <c r="AA31" s="37">
        <v>3</v>
      </c>
      <c r="AB31" s="102">
        <v>3</v>
      </c>
      <c r="AC31" s="90">
        <v>3</v>
      </c>
      <c r="AD31" s="102">
        <v>3</v>
      </c>
      <c r="AE31" s="102"/>
      <c r="AF31" s="102">
        <v>3</v>
      </c>
      <c r="AG31" s="102"/>
      <c r="AH31" s="103">
        <f t="shared" si="0"/>
        <v>0.5</v>
      </c>
      <c r="AI31" s="103">
        <f t="shared" si="1"/>
        <v>0.5</v>
      </c>
      <c r="AJ31" s="104">
        <v>50000000</v>
      </c>
      <c r="AK31" s="276" t="s">
        <v>1005</v>
      </c>
      <c r="AL31" s="99" t="s">
        <v>968</v>
      </c>
      <c r="AM31" s="104">
        <v>3800000</v>
      </c>
      <c r="AN31" s="105"/>
    </row>
    <row r="32" spans="1:40" s="18" customFormat="1" ht="38.25" x14ac:dyDescent="0.25">
      <c r="A32" s="95">
        <v>1</v>
      </c>
      <c r="B32" s="100" t="s">
        <v>59</v>
      </c>
      <c r="C32" s="95">
        <v>3</v>
      </c>
      <c r="D32" s="95" t="s">
        <v>885</v>
      </c>
      <c r="E32" s="100" t="s">
        <v>1000</v>
      </c>
      <c r="F32" s="101">
        <v>1</v>
      </c>
      <c r="G32" s="95" t="s">
        <v>157</v>
      </c>
      <c r="H32" s="100" t="s">
        <v>1001</v>
      </c>
      <c r="I32" s="95">
        <v>4</v>
      </c>
      <c r="J32" s="95">
        <v>5</v>
      </c>
      <c r="K32" s="100" t="s">
        <v>1002</v>
      </c>
      <c r="L32" s="101">
        <v>2020051290051</v>
      </c>
      <c r="M32" s="95">
        <v>4</v>
      </c>
      <c r="N32" s="95">
        <v>1314</v>
      </c>
      <c r="O32" s="92" t="s">
        <v>1012</v>
      </c>
      <c r="P32" s="95" t="s">
        <v>66</v>
      </c>
      <c r="Q32" s="95">
        <v>50</v>
      </c>
      <c r="R32" s="96" t="s">
        <v>67</v>
      </c>
      <c r="S32" s="88">
        <v>14</v>
      </c>
      <c r="T32" s="92" t="s">
        <v>965</v>
      </c>
      <c r="U32" s="92" t="s">
        <v>1013</v>
      </c>
      <c r="V32" s="95" t="s">
        <v>66</v>
      </c>
      <c r="W32" s="88">
        <v>1</v>
      </c>
      <c r="X32" s="97" t="s">
        <v>45</v>
      </c>
      <c r="Y32" s="96">
        <v>1</v>
      </c>
      <c r="Z32" s="88">
        <v>0</v>
      </c>
      <c r="AA32" s="37">
        <v>0</v>
      </c>
      <c r="AB32" s="102">
        <v>0</v>
      </c>
      <c r="AC32" s="90">
        <v>0</v>
      </c>
      <c r="AD32" s="102">
        <v>1</v>
      </c>
      <c r="AE32" s="102"/>
      <c r="AF32" s="102">
        <v>0</v>
      </c>
      <c r="AG32" s="102"/>
      <c r="AH32" s="103">
        <f t="shared" si="0"/>
        <v>0</v>
      </c>
      <c r="AI32" s="103">
        <f t="shared" si="1"/>
        <v>0</v>
      </c>
      <c r="AJ32" s="104">
        <v>20000000</v>
      </c>
      <c r="AK32" s="276" t="s">
        <v>1005</v>
      </c>
      <c r="AL32" s="99" t="s">
        <v>968</v>
      </c>
      <c r="AM32" s="104">
        <v>0</v>
      </c>
      <c r="AN32" s="105"/>
    </row>
    <row r="33" spans="1:40" s="18" customFormat="1" ht="76.5" x14ac:dyDescent="0.25">
      <c r="A33" s="95">
        <v>1</v>
      </c>
      <c r="B33" s="100" t="s">
        <v>59</v>
      </c>
      <c r="C33" s="95">
        <v>3</v>
      </c>
      <c r="D33" s="95" t="s">
        <v>885</v>
      </c>
      <c r="E33" s="100" t="s">
        <v>1000</v>
      </c>
      <c r="F33" s="101">
        <v>1</v>
      </c>
      <c r="G33" s="95" t="s">
        <v>157</v>
      </c>
      <c r="H33" s="100" t="s">
        <v>1001</v>
      </c>
      <c r="I33" s="95">
        <v>10</v>
      </c>
      <c r="J33" s="95">
        <v>9</v>
      </c>
      <c r="K33" s="100" t="s">
        <v>1002</v>
      </c>
      <c r="L33" s="101">
        <v>2020051290051</v>
      </c>
      <c r="M33" s="95">
        <v>5</v>
      </c>
      <c r="N33" s="95">
        <v>1315</v>
      </c>
      <c r="O33" s="92" t="s">
        <v>1014</v>
      </c>
      <c r="P33" s="95" t="s">
        <v>66</v>
      </c>
      <c r="Q33" s="95">
        <v>4</v>
      </c>
      <c r="R33" s="96" t="s">
        <v>67</v>
      </c>
      <c r="S33" s="88">
        <v>1</v>
      </c>
      <c r="T33" s="92" t="s">
        <v>965</v>
      </c>
      <c r="U33" s="92" t="s">
        <v>1015</v>
      </c>
      <c r="V33" s="95" t="s">
        <v>137</v>
      </c>
      <c r="W33" s="98">
        <v>1</v>
      </c>
      <c r="X33" s="97" t="s">
        <v>45</v>
      </c>
      <c r="Y33" s="96">
        <v>0.5</v>
      </c>
      <c r="Z33" s="98">
        <v>0.25</v>
      </c>
      <c r="AA33" s="320">
        <v>0.25</v>
      </c>
      <c r="AB33" s="98">
        <v>0.25</v>
      </c>
      <c r="AC33" s="98">
        <v>0.25</v>
      </c>
      <c r="AD33" s="98">
        <v>0.25</v>
      </c>
      <c r="AE33" s="247"/>
      <c r="AF33" s="98">
        <v>0.25</v>
      </c>
      <c r="AG33" s="102"/>
      <c r="AH33" s="103">
        <f t="shared" si="0"/>
        <v>0.5</v>
      </c>
      <c r="AI33" s="103">
        <f t="shared" si="1"/>
        <v>0.5</v>
      </c>
      <c r="AJ33" s="323">
        <v>15620000</v>
      </c>
      <c r="AK33" s="276" t="s">
        <v>1005</v>
      </c>
      <c r="AL33" s="99" t="s">
        <v>968</v>
      </c>
      <c r="AM33" s="104">
        <v>2600000</v>
      </c>
      <c r="AN33" s="105"/>
    </row>
    <row r="34" spans="1:40" s="18" customFormat="1" ht="76.5" x14ac:dyDescent="0.25">
      <c r="A34" s="95">
        <v>1</v>
      </c>
      <c r="B34" s="100" t="s">
        <v>59</v>
      </c>
      <c r="C34" s="95">
        <v>3</v>
      </c>
      <c r="D34" s="95" t="s">
        <v>885</v>
      </c>
      <c r="E34" s="100" t="s">
        <v>1000</v>
      </c>
      <c r="F34" s="101">
        <v>1</v>
      </c>
      <c r="G34" s="95" t="s">
        <v>157</v>
      </c>
      <c r="H34" s="100" t="s">
        <v>1001</v>
      </c>
      <c r="I34" s="95">
        <v>10</v>
      </c>
      <c r="J34" s="95">
        <v>9</v>
      </c>
      <c r="K34" s="100" t="s">
        <v>1002</v>
      </c>
      <c r="L34" s="101">
        <v>2020051290051</v>
      </c>
      <c r="M34" s="95">
        <v>5</v>
      </c>
      <c r="N34" s="95">
        <v>1315</v>
      </c>
      <c r="O34" s="92" t="s">
        <v>1014</v>
      </c>
      <c r="P34" s="95" t="s">
        <v>66</v>
      </c>
      <c r="Q34" s="95">
        <v>4</v>
      </c>
      <c r="R34" s="96" t="s">
        <v>67</v>
      </c>
      <c r="S34" s="88">
        <v>1</v>
      </c>
      <c r="T34" s="92" t="s">
        <v>965</v>
      </c>
      <c r="U34" s="92" t="s">
        <v>1016</v>
      </c>
      <c r="V34" s="95" t="s">
        <v>137</v>
      </c>
      <c r="W34" s="98">
        <v>1</v>
      </c>
      <c r="X34" s="97" t="s">
        <v>45</v>
      </c>
      <c r="Y34" s="96">
        <v>0.5</v>
      </c>
      <c r="Z34" s="98">
        <v>0.25</v>
      </c>
      <c r="AA34" s="320">
        <v>0.25</v>
      </c>
      <c r="AB34" s="98">
        <v>0.25</v>
      </c>
      <c r="AC34" s="98">
        <v>0.25</v>
      </c>
      <c r="AD34" s="98">
        <v>0.25</v>
      </c>
      <c r="AE34" s="247"/>
      <c r="AF34" s="98">
        <v>0.25</v>
      </c>
      <c r="AG34" s="102"/>
      <c r="AH34" s="103">
        <f t="shared" si="0"/>
        <v>0.5</v>
      </c>
      <c r="AI34" s="103">
        <f t="shared" si="1"/>
        <v>0.5</v>
      </c>
      <c r="AJ34" s="323">
        <v>14500000</v>
      </c>
      <c r="AK34" s="276" t="s">
        <v>1005</v>
      </c>
      <c r="AL34" s="99" t="s">
        <v>968</v>
      </c>
      <c r="AM34" s="104">
        <v>3500000</v>
      </c>
      <c r="AN34" s="105"/>
    </row>
    <row r="35" spans="1:40" s="18" customFormat="1" ht="51" x14ac:dyDescent="0.25">
      <c r="A35" s="95">
        <v>1</v>
      </c>
      <c r="B35" s="100" t="s">
        <v>59</v>
      </c>
      <c r="C35" s="95">
        <v>3</v>
      </c>
      <c r="D35" s="95" t="s">
        <v>885</v>
      </c>
      <c r="E35" s="100" t="s">
        <v>1000</v>
      </c>
      <c r="F35" s="101">
        <v>1</v>
      </c>
      <c r="G35" s="95" t="s">
        <v>157</v>
      </c>
      <c r="H35" s="100" t="s">
        <v>1001</v>
      </c>
      <c r="I35" s="95">
        <v>10</v>
      </c>
      <c r="J35" s="95">
        <v>9</v>
      </c>
      <c r="K35" s="100" t="s">
        <v>1002</v>
      </c>
      <c r="L35" s="101">
        <v>2020051290051</v>
      </c>
      <c r="M35" s="95">
        <v>6</v>
      </c>
      <c r="N35" s="95">
        <v>1316</v>
      </c>
      <c r="O35" s="92" t="s">
        <v>1017</v>
      </c>
      <c r="P35" s="95" t="s">
        <v>66</v>
      </c>
      <c r="Q35" s="95">
        <v>3</v>
      </c>
      <c r="R35" s="96" t="s">
        <v>67</v>
      </c>
      <c r="S35" s="88">
        <v>1</v>
      </c>
      <c r="T35" s="92" t="s">
        <v>965</v>
      </c>
      <c r="U35" s="92" t="s">
        <v>1018</v>
      </c>
      <c r="V35" s="95" t="s">
        <v>137</v>
      </c>
      <c r="W35" s="98">
        <v>1</v>
      </c>
      <c r="X35" s="97" t="s">
        <v>45</v>
      </c>
      <c r="Y35" s="96">
        <v>1</v>
      </c>
      <c r="Z35" s="98">
        <v>0.25</v>
      </c>
      <c r="AA35" s="98">
        <v>0.25</v>
      </c>
      <c r="AB35" s="98">
        <v>0.25</v>
      </c>
      <c r="AC35" s="98">
        <v>0.25</v>
      </c>
      <c r="AD35" s="98">
        <v>0.25</v>
      </c>
      <c r="AE35" s="102"/>
      <c r="AF35" s="102">
        <v>25</v>
      </c>
      <c r="AG35" s="102"/>
      <c r="AH35" s="103">
        <f t="shared" si="0"/>
        <v>1.9417475728155338E-2</v>
      </c>
      <c r="AI35" s="103">
        <f t="shared" si="1"/>
        <v>1.9417475728155338E-2</v>
      </c>
      <c r="AJ35" s="323">
        <v>14500000</v>
      </c>
      <c r="AK35" s="276" t="s">
        <v>1005</v>
      </c>
      <c r="AL35" s="99" t="s">
        <v>968</v>
      </c>
      <c r="AM35" s="104">
        <v>3500000</v>
      </c>
      <c r="AN35" s="105"/>
    </row>
    <row r="36" spans="1:40" s="18" customFormat="1" ht="63.75" x14ac:dyDescent="0.25">
      <c r="A36" s="95">
        <v>1</v>
      </c>
      <c r="B36" s="92" t="s">
        <v>59</v>
      </c>
      <c r="C36" s="95">
        <v>4</v>
      </c>
      <c r="D36" s="95" t="s">
        <v>340</v>
      </c>
      <c r="E36" s="92" t="s">
        <v>1019</v>
      </c>
      <c r="F36" s="101">
        <v>1</v>
      </c>
      <c r="G36" s="95" t="s">
        <v>167</v>
      </c>
      <c r="H36" s="100" t="s">
        <v>1020</v>
      </c>
      <c r="I36" s="95">
        <v>10</v>
      </c>
      <c r="J36" s="95">
        <v>16</v>
      </c>
      <c r="K36" s="92" t="s">
        <v>1021</v>
      </c>
      <c r="L36" s="101">
        <v>2020051290017</v>
      </c>
      <c r="M36" s="95">
        <v>2</v>
      </c>
      <c r="N36" s="95">
        <v>1412</v>
      </c>
      <c r="O36" s="92" t="s">
        <v>1022</v>
      </c>
      <c r="P36" s="95" t="s">
        <v>137</v>
      </c>
      <c r="Q36" s="96">
        <v>1</v>
      </c>
      <c r="R36" s="96" t="s">
        <v>554</v>
      </c>
      <c r="S36" s="247">
        <v>0.5</v>
      </c>
      <c r="T36" s="92" t="s">
        <v>965</v>
      </c>
      <c r="U36" s="324" t="s">
        <v>1023</v>
      </c>
      <c r="V36" s="95" t="s">
        <v>137</v>
      </c>
      <c r="W36" s="96">
        <v>1</v>
      </c>
      <c r="X36" s="97" t="s">
        <v>45</v>
      </c>
      <c r="Y36" s="96">
        <v>1</v>
      </c>
      <c r="Z36" s="322">
        <v>0.25</v>
      </c>
      <c r="AA36" s="322">
        <v>0.25</v>
      </c>
      <c r="AB36" s="322">
        <v>0.25</v>
      </c>
      <c r="AC36" s="322">
        <v>0.25</v>
      </c>
      <c r="AD36" s="322">
        <v>0.25</v>
      </c>
      <c r="AE36" s="102"/>
      <c r="AF36" s="322">
        <v>0.25</v>
      </c>
      <c r="AG36" s="102"/>
      <c r="AH36" s="103">
        <f t="shared" si="0"/>
        <v>0.5</v>
      </c>
      <c r="AI36" s="103">
        <f t="shared" si="1"/>
        <v>0.5</v>
      </c>
      <c r="AJ36" s="104">
        <v>16000000</v>
      </c>
      <c r="AK36" s="276" t="s">
        <v>1024</v>
      </c>
      <c r="AL36" s="99" t="s">
        <v>968</v>
      </c>
      <c r="AM36" s="104">
        <v>2013475</v>
      </c>
      <c r="AN36" s="105"/>
    </row>
    <row r="37" spans="1:40" s="18" customFormat="1" ht="63.75" x14ac:dyDescent="0.25">
      <c r="A37" s="95">
        <v>1</v>
      </c>
      <c r="B37" s="92" t="s">
        <v>59</v>
      </c>
      <c r="C37" s="95">
        <v>4</v>
      </c>
      <c r="D37" s="95" t="s">
        <v>340</v>
      </c>
      <c r="E37" s="92" t="s">
        <v>1019</v>
      </c>
      <c r="F37" s="101">
        <v>1</v>
      </c>
      <c r="G37" s="95" t="s">
        <v>167</v>
      </c>
      <c r="H37" s="100" t="s">
        <v>1020</v>
      </c>
      <c r="I37" s="95">
        <v>1</v>
      </c>
      <c r="J37" s="95">
        <v>3</v>
      </c>
      <c r="K37" s="92" t="s">
        <v>1021</v>
      </c>
      <c r="L37" s="101">
        <v>2020051290017</v>
      </c>
      <c r="M37" s="95">
        <v>3</v>
      </c>
      <c r="N37" s="95">
        <v>1413</v>
      </c>
      <c r="O37" s="92" t="s">
        <v>1025</v>
      </c>
      <c r="P37" s="95" t="s">
        <v>66</v>
      </c>
      <c r="Q37" s="95">
        <v>3</v>
      </c>
      <c r="R37" s="96" t="s">
        <v>67</v>
      </c>
      <c r="S37" s="88">
        <v>1</v>
      </c>
      <c r="T37" s="92" t="s">
        <v>965</v>
      </c>
      <c r="U37" s="92" t="s">
        <v>1026</v>
      </c>
      <c r="V37" s="95" t="s">
        <v>66</v>
      </c>
      <c r="W37" s="88">
        <v>500</v>
      </c>
      <c r="X37" s="97" t="s">
        <v>45</v>
      </c>
      <c r="Y37" s="96">
        <v>0.5</v>
      </c>
      <c r="Z37" s="88">
        <v>100</v>
      </c>
      <c r="AA37" s="88">
        <v>100</v>
      </c>
      <c r="AB37" s="102">
        <v>100</v>
      </c>
      <c r="AC37" s="90">
        <v>100</v>
      </c>
      <c r="AD37" s="102">
        <v>150</v>
      </c>
      <c r="AE37" s="102"/>
      <c r="AF37" s="102">
        <v>150</v>
      </c>
      <c r="AG37" s="102"/>
      <c r="AH37" s="103">
        <f t="shared" si="0"/>
        <v>0.4</v>
      </c>
      <c r="AI37" s="103">
        <f t="shared" si="1"/>
        <v>0.4</v>
      </c>
      <c r="AJ37" s="104">
        <v>14110000</v>
      </c>
      <c r="AK37" s="276" t="s">
        <v>1024</v>
      </c>
      <c r="AL37" s="99" t="s">
        <v>968</v>
      </c>
      <c r="AM37" s="104">
        <v>2013477</v>
      </c>
      <c r="AN37" s="105"/>
    </row>
    <row r="38" spans="1:40" s="18" customFormat="1" ht="63.75" x14ac:dyDescent="0.25">
      <c r="A38" s="95">
        <v>1</v>
      </c>
      <c r="B38" s="92" t="s">
        <v>59</v>
      </c>
      <c r="C38" s="95">
        <v>4</v>
      </c>
      <c r="D38" s="95" t="s">
        <v>340</v>
      </c>
      <c r="E38" s="92" t="s">
        <v>1019</v>
      </c>
      <c r="F38" s="101">
        <v>1</v>
      </c>
      <c r="G38" s="95" t="s">
        <v>167</v>
      </c>
      <c r="H38" s="100" t="s">
        <v>1020</v>
      </c>
      <c r="I38" s="95">
        <v>1</v>
      </c>
      <c r="J38" s="95">
        <v>3</v>
      </c>
      <c r="K38" s="92" t="s">
        <v>1021</v>
      </c>
      <c r="L38" s="101">
        <v>2020051290017</v>
      </c>
      <c r="M38" s="95">
        <v>3</v>
      </c>
      <c r="N38" s="95">
        <v>1413</v>
      </c>
      <c r="O38" s="92" t="s">
        <v>1025</v>
      </c>
      <c r="P38" s="95" t="s">
        <v>66</v>
      </c>
      <c r="Q38" s="95">
        <v>3</v>
      </c>
      <c r="R38" s="96" t="s">
        <v>67</v>
      </c>
      <c r="S38" s="88">
        <v>1</v>
      </c>
      <c r="T38" s="92" t="s">
        <v>965</v>
      </c>
      <c r="U38" s="92" t="s">
        <v>1027</v>
      </c>
      <c r="V38" s="95" t="s">
        <v>66</v>
      </c>
      <c r="W38" s="88">
        <v>2</v>
      </c>
      <c r="X38" s="97" t="s">
        <v>45</v>
      </c>
      <c r="Y38" s="96">
        <v>0.5</v>
      </c>
      <c r="Z38" s="88">
        <v>0</v>
      </c>
      <c r="AA38" s="37">
        <v>0</v>
      </c>
      <c r="AB38" s="102">
        <v>1</v>
      </c>
      <c r="AC38" s="90">
        <v>1</v>
      </c>
      <c r="AD38" s="102">
        <v>1</v>
      </c>
      <c r="AE38" s="102"/>
      <c r="AF38" s="102">
        <v>0</v>
      </c>
      <c r="AG38" s="102"/>
      <c r="AH38" s="103">
        <f t="shared" si="0"/>
        <v>0.5</v>
      </c>
      <c r="AI38" s="103">
        <f t="shared" si="1"/>
        <v>0.5</v>
      </c>
      <c r="AJ38" s="104">
        <v>16000000</v>
      </c>
      <c r="AK38" s="276" t="s">
        <v>1024</v>
      </c>
      <c r="AL38" s="99" t="s">
        <v>968</v>
      </c>
      <c r="AM38" s="104">
        <v>2013475</v>
      </c>
      <c r="AN38" s="105"/>
    </row>
    <row r="39" spans="1:40" s="18" customFormat="1" ht="63.75" x14ac:dyDescent="0.25">
      <c r="A39" s="95">
        <v>1</v>
      </c>
      <c r="B39" s="100" t="s">
        <v>59</v>
      </c>
      <c r="C39" s="95">
        <v>6</v>
      </c>
      <c r="D39" s="95" t="s">
        <v>1028</v>
      </c>
      <c r="E39" s="100" t="s">
        <v>1029</v>
      </c>
      <c r="F39" s="101">
        <v>1</v>
      </c>
      <c r="G39" s="95" t="s">
        <v>187</v>
      </c>
      <c r="H39" s="100" t="s">
        <v>1030</v>
      </c>
      <c r="I39" s="95">
        <v>10</v>
      </c>
      <c r="J39" s="95"/>
      <c r="K39" s="100" t="s">
        <v>1031</v>
      </c>
      <c r="L39" s="101">
        <v>2020051290052</v>
      </c>
      <c r="M39" s="95">
        <v>1</v>
      </c>
      <c r="N39" s="95">
        <v>1611</v>
      </c>
      <c r="O39" s="92" t="s">
        <v>1032</v>
      </c>
      <c r="P39" s="95" t="s">
        <v>66</v>
      </c>
      <c r="Q39" s="95">
        <v>4</v>
      </c>
      <c r="R39" s="96" t="s">
        <v>67</v>
      </c>
      <c r="S39" s="88">
        <v>1</v>
      </c>
      <c r="T39" s="92" t="s">
        <v>965</v>
      </c>
      <c r="U39" s="319" t="s">
        <v>1033</v>
      </c>
      <c r="V39" s="95" t="s">
        <v>137</v>
      </c>
      <c r="W39" s="247">
        <v>1</v>
      </c>
      <c r="X39" s="97" t="s">
        <v>45</v>
      </c>
      <c r="Y39" s="96">
        <v>1</v>
      </c>
      <c r="Z39" s="322">
        <v>0.25</v>
      </c>
      <c r="AA39" s="325">
        <v>0.25</v>
      </c>
      <c r="AB39" s="98">
        <v>0.25</v>
      </c>
      <c r="AC39" s="98">
        <v>0.25</v>
      </c>
      <c r="AD39" s="98">
        <v>0.25</v>
      </c>
      <c r="AE39" s="102"/>
      <c r="AF39" s="98">
        <v>0.25</v>
      </c>
      <c r="AG39" s="102"/>
      <c r="AH39" s="103">
        <f t="shared" si="0"/>
        <v>0.5</v>
      </c>
      <c r="AI39" s="103">
        <f t="shared" si="1"/>
        <v>0.5</v>
      </c>
      <c r="AJ39" s="104">
        <v>15000000</v>
      </c>
      <c r="AK39" s="276" t="s">
        <v>1034</v>
      </c>
      <c r="AL39" s="99" t="s">
        <v>968</v>
      </c>
      <c r="AM39" s="104">
        <v>1287639</v>
      </c>
      <c r="AN39" s="105"/>
    </row>
    <row r="40" spans="1:40" s="18" customFormat="1" ht="63.75" x14ac:dyDescent="0.25">
      <c r="A40" s="95">
        <v>1</v>
      </c>
      <c r="B40" s="100" t="s">
        <v>59</v>
      </c>
      <c r="C40" s="95">
        <v>6</v>
      </c>
      <c r="D40" s="95" t="s">
        <v>1028</v>
      </c>
      <c r="E40" s="100" t="s">
        <v>1029</v>
      </c>
      <c r="F40" s="101">
        <v>1</v>
      </c>
      <c r="G40" s="95" t="s">
        <v>187</v>
      </c>
      <c r="H40" s="100" t="s">
        <v>1030</v>
      </c>
      <c r="I40" s="95">
        <v>10</v>
      </c>
      <c r="J40" s="95"/>
      <c r="K40" s="100" t="s">
        <v>1031</v>
      </c>
      <c r="L40" s="101">
        <v>2020051290052</v>
      </c>
      <c r="M40" s="95">
        <v>2</v>
      </c>
      <c r="N40" s="95">
        <v>1612</v>
      </c>
      <c r="O40" s="92" t="s">
        <v>1035</v>
      </c>
      <c r="P40" s="95" t="s">
        <v>66</v>
      </c>
      <c r="Q40" s="95">
        <v>3</v>
      </c>
      <c r="R40" s="96" t="s">
        <v>67</v>
      </c>
      <c r="S40" s="88">
        <v>1</v>
      </c>
      <c r="T40" s="92" t="s">
        <v>965</v>
      </c>
      <c r="U40" s="319" t="s">
        <v>1036</v>
      </c>
      <c r="V40" s="95" t="s">
        <v>137</v>
      </c>
      <c r="W40" s="98">
        <v>1</v>
      </c>
      <c r="X40" s="97" t="s">
        <v>45</v>
      </c>
      <c r="Y40" s="96">
        <v>1</v>
      </c>
      <c r="Z40" s="322">
        <v>0.25</v>
      </c>
      <c r="AA40" s="322">
        <v>0.25</v>
      </c>
      <c r="AB40" s="98">
        <v>0.25</v>
      </c>
      <c r="AC40" s="98">
        <v>0.25</v>
      </c>
      <c r="AD40" s="98">
        <v>0.25</v>
      </c>
      <c r="AE40" s="102"/>
      <c r="AF40" s="98">
        <v>0.25</v>
      </c>
      <c r="AG40" s="102"/>
      <c r="AH40" s="103">
        <f t="shared" si="0"/>
        <v>0.5</v>
      </c>
      <c r="AI40" s="103">
        <f t="shared" si="1"/>
        <v>0.5</v>
      </c>
      <c r="AJ40" s="104">
        <v>15000000</v>
      </c>
      <c r="AK40" s="276" t="s">
        <v>1034</v>
      </c>
      <c r="AL40" s="99" t="s">
        <v>968</v>
      </c>
      <c r="AM40" s="104">
        <v>1787639</v>
      </c>
      <c r="AN40" s="105"/>
    </row>
    <row r="41" spans="1:40" s="18" customFormat="1" ht="38.25" x14ac:dyDescent="0.25">
      <c r="A41" s="95">
        <v>1</v>
      </c>
      <c r="B41" s="92" t="s">
        <v>59</v>
      </c>
      <c r="C41" s="95">
        <v>7</v>
      </c>
      <c r="D41" s="95" t="s">
        <v>1037</v>
      </c>
      <c r="E41" s="92" t="s">
        <v>1038</v>
      </c>
      <c r="F41" s="101">
        <v>1</v>
      </c>
      <c r="G41" s="95" t="s">
        <v>197</v>
      </c>
      <c r="H41" s="100" t="s">
        <v>1039</v>
      </c>
      <c r="I41" s="95">
        <v>3</v>
      </c>
      <c r="J41" s="95">
        <v>10</v>
      </c>
      <c r="K41" s="92" t="s">
        <v>1040</v>
      </c>
      <c r="L41" s="101">
        <v>2020051290018</v>
      </c>
      <c r="M41" s="95">
        <v>1</v>
      </c>
      <c r="N41" s="95">
        <v>1711</v>
      </c>
      <c r="O41" s="92" t="s">
        <v>1041</v>
      </c>
      <c r="P41" s="95" t="s">
        <v>66</v>
      </c>
      <c r="Q41" s="95">
        <v>8</v>
      </c>
      <c r="R41" s="96" t="s">
        <v>67</v>
      </c>
      <c r="S41" s="88">
        <v>2</v>
      </c>
      <c r="T41" s="92" t="s">
        <v>965</v>
      </c>
      <c r="U41" s="92" t="s">
        <v>1042</v>
      </c>
      <c r="V41" s="95" t="s">
        <v>66</v>
      </c>
      <c r="W41" s="88">
        <v>4</v>
      </c>
      <c r="X41" s="97" t="s">
        <v>45</v>
      </c>
      <c r="Y41" s="96">
        <v>1</v>
      </c>
      <c r="Z41" s="88">
        <v>1</v>
      </c>
      <c r="AA41" s="88">
        <v>1</v>
      </c>
      <c r="AB41" s="102">
        <v>1</v>
      </c>
      <c r="AC41" s="90">
        <v>1</v>
      </c>
      <c r="AD41" s="102">
        <v>1</v>
      </c>
      <c r="AE41" s="102"/>
      <c r="AF41" s="102">
        <v>1</v>
      </c>
      <c r="AG41" s="102"/>
      <c r="AH41" s="103">
        <f t="shared" si="0"/>
        <v>0.5</v>
      </c>
      <c r="AI41" s="103">
        <v>0.5</v>
      </c>
      <c r="AJ41" s="104">
        <v>19000000</v>
      </c>
      <c r="AK41" s="276" t="s">
        <v>1043</v>
      </c>
      <c r="AL41" s="99" t="s">
        <v>968</v>
      </c>
      <c r="AM41" s="104">
        <v>5452099</v>
      </c>
      <c r="AN41" s="105"/>
    </row>
    <row r="42" spans="1:40" s="18" customFormat="1" ht="38.25" x14ac:dyDescent="0.25">
      <c r="A42" s="95">
        <v>1</v>
      </c>
      <c r="B42" s="92" t="s">
        <v>59</v>
      </c>
      <c r="C42" s="95">
        <v>7</v>
      </c>
      <c r="D42" s="95" t="s">
        <v>1037</v>
      </c>
      <c r="E42" s="92" t="s">
        <v>1038</v>
      </c>
      <c r="F42" s="101">
        <v>1</v>
      </c>
      <c r="G42" s="95" t="s">
        <v>197</v>
      </c>
      <c r="H42" s="100" t="s">
        <v>1039</v>
      </c>
      <c r="I42" s="95">
        <v>10</v>
      </c>
      <c r="J42" s="95">
        <v>16</v>
      </c>
      <c r="K42" s="92" t="s">
        <v>1040</v>
      </c>
      <c r="L42" s="101">
        <v>2020051290018</v>
      </c>
      <c r="M42" s="95">
        <v>2</v>
      </c>
      <c r="N42" s="95">
        <v>1712</v>
      </c>
      <c r="O42" s="92" t="s">
        <v>1044</v>
      </c>
      <c r="P42" s="95" t="s">
        <v>66</v>
      </c>
      <c r="Q42" s="95">
        <v>4</v>
      </c>
      <c r="R42" s="96" t="s">
        <v>67</v>
      </c>
      <c r="S42" s="88">
        <v>1</v>
      </c>
      <c r="T42" s="92" t="s">
        <v>965</v>
      </c>
      <c r="U42" s="318" t="s">
        <v>1045</v>
      </c>
      <c r="V42" s="95" t="s">
        <v>66</v>
      </c>
      <c r="W42" s="88">
        <v>4</v>
      </c>
      <c r="X42" s="97" t="s">
        <v>45</v>
      </c>
      <c r="Y42" s="96">
        <v>0.3</v>
      </c>
      <c r="Z42" s="88">
        <v>1</v>
      </c>
      <c r="AA42" s="88">
        <v>1</v>
      </c>
      <c r="AB42" s="102">
        <v>1</v>
      </c>
      <c r="AC42" s="90">
        <v>1</v>
      </c>
      <c r="AD42" s="102">
        <v>1</v>
      </c>
      <c r="AE42" s="102"/>
      <c r="AF42" s="102">
        <v>1</v>
      </c>
      <c r="AG42" s="102"/>
      <c r="AH42" s="103">
        <f t="shared" si="0"/>
        <v>0.5</v>
      </c>
      <c r="AI42" s="103">
        <v>0.5</v>
      </c>
      <c r="AJ42" s="104">
        <v>10000000</v>
      </c>
      <c r="AK42" s="276" t="s">
        <v>1043</v>
      </c>
      <c r="AL42" s="99" t="s">
        <v>968</v>
      </c>
      <c r="AM42" s="104">
        <v>3452099</v>
      </c>
      <c r="AN42" s="105"/>
    </row>
    <row r="43" spans="1:40" s="18" customFormat="1" ht="51" x14ac:dyDescent="0.25">
      <c r="A43" s="95">
        <v>1</v>
      </c>
      <c r="B43" s="92" t="s">
        <v>59</v>
      </c>
      <c r="C43" s="95">
        <v>7</v>
      </c>
      <c r="D43" s="95" t="s">
        <v>1037</v>
      </c>
      <c r="E43" s="92" t="s">
        <v>1038</v>
      </c>
      <c r="F43" s="101">
        <v>1</v>
      </c>
      <c r="G43" s="95" t="s">
        <v>197</v>
      </c>
      <c r="H43" s="100" t="s">
        <v>1039</v>
      </c>
      <c r="I43" s="95">
        <v>10</v>
      </c>
      <c r="J43" s="95">
        <v>16</v>
      </c>
      <c r="K43" s="92" t="s">
        <v>1040</v>
      </c>
      <c r="L43" s="101">
        <v>2020051290018</v>
      </c>
      <c r="M43" s="95">
        <v>2</v>
      </c>
      <c r="N43" s="95">
        <v>1712</v>
      </c>
      <c r="O43" s="92" t="s">
        <v>1044</v>
      </c>
      <c r="P43" s="95" t="s">
        <v>66</v>
      </c>
      <c r="Q43" s="95">
        <v>4</v>
      </c>
      <c r="R43" s="96" t="s">
        <v>67</v>
      </c>
      <c r="S43" s="88">
        <v>1</v>
      </c>
      <c r="T43" s="92" t="s">
        <v>965</v>
      </c>
      <c r="U43" s="318" t="s">
        <v>1046</v>
      </c>
      <c r="V43" s="95" t="s">
        <v>137</v>
      </c>
      <c r="W43" s="98">
        <v>1</v>
      </c>
      <c r="X43" s="97" t="s">
        <v>45</v>
      </c>
      <c r="Y43" s="96">
        <v>0.4</v>
      </c>
      <c r="Z43" s="322">
        <v>0.25</v>
      </c>
      <c r="AA43" s="322">
        <v>0.25</v>
      </c>
      <c r="AB43" s="322">
        <v>0.25</v>
      </c>
      <c r="AC43" s="322">
        <v>0.25</v>
      </c>
      <c r="AD43" s="322">
        <v>0.25</v>
      </c>
      <c r="AE43" s="102"/>
      <c r="AF43" s="322">
        <v>0.25</v>
      </c>
      <c r="AG43" s="102"/>
      <c r="AH43" s="103">
        <f t="shared" si="0"/>
        <v>0.5</v>
      </c>
      <c r="AI43" s="103">
        <v>0.5</v>
      </c>
      <c r="AJ43" s="104">
        <v>10000000</v>
      </c>
      <c r="AK43" s="276" t="s">
        <v>1043</v>
      </c>
      <c r="AL43" s="99" t="s">
        <v>968</v>
      </c>
      <c r="AM43" s="104">
        <v>3645322</v>
      </c>
      <c r="AN43" s="319"/>
    </row>
    <row r="44" spans="1:40" s="18" customFormat="1" ht="63.75" x14ac:dyDescent="0.25">
      <c r="A44" s="95">
        <v>1</v>
      </c>
      <c r="B44" s="92" t="s">
        <v>59</v>
      </c>
      <c r="C44" s="95">
        <v>7</v>
      </c>
      <c r="D44" s="95" t="s">
        <v>1037</v>
      </c>
      <c r="E44" s="92" t="s">
        <v>1038</v>
      </c>
      <c r="F44" s="101">
        <v>1</v>
      </c>
      <c r="G44" s="95" t="s">
        <v>197</v>
      </c>
      <c r="H44" s="100" t="s">
        <v>1039</v>
      </c>
      <c r="I44" s="95">
        <v>10</v>
      </c>
      <c r="J44" s="95">
        <v>16</v>
      </c>
      <c r="K44" s="92" t="s">
        <v>1040</v>
      </c>
      <c r="L44" s="101">
        <v>2020051290018</v>
      </c>
      <c r="M44" s="95">
        <v>2</v>
      </c>
      <c r="N44" s="95">
        <v>1712</v>
      </c>
      <c r="O44" s="92" t="s">
        <v>1044</v>
      </c>
      <c r="P44" s="95" t="s">
        <v>66</v>
      </c>
      <c r="Q44" s="95">
        <v>4</v>
      </c>
      <c r="R44" s="96" t="s">
        <v>67</v>
      </c>
      <c r="S44" s="88">
        <v>1</v>
      </c>
      <c r="T44" s="92" t="s">
        <v>965</v>
      </c>
      <c r="U44" s="92" t="s">
        <v>1047</v>
      </c>
      <c r="V44" s="95" t="s">
        <v>66</v>
      </c>
      <c r="W44" s="88">
        <v>4</v>
      </c>
      <c r="X44" s="97" t="s">
        <v>45</v>
      </c>
      <c r="Y44" s="96">
        <v>0.3</v>
      </c>
      <c r="Z44" s="88">
        <v>1</v>
      </c>
      <c r="AA44" s="37">
        <v>1</v>
      </c>
      <c r="AB44" s="102">
        <v>1</v>
      </c>
      <c r="AC44" s="90">
        <v>1</v>
      </c>
      <c r="AD44" s="102">
        <v>1</v>
      </c>
      <c r="AE44" s="102"/>
      <c r="AF44" s="102">
        <v>1</v>
      </c>
      <c r="AG44" s="102"/>
      <c r="AH44" s="103">
        <f t="shared" si="0"/>
        <v>0.5</v>
      </c>
      <c r="AI44" s="103">
        <v>0.5</v>
      </c>
      <c r="AJ44" s="104">
        <v>10000000</v>
      </c>
      <c r="AK44" s="276" t="s">
        <v>1043</v>
      </c>
      <c r="AL44" s="99" t="s">
        <v>1048</v>
      </c>
      <c r="AM44" s="104">
        <v>2500000</v>
      </c>
      <c r="AN44" s="105"/>
    </row>
    <row r="45" spans="1:40" s="18" customFormat="1" ht="63.75" x14ac:dyDescent="0.25">
      <c r="A45" s="95">
        <v>1</v>
      </c>
      <c r="B45" s="92" t="s">
        <v>59</v>
      </c>
      <c r="C45" s="95">
        <v>7</v>
      </c>
      <c r="D45" s="95" t="s">
        <v>1037</v>
      </c>
      <c r="E45" s="92" t="s">
        <v>1038</v>
      </c>
      <c r="F45" s="101">
        <v>1</v>
      </c>
      <c r="G45" s="95" t="s">
        <v>197</v>
      </c>
      <c r="H45" s="100" t="s">
        <v>1039</v>
      </c>
      <c r="I45" s="95">
        <v>8</v>
      </c>
      <c r="J45" s="95">
        <v>16</v>
      </c>
      <c r="K45" s="92" t="s">
        <v>1040</v>
      </c>
      <c r="L45" s="101">
        <v>2020051290018</v>
      </c>
      <c r="M45" s="95">
        <v>3</v>
      </c>
      <c r="N45" s="95">
        <v>1713</v>
      </c>
      <c r="O45" s="92" t="s">
        <v>1049</v>
      </c>
      <c r="P45" s="95" t="s">
        <v>66</v>
      </c>
      <c r="Q45" s="95">
        <v>4</v>
      </c>
      <c r="R45" s="96" t="s">
        <v>67</v>
      </c>
      <c r="S45" s="88">
        <v>1</v>
      </c>
      <c r="T45" s="92" t="s">
        <v>965</v>
      </c>
      <c r="U45" s="318" t="s">
        <v>1050</v>
      </c>
      <c r="V45" s="95" t="s">
        <v>66</v>
      </c>
      <c r="W45" s="88">
        <v>1200</v>
      </c>
      <c r="X45" s="97" t="s">
        <v>45</v>
      </c>
      <c r="Y45" s="96">
        <v>1</v>
      </c>
      <c r="Z45" s="88">
        <v>300</v>
      </c>
      <c r="AA45" s="88">
        <v>300</v>
      </c>
      <c r="AB45" s="102">
        <v>300</v>
      </c>
      <c r="AC45" s="90">
        <v>300</v>
      </c>
      <c r="AD45" s="102">
        <v>300</v>
      </c>
      <c r="AE45" s="102"/>
      <c r="AF45" s="102">
        <v>300</v>
      </c>
      <c r="AG45" s="102"/>
      <c r="AH45" s="103">
        <f t="shared" si="0"/>
        <v>0.5</v>
      </c>
      <c r="AI45" s="103">
        <v>0.5</v>
      </c>
      <c r="AJ45" s="104">
        <v>10000000</v>
      </c>
      <c r="AK45" s="276" t="s">
        <v>1043</v>
      </c>
      <c r="AL45" s="99" t="s">
        <v>968</v>
      </c>
      <c r="AM45" s="104">
        <v>4952099</v>
      </c>
      <c r="AN45" s="105"/>
    </row>
    <row r="46" spans="1:40" s="18" customFormat="1" ht="51" x14ac:dyDescent="0.25">
      <c r="A46" s="95">
        <v>4</v>
      </c>
      <c r="B46" s="100" t="s">
        <v>777</v>
      </c>
      <c r="C46" s="95">
        <v>1</v>
      </c>
      <c r="D46" s="95" t="s">
        <v>1051</v>
      </c>
      <c r="E46" s="100" t="s">
        <v>1052</v>
      </c>
      <c r="F46" s="101">
        <v>2</v>
      </c>
      <c r="G46" s="95" t="s">
        <v>1053</v>
      </c>
      <c r="H46" s="100" t="s">
        <v>1054</v>
      </c>
      <c r="I46" s="95">
        <v>17</v>
      </c>
      <c r="J46" s="95"/>
      <c r="K46" s="100" t="s">
        <v>1031</v>
      </c>
      <c r="L46" s="101">
        <v>2020051290052</v>
      </c>
      <c r="M46" s="95">
        <v>1</v>
      </c>
      <c r="N46" s="95">
        <v>4121</v>
      </c>
      <c r="O46" s="92" t="s">
        <v>1055</v>
      </c>
      <c r="P46" s="95" t="s">
        <v>137</v>
      </c>
      <c r="Q46" s="96">
        <v>1</v>
      </c>
      <c r="R46" s="96" t="s">
        <v>554</v>
      </c>
      <c r="S46" s="247">
        <v>1</v>
      </c>
      <c r="T46" s="92" t="s">
        <v>965</v>
      </c>
      <c r="U46" s="324" t="s">
        <v>1056</v>
      </c>
      <c r="V46" s="95" t="s">
        <v>1057</v>
      </c>
      <c r="W46" s="88">
        <v>4</v>
      </c>
      <c r="X46" s="97" t="s">
        <v>45</v>
      </c>
      <c r="Y46" s="96">
        <v>1</v>
      </c>
      <c r="Z46" s="88">
        <v>1</v>
      </c>
      <c r="AA46" s="88">
        <v>2</v>
      </c>
      <c r="AB46" s="102">
        <v>1</v>
      </c>
      <c r="AC46" s="90">
        <v>2</v>
      </c>
      <c r="AD46" s="102">
        <v>1</v>
      </c>
      <c r="AE46" s="102"/>
      <c r="AF46" s="102">
        <v>1</v>
      </c>
      <c r="AG46" s="102"/>
      <c r="AH46" s="103">
        <f t="shared" si="0"/>
        <v>1</v>
      </c>
      <c r="AI46" s="103">
        <f t="shared" si="1"/>
        <v>1</v>
      </c>
      <c r="AJ46" s="104">
        <v>16000000</v>
      </c>
      <c r="AK46" s="276" t="s">
        <v>1034</v>
      </c>
      <c r="AL46" s="99" t="s">
        <v>968</v>
      </c>
      <c r="AM46" s="104">
        <v>1338178</v>
      </c>
      <c r="AN46" s="105"/>
    </row>
    <row r="47" spans="1:40" s="18" customFormat="1" ht="51" x14ac:dyDescent="0.25">
      <c r="A47" s="95">
        <v>4</v>
      </c>
      <c r="B47" s="100" t="s">
        <v>777</v>
      </c>
      <c r="C47" s="95">
        <v>1</v>
      </c>
      <c r="D47" s="95" t="s">
        <v>1051</v>
      </c>
      <c r="E47" s="100" t="s">
        <v>1052</v>
      </c>
      <c r="F47" s="101">
        <v>2</v>
      </c>
      <c r="G47" s="95" t="s">
        <v>1053</v>
      </c>
      <c r="H47" s="100" t="s">
        <v>1054</v>
      </c>
      <c r="I47" s="95">
        <v>17</v>
      </c>
      <c r="J47" s="95">
        <v>1</v>
      </c>
      <c r="K47" s="100" t="s">
        <v>1031</v>
      </c>
      <c r="L47" s="101">
        <v>2020051290052</v>
      </c>
      <c r="M47" s="95">
        <v>2</v>
      </c>
      <c r="N47" s="95">
        <v>4122</v>
      </c>
      <c r="O47" s="92" t="s">
        <v>1058</v>
      </c>
      <c r="P47" s="95" t="s">
        <v>66</v>
      </c>
      <c r="Q47" s="95">
        <v>4</v>
      </c>
      <c r="R47" s="96" t="s">
        <v>67</v>
      </c>
      <c r="S47" s="88">
        <v>1</v>
      </c>
      <c r="T47" s="92" t="s">
        <v>965</v>
      </c>
      <c r="U47" s="92" t="s">
        <v>1059</v>
      </c>
      <c r="V47" s="95" t="s">
        <v>66</v>
      </c>
      <c r="W47" s="88">
        <v>1000</v>
      </c>
      <c r="X47" s="97" t="s">
        <v>45</v>
      </c>
      <c r="Y47" s="96">
        <v>0.5</v>
      </c>
      <c r="Z47" s="88">
        <v>250</v>
      </c>
      <c r="AA47" s="88">
        <v>250</v>
      </c>
      <c r="AB47" s="102">
        <v>50</v>
      </c>
      <c r="AC47" s="90">
        <v>50</v>
      </c>
      <c r="AD47" s="102">
        <v>450</v>
      </c>
      <c r="AE47" s="102"/>
      <c r="AF47" s="102">
        <v>250</v>
      </c>
      <c r="AG47" s="326"/>
      <c r="AH47" s="103">
        <f t="shared" si="0"/>
        <v>0.3</v>
      </c>
      <c r="AI47" s="103">
        <f t="shared" si="1"/>
        <v>0.3</v>
      </c>
      <c r="AJ47" s="104">
        <v>22000000</v>
      </c>
      <c r="AK47" s="276" t="s">
        <v>1034</v>
      </c>
      <c r="AL47" s="99" t="s">
        <v>968</v>
      </c>
      <c r="AM47" s="104">
        <v>1287642</v>
      </c>
      <c r="AN47" s="105"/>
    </row>
    <row r="48" spans="1:40" s="18" customFormat="1" ht="51" x14ac:dyDescent="0.25">
      <c r="A48" s="95">
        <v>4</v>
      </c>
      <c r="B48" s="100" t="s">
        <v>777</v>
      </c>
      <c r="C48" s="95">
        <v>1</v>
      </c>
      <c r="D48" s="95" t="s">
        <v>1051</v>
      </c>
      <c r="E48" s="100" t="s">
        <v>1052</v>
      </c>
      <c r="F48" s="101">
        <v>2</v>
      </c>
      <c r="G48" s="95" t="s">
        <v>1053</v>
      </c>
      <c r="H48" s="100" t="s">
        <v>1054</v>
      </c>
      <c r="I48" s="95">
        <v>17</v>
      </c>
      <c r="J48" s="95">
        <v>1</v>
      </c>
      <c r="K48" s="100" t="s">
        <v>1031</v>
      </c>
      <c r="L48" s="101">
        <v>2020051290052</v>
      </c>
      <c r="M48" s="95">
        <v>2</v>
      </c>
      <c r="N48" s="95">
        <v>4122</v>
      </c>
      <c r="O48" s="92" t="s">
        <v>1058</v>
      </c>
      <c r="P48" s="95" t="s">
        <v>66</v>
      </c>
      <c r="Q48" s="95">
        <v>4</v>
      </c>
      <c r="R48" s="96" t="s">
        <v>67</v>
      </c>
      <c r="S48" s="88">
        <v>1</v>
      </c>
      <c r="T48" s="92" t="s">
        <v>965</v>
      </c>
      <c r="U48" s="324" t="s">
        <v>1060</v>
      </c>
      <c r="V48" s="95" t="s">
        <v>66</v>
      </c>
      <c r="W48" s="88">
        <v>8</v>
      </c>
      <c r="X48" s="97" t="s">
        <v>45</v>
      </c>
      <c r="Y48" s="96">
        <v>0.5</v>
      </c>
      <c r="Z48" s="88">
        <v>2</v>
      </c>
      <c r="AA48" s="88">
        <v>2</v>
      </c>
      <c r="AB48" s="102">
        <v>1</v>
      </c>
      <c r="AC48" s="90">
        <v>1</v>
      </c>
      <c r="AD48" s="102">
        <v>3</v>
      </c>
      <c r="AE48" s="102"/>
      <c r="AF48" s="102">
        <v>2</v>
      </c>
      <c r="AG48" s="326"/>
      <c r="AH48" s="103">
        <f t="shared" si="0"/>
        <v>0.375</v>
      </c>
      <c r="AI48" s="103">
        <f t="shared" si="1"/>
        <v>0.375</v>
      </c>
      <c r="AJ48" s="104">
        <v>15000000</v>
      </c>
      <c r="AK48" s="276" t="s">
        <v>1034</v>
      </c>
      <c r="AL48" s="99" t="s">
        <v>968</v>
      </c>
      <c r="AM48" s="104">
        <v>1287639</v>
      </c>
      <c r="AN48" s="319"/>
    </row>
    <row r="49" spans="1:40" s="18" customFormat="1" ht="51" x14ac:dyDescent="0.25">
      <c r="A49" s="95">
        <v>4</v>
      </c>
      <c r="B49" s="100" t="s">
        <v>777</v>
      </c>
      <c r="C49" s="95">
        <v>1</v>
      </c>
      <c r="D49" s="95" t="s">
        <v>1051</v>
      </c>
      <c r="E49" s="100" t="s">
        <v>1052</v>
      </c>
      <c r="F49" s="101">
        <v>2</v>
      </c>
      <c r="G49" s="95" t="s">
        <v>1053</v>
      </c>
      <c r="H49" s="100" t="s">
        <v>1054</v>
      </c>
      <c r="I49" s="95">
        <v>17</v>
      </c>
      <c r="J49" s="95">
        <v>1</v>
      </c>
      <c r="K49" s="100" t="s">
        <v>1031</v>
      </c>
      <c r="L49" s="101">
        <v>2020051290052</v>
      </c>
      <c r="M49" s="95">
        <v>3</v>
      </c>
      <c r="N49" s="95">
        <v>4123</v>
      </c>
      <c r="O49" s="92" t="s">
        <v>1061</v>
      </c>
      <c r="P49" s="95" t="s">
        <v>66</v>
      </c>
      <c r="Q49" s="95">
        <v>4</v>
      </c>
      <c r="R49" s="96" t="s">
        <v>67</v>
      </c>
      <c r="S49" s="88">
        <v>1</v>
      </c>
      <c r="T49" s="92" t="s">
        <v>965</v>
      </c>
      <c r="U49" s="92" t="s">
        <v>1062</v>
      </c>
      <c r="V49" s="95" t="s">
        <v>66</v>
      </c>
      <c r="W49" s="88">
        <v>4</v>
      </c>
      <c r="X49" s="97" t="s">
        <v>45</v>
      </c>
      <c r="Y49" s="96">
        <v>0.5</v>
      </c>
      <c r="Z49" s="88">
        <v>1</v>
      </c>
      <c r="AA49" s="88">
        <v>1</v>
      </c>
      <c r="AB49" s="102">
        <v>1</v>
      </c>
      <c r="AC49" s="90">
        <v>1</v>
      </c>
      <c r="AD49" s="102">
        <v>1</v>
      </c>
      <c r="AE49" s="102"/>
      <c r="AF49" s="326">
        <v>1</v>
      </c>
      <c r="AG49" s="326"/>
      <c r="AH49" s="103">
        <f t="shared" si="0"/>
        <v>0.5</v>
      </c>
      <c r="AI49" s="103">
        <f t="shared" si="1"/>
        <v>0.5</v>
      </c>
      <c r="AJ49" s="104">
        <v>10000000</v>
      </c>
      <c r="AK49" s="276" t="s">
        <v>1034</v>
      </c>
      <c r="AL49" s="99" t="s">
        <v>968</v>
      </c>
      <c r="AM49" s="104">
        <v>1287639</v>
      </c>
      <c r="AN49" s="105"/>
    </row>
    <row r="50" spans="1:40" s="18" customFormat="1" ht="51" x14ac:dyDescent="0.25">
      <c r="A50" s="95">
        <v>4</v>
      </c>
      <c r="B50" s="100" t="s">
        <v>777</v>
      </c>
      <c r="C50" s="95">
        <v>1</v>
      </c>
      <c r="D50" s="95" t="s">
        <v>1051</v>
      </c>
      <c r="E50" s="100" t="s">
        <v>1052</v>
      </c>
      <c r="F50" s="101">
        <v>2</v>
      </c>
      <c r="G50" s="95" t="s">
        <v>1053</v>
      </c>
      <c r="H50" s="100" t="s">
        <v>1054</v>
      </c>
      <c r="I50" s="95">
        <v>17</v>
      </c>
      <c r="J50" s="95">
        <v>1</v>
      </c>
      <c r="K50" s="100" t="s">
        <v>1031</v>
      </c>
      <c r="L50" s="101">
        <v>2020051290052</v>
      </c>
      <c r="M50" s="95">
        <v>3</v>
      </c>
      <c r="N50" s="95">
        <v>4123</v>
      </c>
      <c r="O50" s="92" t="s">
        <v>1061</v>
      </c>
      <c r="P50" s="95" t="s">
        <v>66</v>
      </c>
      <c r="Q50" s="95">
        <v>4</v>
      </c>
      <c r="R50" s="96" t="s">
        <v>67</v>
      </c>
      <c r="S50" s="88">
        <v>1</v>
      </c>
      <c r="T50" s="92" t="s">
        <v>965</v>
      </c>
      <c r="U50" s="92" t="s">
        <v>1063</v>
      </c>
      <c r="V50" s="95" t="s">
        <v>137</v>
      </c>
      <c r="W50" s="247">
        <v>1</v>
      </c>
      <c r="X50" s="97" t="s">
        <v>45</v>
      </c>
      <c r="Y50" s="96">
        <v>0.5</v>
      </c>
      <c r="Z50" s="322">
        <v>0.25</v>
      </c>
      <c r="AA50" s="322">
        <v>0.25</v>
      </c>
      <c r="AB50" s="322">
        <v>0.25</v>
      </c>
      <c r="AC50" s="322">
        <v>0.25</v>
      </c>
      <c r="AD50" s="322">
        <v>0.25</v>
      </c>
      <c r="AE50" s="102"/>
      <c r="AF50" s="322">
        <v>0.25</v>
      </c>
      <c r="AG50" s="326"/>
      <c r="AH50" s="103">
        <f t="shared" si="0"/>
        <v>0.5</v>
      </c>
      <c r="AI50" s="103">
        <f t="shared" si="1"/>
        <v>0.5</v>
      </c>
      <c r="AJ50" s="104">
        <v>16720000</v>
      </c>
      <c r="AK50" s="276" t="s">
        <v>1034</v>
      </c>
      <c r="AL50" s="99" t="s">
        <v>968</v>
      </c>
      <c r="AM50" s="104">
        <v>1287639</v>
      </c>
      <c r="AN50" s="105"/>
    </row>
    <row r="51" spans="1:40" s="18" customFormat="1" ht="12.75" x14ac:dyDescent="0.2">
      <c r="G51" s="18" t="s">
        <v>1064</v>
      </c>
      <c r="H51" s="18" t="s">
        <v>1064</v>
      </c>
      <c r="K51" s="18" t="s">
        <v>1064</v>
      </c>
      <c r="L51" s="18" t="s">
        <v>1064</v>
      </c>
      <c r="N51" s="18" t="s">
        <v>1064</v>
      </c>
      <c r="S51" s="19"/>
      <c r="T51" s="18" t="s">
        <v>1064</v>
      </c>
      <c r="U51" s="20" t="s">
        <v>1064</v>
      </c>
      <c r="V51" s="19"/>
      <c r="W51" s="21"/>
      <c r="X51" s="21"/>
      <c r="Y51" s="21"/>
      <c r="Z51" s="21"/>
      <c r="AA51" s="21"/>
      <c r="AB51" s="21"/>
      <c r="AC51" s="21"/>
      <c r="AD51" s="21"/>
      <c r="AE51" s="21"/>
      <c r="AF51" s="21"/>
      <c r="AG51" s="21"/>
      <c r="AH51" s="407"/>
      <c r="AI51" s="407"/>
      <c r="AJ51" s="408"/>
      <c r="AK51" s="408"/>
      <c r="AL51" s="408"/>
      <c r="AM51" s="408"/>
      <c r="AN51" s="409"/>
    </row>
    <row r="52" spans="1:40" x14ac:dyDescent="0.25">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410"/>
      <c r="AI52" s="410"/>
      <c r="AJ52" s="410"/>
      <c r="AK52" s="410"/>
      <c r="AL52" s="410"/>
      <c r="AM52" s="410"/>
      <c r="AN52" s="410"/>
    </row>
    <row r="53" spans="1:40" x14ac:dyDescent="0.25">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row>
  </sheetData>
  <sheetProtection algorithmName="SHA-512" hashValue="LxgMO+0KvpImQoajglZ1zkJOGUow2m2PFBKSeoTvOs5CauFXJRLzLgL79i9GBEnt7EBp1/kttMKIAk0J8ahG1g==" saltValue="dS+4sY361K8ETr+cukYusQ==" spinCount="100000" sheet="1" objects="1" selectLockedCells="1" selectUnlockedCells="1"/>
  <mergeCells count="20">
    <mergeCell ref="A7:T7"/>
    <mergeCell ref="AJ7:AM7"/>
    <mergeCell ref="AN7:AN8"/>
    <mergeCell ref="A5:B5"/>
    <mergeCell ref="C5:AN5"/>
    <mergeCell ref="A6:B6"/>
    <mergeCell ref="C6:G6"/>
    <mergeCell ref="H6:J6"/>
    <mergeCell ref="K6:N6"/>
    <mergeCell ref="P6:T6"/>
    <mergeCell ref="W6:X6"/>
    <mergeCell ref="Y6:Z6"/>
    <mergeCell ref="AA6:AN6"/>
    <mergeCell ref="U7:AI7"/>
    <mergeCell ref="A1:B4"/>
    <mergeCell ref="C1:AL4"/>
    <mergeCell ref="AM1:AN1"/>
    <mergeCell ref="AM2:AN2"/>
    <mergeCell ref="AM3:AN3"/>
    <mergeCell ref="AM4:AN4"/>
  </mergeCells>
  <dataValidations count="2">
    <dataValidation type="list" allowBlank="1" showInputMessage="1" showErrorMessage="1" sqref="X9:X51">
      <formula1>$AY$1:$AY$3</formula1>
    </dataValidation>
    <dataValidation type="list" allowBlank="1" showErrorMessage="1" sqref="AL8">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'C:\Users\julie.quiroz\Desktop\PA T2 - 2023 DEPENDENCIAS\DEPENDENCIOAS REPORTADAS KPT\[PLAN DE ACCIÓN - CONSOLIDADO II TRIMESTRE FISICO- FINANCIERO MUJER OK.xlsx]Hoja1'!#REF!</xm:f>
          </x14:formula1>
          <xm:sqref>Y6:Z6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4"/>
  <sheetViews>
    <sheetView topLeftCell="V1" zoomScale="84" zoomScaleNormal="84" workbookViewId="0">
      <selection activeCell="AC39" sqref="AC39"/>
    </sheetView>
  </sheetViews>
  <sheetFormatPr baseColWidth="10" defaultRowHeight="15" x14ac:dyDescent="0.25"/>
  <cols>
    <col min="2" max="2" width="26.28515625" customWidth="1"/>
    <col min="5" max="5" width="21.28515625" customWidth="1"/>
    <col min="8" max="8" width="18.140625" customWidth="1"/>
    <col min="9" max="9" width="15.140625" customWidth="1"/>
    <col min="11" max="11" width="25.28515625" customWidth="1"/>
    <col min="12" max="12" width="22.7109375" customWidth="1"/>
    <col min="15" max="15" width="37.7109375" customWidth="1"/>
    <col min="16" max="16" width="17.42578125" customWidth="1"/>
    <col min="17" max="17" width="18.28515625" customWidth="1"/>
    <col min="18" max="18" width="17.85546875" customWidth="1"/>
    <col min="20" max="20" width="22.28515625" customWidth="1"/>
    <col min="21" max="21" width="29.28515625" customWidth="1"/>
    <col min="22" max="22" width="16.7109375" customWidth="1"/>
    <col min="23" max="23" width="17.28515625" customWidth="1"/>
    <col min="24" max="24" width="19.42578125" customWidth="1"/>
    <col min="25" max="25" width="20.5703125" customWidth="1"/>
    <col min="26" max="26" width="19" customWidth="1"/>
    <col min="27" max="27" width="15" customWidth="1"/>
    <col min="28" max="28" width="16.7109375" customWidth="1"/>
    <col min="29" max="29" width="17.5703125" customWidth="1"/>
    <col min="30" max="33" width="11.42578125" hidden="1" customWidth="1"/>
    <col min="34" max="34" width="17.42578125" hidden="1" customWidth="1"/>
    <col min="35" max="35" width="21.85546875" customWidth="1"/>
    <col min="36" max="36" width="28.28515625" customWidth="1"/>
    <col min="37" max="37" width="25.85546875" customWidth="1"/>
    <col min="38" max="38" width="19.28515625" customWidth="1"/>
    <col min="39" max="39" width="25.28515625" customWidth="1"/>
  </cols>
  <sheetData>
    <row r="1" spans="1:45" s="437" customFormat="1" ht="12.75" x14ac:dyDescent="0.2">
      <c r="A1" s="744"/>
      <c r="B1" s="744"/>
      <c r="C1" s="744" t="s">
        <v>0</v>
      </c>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t="s">
        <v>1440</v>
      </c>
      <c r="AM1" s="744"/>
    </row>
    <row r="2" spans="1:45" s="437" customFormat="1" ht="12.75" x14ac:dyDescent="0.2">
      <c r="A2" s="744"/>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t="s">
        <v>1441</v>
      </c>
      <c r="AM2" s="744"/>
    </row>
    <row r="3" spans="1:45" s="437" customFormat="1" ht="12.75" x14ac:dyDescent="0.2">
      <c r="A3" s="744"/>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t="s">
        <v>1442</v>
      </c>
      <c r="AM3" s="744"/>
    </row>
    <row r="4" spans="1:45" s="437" customFormat="1" ht="12.75" x14ac:dyDescent="0.2">
      <c r="A4" s="744"/>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744"/>
      <c r="AL4" s="744" t="s">
        <v>1443</v>
      </c>
      <c r="AM4" s="744"/>
    </row>
    <row r="5" spans="1:45" s="437" customFormat="1" ht="12.75" x14ac:dyDescent="0.2">
      <c r="A5" s="744" t="s">
        <v>1444</v>
      </c>
      <c r="B5" s="744"/>
      <c r="C5" s="744" t="s">
        <v>4</v>
      </c>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c r="AD5" s="744"/>
      <c r="AE5" s="744"/>
      <c r="AF5" s="744"/>
      <c r="AG5" s="744"/>
      <c r="AH5" s="744"/>
      <c r="AI5" s="744"/>
      <c r="AJ5" s="744"/>
      <c r="AK5" s="744"/>
      <c r="AL5" s="744"/>
      <c r="AM5" s="744"/>
    </row>
    <row r="6" spans="1:45" s="437" customFormat="1" ht="12.75" x14ac:dyDescent="0.2">
      <c r="A6" s="744" t="s">
        <v>1445</v>
      </c>
      <c r="B6" s="744"/>
      <c r="C6" s="744">
        <v>2023</v>
      </c>
      <c r="D6" s="744"/>
      <c r="E6" s="744"/>
      <c r="F6" s="744"/>
      <c r="G6" s="744"/>
      <c r="H6" s="744" t="s">
        <v>6</v>
      </c>
      <c r="I6" s="744"/>
      <c r="J6" s="744"/>
      <c r="K6" s="744" t="s">
        <v>1485</v>
      </c>
      <c r="L6" s="744"/>
      <c r="M6" s="744"/>
      <c r="N6" s="744"/>
      <c r="O6" s="438" t="s">
        <v>7</v>
      </c>
      <c r="P6" s="744" t="s">
        <v>1486</v>
      </c>
      <c r="Q6" s="744"/>
      <c r="R6" s="744"/>
      <c r="S6" s="744"/>
      <c r="T6" s="744"/>
      <c r="U6" s="438" t="s">
        <v>319</v>
      </c>
      <c r="V6" s="439">
        <v>45122</v>
      </c>
      <c r="W6" s="744" t="s">
        <v>53</v>
      </c>
      <c r="X6" s="744"/>
      <c r="Y6" s="744" t="s">
        <v>1738</v>
      </c>
      <c r="Z6" s="744"/>
      <c r="AA6" s="744"/>
      <c r="AB6" s="744"/>
      <c r="AC6" s="744"/>
      <c r="AD6" s="744"/>
      <c r="AE6" s="744"/>
      <c r="AF6" s="744"/>
      <c r="AG6" s="744"/>
      <c r="AH6" s="744"/>
      <c r="AI6" s="744"/>
      <c r="AJ6" s="744"/>
      <c r="AK6" s="744"/>
      <c r="AL6" s="744"/>
      <c r="AM6" s="744"/>
    </row>
    <row r="7" spans="1:45" s="1" customFormat="1" ht="12.75" customHeight="1" x14ac:dyDescent="0.2">
      <c r="A7" s="736"/>
      <c r="B7" s="736"/>
      <c r="C7" s="736"/>
      <c r="D7" s="736"/>
      <c r="E7" s="736"/>
      <c r="F7" s="736"/>
      <c r="G7" s="736"/>
      <c r="H7" s="736"/>
      <c r="I7" s="736"/>
      <c r="J7" s="736"/>
      <c r="K7" s="736"/>
      <c r="L7" s="736"/>
      <c r="M7" s="736"/>
      <c r="N7" s="736"/>
      <c r="O7" s="736"/>
      <c r="P7" s="736"/>
      <c r="Q7" s="736"/>
      <c r="R7" s="736"/>
      <c r="S7" s="736"/>
      <c r="T7" s="736"/>
      <c r="U7" s="748" t="s">
        <v>8</v>
      </c>
      <c r="V7" s="748"/>
      <c r="W7" s="748"/>
      <c r="X7" s="748"/>
      <c r="Y7" s="749"/>
      <c r="Z7" s="749"/>
      <c r="AA7" s="749"/>
      <c r="AB7" s="749"/>
      <c r="AC7" s="749"/>
      <c r="AD7" s="749"/>
      <c r="AE7" s="749"/>
      <c r="AF7" s="749"/>
      <c r="AG7" s="749"/>
      <c r="AH7" s="749"/>
      <c r="AI7" s="750" t="s">
        <v>9</v>
      </c>
      <c r="AJ7" s="751"/>
      <c r="AK7" s="751"/>
      <c r="AL7" s="751"/>
      <c r="AM7" s="752"/>
      <c r="AN7" s="437"/>
    </row>
    <row r="8" spans="1:45" s="437" customFormat="1" ht="68.25" customHeight="1" x14ac:dyDescent="0.2">
      <c r="A8" s="438" t="s">
        <v>11</v>
      </c>
      <c r="B8" s="438" t="s">
        <v>1448</v>
      </c>
      <c r="C8" s="438" t="s">
        <v>11</v>
      </c>
      <c r="D8" s="438" t="s">
        <v>13</v>
      </c>
      <c r="E8" s="438" t="s">
        <v>1449</v>
      </c>
      <c r="F8" s="438" t="s">
        <v>11</v>
      </c>
      <c r="G8" s="438" t="s">
        <v>13</v>
      </c>
      <c r="H8" s="438" t="s">
        <v>1450</v>
      </c>
      <c r="I8" s="438" t="s">
        <v>16</v>
      </c>
      <c r="J8" s="438" t="s">
        <v>17</v>
      </c>
      <c r="K8" s="438" t="s">
        <v>18</v>
      </c>
      <c r="L8" s="438" t="s">
        <v>19</v>
      </c>
      <c r="M8" s="438" t="s">
        <v>11</v>
      </c>
      <c r="N8" s="438" t="s">
        <v>13</v>
      </c>
      <c r="O8" s="438" t="s">
        <v>20</v>
      </c>
      <c r="P8" s="438" t="s">
        <v>1451</v>
      </c>
      <c r="Q8" s="438" t="s">
        <v>1452</v>
      </c>
      <c r="R8" s="438" t="s">
        <v>1453</v>
      </c>
      <c r="S8" s="438" t="s">
        <v>24</v>
      </c>
      <c r="T8" s="438" t="s">
        <v>25</v>
      </c>
      <c r="U8" s="438" t="s">
        <v>1455</v>
      </c>
      <c r="V8" s="438" t="s">
        <v>1456</v>
      </c>
      <c r="W8" s="438" t="s">
        <v>28</v>
      </c>
      <c r="X8" s="438" t="s">
        <v>1457</v>
      </c>
      <c r="Y8" s="438" t="s">
        <v>30</v>
      </c>
      <c r="Z8" s="438" t="s">
        <v>1458</v>
      </c>
      <c r="AA8" s="438" t="s">
        <v>1459</v>
      </c>
      <c r="AB8" s="438" t="s">
        <v>1460</v>
      </c>
      <c r="AC8" s="438" t="s">
        <v>1461</v>
      </c>
      <c r="AD8" s="438" t="s">
        <v>1462</v>
      </c>
      <c r="AE8" s="438" t="s">
        <v>1463</v>
      </c>
      <c r="AF8" s="438" t="s">
        <v>1464</v>
      </c>
      <c r="AG8" s="438" t="s">
        <v>1465</v>
      </c>
      <c r="AH8" s="438" t="s">
        <v>40</v>
      </c>
      <c r="AI8" s="438" t="s">
        <v>1466</v>
      </c>
      <c r="AJ8" s="438" t="s">
        <v>42</v>
      </c>
      <c r="AK8" s="438" t="s">
        <v>43</v>
      </c>
      <c r="AL8" s="438" t="s">
        <v>1467</v>
      </c>
      <c r="AM8" s="438" t="s">
        <v>10</v>
      </c>
    </row>
    <row r="9" spans="1:45" s="444" customFormat="1" ht="12.75" x14ac:dyDescent="0.2">
      <c r="A9" s="745">
        <v>2</v>
      </c>
      <c r="B9" s="745" t="s">
        <v>543</v>
      </c>
      <c r="C9" s="745">
        <v>5</v>
      </c>
      <c r="D9" s="745">
        <v>25</v>
      </c>
      <c r="E9" s="745" t="s">
        <v>1487</v>
      </c>
      <c r="F9" s="745">
        <v>1</v>
      </c>
      <c r="G9" s="745">
        <v>251</v>
      </c>
      <c r="H9" s="745" t="s">
        <v>1488</v>
      </c>
      <c r="I9" s="745" t="s">
        <v>1489</v>
      </c>
      <c r="J9" s="745" t="s">
        <v>1471</v>
      </c>
      <c r="K9" s="745" t="s">
        <v>1490</v>
      </c>
      <c r="L9" s="746">
        <v>2020051290022</v>
      </c>
      <c r="M9" s="745">
        <v>1</v>
      </c>
      <c r="N9" s="745">
        <v>2511</v>
      </c>
      <c r="O9" s="745" t="s">
        <v>1491</v>
      </c>
      <c r="P9" s="745" t="s">
        <v>137</v>
      </c>
      <c r="Q9" s="745">
        <v>100</v>
      </c>
      <c r="R9" s="745" t="s">
        <v>138</v>
      </c>
      <c r="S9" s="745">
        <v>100</v>
      </c>
      <c r="T9" s="745" t="s">
        <v>1485</v>
      </c>
      <c r="U9" s="745" t="s">
        <v>1492</v>
      </c>
      <c r="V9" s="745" t="s">
        <v>137</v>
      </c>
      <c r="W9" s="745">
        <v>100</v>
      </c>
      <c r="X9" s="745" t="s">
        <v>138</v>
      </c>
      <c r="Y9" s="745">
        <v>100</v>
      </c>
      <c r="Z9" s="747">
        <v>10</v>
      </c>
      <c r="AA9" s="747">
        <v>0</v>
      </c>
      <c r="AB9" s="747">
        <v>20</v>
      </c>
      <c r="AC9" s="747">
        <v>15</v>
      </c>
      <c r="AD9" s="747">
        <v>30</v>
      </c>
      <c r="AE9" s="747">
        <v>0</v>
      </c>
      <c r="AF9" s="747">
        <v>40</v>
      </c>
      <c r="AG9" s="747">
        <v>0</v>
      </c>
      <c r="AH9" s="745"/>
      <c r="AI9" s="417">
        <v>8000000</v>
      </c>
      <c r="AJ9" s="441" t="s">
        <v>1271</v>
      </c>
      <c r="AK9" s="441" t="s">
        <v>513</v>
      </c>
      <c r="AL9" s="462">
        <v>4922173.78</v>
      </c>
      <c r="AM9" s="443"/>
      <c r="AS9" s="445"/>
    </row>
    <row r="10" spans="1:45" s="444" customFormat="1" ht="26.25" customHeight="1" x14ac:dyDescent="0.2">
      <c r="A10" s="745"/>
      <c r="B10" s="745"/>
      <c r="C10" s="745"/>
      <c r="D10" s="745"/>
      <c r="E10" s="745"/>
      <c r="F10" s="745"/>
      <c r="G10" s="745"/>
      <c r="H10" s="745"/>
      <c r="I10" s="745"/>
      <c r="J10" s="745"/>
      <c r="K10" s="745"/>
      <c r="L10" s="746"/>
      <c r="M10" s="745"/>
      <c r="N10" s="745"/>
      <c r="O10" s="745"/>
      <c r="P10" s="745"/>
      <c r="Q10" s="745"/>
      <c r="R10" s="745"/>
      <c r="S10" s="745"/>
      <c r="T10" s="745"/>
      <c r="U10" s="745"/>
      <c r="V10" s="745"/>
      <c r="W10" s="745"/>
      <c r="X10" s="745"/>
      <c r="Y10" s="745"/>
      <c r="Z10" s="747"/>
      <c r="AA10" s="747"/>
      <c r="AB10" s="747"/>
      <c r="AC10" s="747"/>
      <c r="AD10" s="747"/>
      <c r="AE10" s="747"/>
      <c r="AF10" s="747"/>
      <c r="AG10" s="747"/>
      <c r="AH10" s="745"/>
      <c r="AI10" s="417">
        <v>7000000</v>
      </c>
      <c r="AJ10" s="441" t="s">
        <v>1493</v>
      </c>
      <c r="AK10" s="441" t="s">
        <v>1494</v>
      </c>
      <c r="AL10" s="419">
        <v>0</v>
      </c>
      <c r="AM10" s="446"/>
    </row>
    <row r="11" spans="1:45" s="444" customFormat="1" ht="51" x14ac:dyDescent="0.2">
      <c r="A11" s="441">
        <v>2</v>
      </c>
      <c r="B11" s="441" t="s">
        <v>543</v>
      </c>
      <c r="C11" s="441">
        <v>5</v>
      </c>
      <c r="D11" s="441">
        <v>25</v>
      </c>
      <c r="E11" s="441" t="s">
        <v>1487</v>
      </c>
      <c r="F11" s="441">
        <v>1</v>
      </c>
      <c r="G11" s="441">
        <v>251</v>
      </c>
      <c r="H11" s="441" t="s">
        <v>1488</v>
      </c>
      <c r="I11" s="441" t="s">
        <v>1489</v>
      </c>
      <c r="J11" s="441" t="s">
        <v>1471</v>
      </c>
      <c r="K11" s="441" t="s">
        <v>1490</v>
      </c>
      <c r="L11" s="447">
        <v>2020051290022</v>
      </c>
      <c r="M11" s="441">
        <v>2</v>
      </c>
      <c r="N11" s="441">
        <v>2512</v>
      </c>
      <c r="O11" s="441" t="s">
        <v>1495</v>
      </c>
      <c r="P11" s="441" t="s">
        <v>1057</v>
      </c>
      <c r="Q11" s="441">
        <v>16</v>
      </c>
      <c r="R11" s="441" t="s">
        <v>45</v>
      </c>
      <c r="S11" s="441">
        <v>4</v>
      </c>
      <c r="T11" s="441" t="s">
        <v>1485</v>
      </c>
      <c r="U11" s="441" t="s">
        <v>1496</v>
      </c>
      <c r="V11" s="441" t="s">
        <v>1057</v>
      </c>
      <c r="W11" s="441">
        <v>3</v>
      </c>
      <c r="X11" s="441" t="s">
        <v>45</v>
      </c>
      <c r="Y11" s="441">
        <v>100</v>
      </c>
      <c r="Z11" s="440">
        <v>1</v>
      </c>
      <c r="AA11" s="440">
        <v>0</v>
      </c>
      <c r="AB11" s="440">
        <v>0</v>
      </c>
      <c r="AC11" s="440">
        <v>3</v>
      </c>
      <c r="AD11" s="440">
        <v>1</v>
      </c>
      <c r="AE11" s="440">
        <v>0</v>
      </c>
      <c r="AF11" s="440">
        <v>1</v>
      </c>
      <c r="AG11" s="440">
        <v>0</v>
      </c>
      <c r="AH11" s="441"/>
      <c r="AI11" s="417">
        <v>10000000</v>
      </c>
      <c r="AJ11" s="441" t="s">
        <v>1271</v>
      </c>
      <c r="AK11" s="441" t="s">
        <v>513</v>
      </c>
      <c r="AL11" s="463">
        <v>6152718</v>
      </c>
      <c r="AM11" s="446"/>
      <c r="AS11" s="445"/>
    </row>
    <row r="12" spans="1:45" s="444" customFormat="1" ht="51" x14ac:dyDescent="0.2">
      <c r="A12" s="441">
        <v>2</v>
      </c>
      <c r="B12" s="441" t="s">
        <v>543</v>
      </c>
      <c r="C12" s="441">
        <v>5</v>
      </c>
      <c r="D12" s="441">
        <v>25</v>
      </c>
      <c r="E12" s="441" t="s">
        <v>1487</v>
      </c>
      <c r="F12" s="441">
        <v>1</v>
      </c>
      <c r="G12" s="441">
        <v>251</v>
      </c>
      <c r="H12" s="441" t="s">
        <v>1488</v>
      </c>
      <c r="I12" s="441" t="s">
        <v>1489</v>
      </c>
      <c r="J12" s="441" t="s">
        <v>1471</v>
      </c>
      <c r="K12" s="441" t="s">
        <v>1490</v>
      </c>
      <c r="L12" s="447">
        <v>2020051290022</v>
      </c>
      <c r="M12" s="441">
        <v>3</v>
      </c>
      <c r="N12" s="441">
        <v>2513</v>
      </c>
      <c r="O12" s="441" t="s">
        <v>1497</v>
      </c>
      <c r="P12" s="441" t="s">
        <v>1057</v>
      </c>
      <c r="Q12" s="441">
        <v>8</v>
      </c>
      <c r="R12" s="441" t="s">
        <v>45</v>
      </c>
      <c r="S12" s="441">
        <v>2</v>
      </c>
      <c r="T12" s="441" t="s">
        <v>1485</v>
      </c>
      <c r="U12" s="441" t="s">
        <v>1498</v>
      </c>
      <c r="V12" s="441" t="s">
        <v>1057</v>
      </c>
      <c r="W12" s="441">
        <v>4</v>
      </c>
      <c r="X12" s="441" t="s">
        <v>45</v>
      </c>
      <c r="Y12" s="441">
        <v>100</v>
      </c>
      <c r="Z12" s="440">
        <v>1</v>
      </c>
      <c r="AA12" s="440">
        <v>0</v>
      </c>
      <c r="AB12" s="440">
        <v>1</v>
      </c>
      <c r="AC12" s="440">
        <v>3</v>
      </c>
      <c r="AD12" s="440">
        <v>1</v>
      </c>
      <c r="AE12" s="440">
        <v>0</v>
      </c>
      <c r="AF12" s="440">
        <v>1</v>
      </c>
      <c r="AG12" s="440">
        <v>0</v>
      </c>
      <c r="AH12" s="441"/>
      <c r="AI12" s="417">
        <v>18000000</v>
      </c>
      <c r="AJ12" s="441" t="s">
        <v>930</v>
      </c>
      <c r="AK12" s="441" t="s">
        <v>513</v>
      </c>
      <c r="AL12" s="463">
        <v>11074891.028571401</v>
      </c>
      <c r="AM12" s="446"/>
      <c r="AS12" s="445"/>
    </row>
    <row r="13" spans="1:45" s="444" customFormat="1" ht="51" x14ac:dyDescent="0.2">
      <c r="A13" s="441">
        <v>2</v>
      </c>
      <c r="B13" s="441" t="s">
        <v>543</v>
      </c>
      <c r="C13" s="441">
        <v>5</v>
      </c>
      <c r="D13" s="441">
        <v>25</v>
      </c>
      <c r="E13" s="441" t="s">
        <v>1487</v>
      </c>
      <c r="F13" s="441">
        <v>1</v>
      </c>
      <c r="G13" s="441">
        <v>251</v>
      </c>
      <c r="H13" s="441" t="s">
        <v>1488</v>
      </c>
      <c r="I13" s="441" t="s">
        <v>1499</v>
      </c>
      <c r="J13" s="441" t="s">
        <v>1471</v>
      </c>
      <c r="K13" s="441" t="s">
        <v>1490</v>
      </c>
      <c r="L13" s="447">
        <v>2020051290022</v>
      </c>
      <c r="M13" s="441">
        <v>4</v>
      </c>
      <c r="N13" s="441">
        <v>2514</v>
      </c>
      <c r="O13" s="441" t="s">
        <v>1500</v>
      </c>
      <c r="P13" s="441" t="s">
        <v>1057</v>
      </c>
      <c r="Q13" s="441">
        <v>4</v>
      </c>
      <c r="R13" s="441" t="s">
        <v>45</v>
      </c>
      <c r="S13" s="441">
        <v>1</v>
      </c>
      <c r="T13" s="441" t="s">
        <v>1485</v>
      </c>
      <c r="U13" s="441" t="s">
        <v>1501</v>
      </c>
      <c r="V13" s="441" t="s">
        <v>1057</v>
      </c>
      <c r="W13" s="441">
        <v>60000</v>
      </c>
      <c r="X13" s="441" t="s">
        <v>45</v>
      </c>
      <c r="Y13" s="441">
        <v>30</v>
      </c>
      <c r="Z13" s="440">
        <v>15000</v>
      </c>
      <c r="AA13" s="440">
        <v>13606</v>
      </c>
      <c r="AB13" s="440">
        <v>15000</v>
      </c>
      <c r="AC13" s="440">
        <v>15885</v>
      </c>
      <c r="AD13" s="440">
        <v>15000</v>
      </c>
      <c r="AE13" s="440">
        <v>0</v>
      </c>
      <c r="AF13" s="440">
        <v>15000</v>
      </c>
      <c r="AG13" s="440">
        <v>0</v>
      </c>
      <c r="AH13" s="441"/>
      <c r="AI13" s="417">
        <v>116822414.31999999</v>
      </c>
      <c r="AJ13" s="441" t="s">
        <v>364</v>
      </c>
      <c r="AK13" s="441" t="s">
        <v>513</v>
      </c>
      <c r="AL13" s="463">
        <v>28897000</v>
      </c>
      <c r="AM13" s="446"/>
    </row>
    <row r="14" spans="1:45" s="444" customFormat="1" ht="12.75" x14ac:dyDescent="0.2">
      <c r="A14" s="753">
        <v>2</v>
      </c>
      <c r="B14" s="753" t="s">
        <v>543</v>
      </c>
      <c r="C14" s="753">
        <v>5</v>
      </c>
      <c r="D14" s="753">
        <v>25</v>
      </c>
      <c r="E14" s="753" t="s">
        <v>1487</v>
      </c>
      <c r="F14" s="753">
        <v>1</v>
      </c>
      <c r="G14" s="753">
        <v>251</v>
      </c>
      <c r="H14" s="753" t="s">
        <v>1488</v>
      </c>
      <c r="I14" s="753" t="s">
        <v>1499</v>
      </c>
      <c r="J14" s="753" t="s">
        <v>1471</v>
      </c>
      <c r="K14" s="753" t="s">
        <v>1490</v>
      </c>
      <c r="L14" s="763">
        <v>2020051290022</v>
      </c>
      <c r="M14" s="753">
        <v>4</v>
      </c>
      <c r="N14" s="753">
        <v>2514</v>
      </c>
      <c r="O14" s="753" t="s">
        <v>1500</v>
      </c>
      <c r="P14" s="753" t="s">
        <v>1057</v>
      </c>
      <c r="Q14" s="753">
        <v>4</v>
      </c>
      <c r="R14" s="753" t="s">
        <v>45</v>
      </c>
      <c r="S14" s="753">
        <v>1</v>
      </c>
      <c r="T14" s="753" t="s">
        <v>1485</v>
      </c>
      <c r="U14" s="753" t="s">
        <v>1502</v>
      </c>
      <c r="V14" s="753" t="s">
        <v>1057</v>
      </c>
      <c r="W14" s="753">
        <v>16000</v>
      </c>
      <c r="X14" s="753" t="s">
        <v>45</v>
      </c>
      <c r="Y14" s="753">
        <v>30</v>
      </c>
      <c r="Z14" s="756">
        <v>4000</v>
      </c>
      <c r="AA14" s="756">
        <v>4031</v>
      </c>
      <c r="AB14" s="756">
        <v>4000</v>
      </c>
      <c r="AC14" s="756">
        <v>2961</v>
      </c>
      <c r="AD14" s="756">
        <v>4000</v>
      </c>
      <c r="AE14" s="756">
        <v>0</v>
      </c>
      <c r="AF14" s="756">
        <v>4000</v>
      </c>
      <c r="AG14" s="756">
        <v>0</v>
      </c>
      <c r="AH14" s="753"/>
      <c r="AI14" s="417">
        <f>242032411+5491646</f>
        <v>247524057</v>
      </c>
      <c r="AJ14" s="441" t="s">
        <v>1503</v>
      </c>
      <c r="AK14" s="441" t="s">
        <v>513</v>
      </c>
      <c r="AL14" s="463">
        <v>61409233</v>
      </c>
      <c r="AM14" s="448"/>
      <c r="AO14" s="449"/>
      <c r="AP14" s="445"/>
    </row>
    <row r="15" spans="1:45" s="444" customFormat="1" ht="12.75" x14ac:dyDescent="0.2">
      <c r="A15" s="754"/>
      <c r="B15" s="754"/>
      <c r="C15" s="754"/>
      <c r="D15" s="754"/>
      <c r="E15" s="754"/>
      <c r="F15" s="754"/>
      <c r="G15" s="754"/>
      <c r="H15" s="754"/>
      <c r="I15" s="754"/>
      <c r="J15" s="754"/>
      <c r="K15" s="754"/>
      <c r="L15" s="765"/>
      <c r="M15" s="754"/>
      <c r="N15" s="754"/>
      <c r="O15" s="754"/>
      <c r="P15" s="754"/>
      <c r="Q15" s="754"/>
      <c r="R15" s="754"/>
      <c r="S15" s="754"/>
      <c r="T15" s="754"/>
      <c r="U15" s="754"/>
      <c r="V15" s="754"/>
      <c r="W15" s="754"/>
      <c r="X15" s="754"/>
      <c r="Y15" s="762"/>
      <c r="Z15" s="759"/>
      <c r="AA15" s="759"/>
      <c r="AB15" s="760"/>
      <c r="AC15" s="759"/>
      <c r="AD15" s="757"/>
      <c r="AE15" s="757"/>
      <c r="AF15" s="757"/>
      <c r="AG15" s="757"/>
      <c r="AH15" s="754"/>
      <c r="AI15" s="417">
        <v>27980000</v>
      </c>
      <c r="AJ15" s="450" t="s">
        <v>1504</v>
      </c>
      <c r="AK15" s="450" t="s">
        <v>513</v>
      </c>
      <c r="AL15" s="464">
        <v>0</v>
      </c>
      <c r="AM15" s="446"/>
      <c r="AO15" s="449"/>
      <c r="AP15" s="445"/>
    </row>
    <row r="16" spans="1:45" s="444" customFormat="1" ht="12.75" x14ac:dyDescent="0.2">
      <c r="A16" s="754"/>
      <c r="B16" s="754"/>
      <c r="C16" s="754"/>
      <c r="D16" s="754"/>
      <c r="E16" s="754"/>
      <c r="F16" s="754"/>
      <c r="G16" s="754"/>
      <c r="H16" s="754"/>
      <c r="I16" s="754"/>
      <c r="J16" s="754"/>
      <c r="K16" s="754"/>
      <c r="L16" s="765"/>
      <c r="M16" s="754"/>
      <c r="N16" s="754"/>
      <c r="O16" s="754"/>
      <c r="P16" s="754"/>
      <c r="Q16" s="754"/>
      <c r="R16" s="754"/>
      <c r="S16" s="754"/>
      <c r="T16" s="754"/>
      <c r="U16" s="754"/>
      <c r="V16" s="754"/>
      <c r="W16" s="754"/>
      <c r="X16" s="754"/>
      <c r="Y16" s="754"/>
      <c r="Z16" s="757"/>
      <c r="AA16" s="757"/>
      <c r="AB16" s="757"/>
      <c r="AC16" s="761"/>
      <c r="AD16" s="757"/>
      <c r="AE16" s="757"/>
      <c r="AF16" s="757"/>
      <c r="AG16" s="757"/>
      <c r="AH16" s="754"/>
      <c r="AI16" s="417">
        <v>2620000</v>
      </c>
      <c r="AJ16" s="450" t="s">
        <v>1505</v>
      </c>
      <c r="AK16" s="450" t="s">
        <v>513</v>
      </c>
      <c r="AL16" s="464">
        <v>0</v>
      </c>
      <c r="AM16" s="446"/>
      <c r="AO16" s="449"/>
      <c r="AP16" s="445"/>
    </row>
    <row r="17" spans="1:45" s="444" customFormat="1" ht="12.75" customHeight="1" x14ac:dyDescent="0.2">
      <c r="A17" s="754"/>
      <c r="B17" s="754"/>
      <c r="C17" s="754"/>
      <c r="D17" s="754"/>
      <c r="E17" s="754"/>
      <c r="F17" s="754"/>
      <c r="G17" s="754"/>
      <c r="H17" s="754"/>
      <c r="I17" s="754"/>
      <c r="J17" s="754"/>
      <c r="K17" s="754"/>
      <c r="L17" s="765"/>
      <c r="M17" s="754"/>
      <c r="N17" s="754"/>
      <c r="O17" s="754"/>
      <c r="P17" s="754"/>
      <c r="Q17" s="754"/>
      <c r="R17" s="754"/>
      <c r="S17" s="754"/>
      <c r="T17" s="754"/>
      <c r="U17" s="754"/>
      <c r="V17" s="754"/>
      <c r="W17" s="754"/>
      <c r="X17" s="754"/>
      <c r="Y17" s="754"/>
      <c r="Z17" s="757"/>
      <c r="AA17" s="757"/>
      <c r="AB17" s="757"/>
      <c r="AC17" s="759"/>
      <c r="AD17" s="757"/>
      <c r="AE17" s="757"/>
      <c r="AF17" s="757"/>
      <c r="AG17" s="757"/>
      <c r="AH17" s="754"/>
      <c r="AI17" s="459">
        <v>6800000</v>
      </c>
      <c r="AJ17" s="450" t="s">
        <v>1506</v>
      </c>
      <c r="AK17" s="450" t="s">
        <v>513</v>
      </c>
      <c r="AL17" s="464">
        <v>0</v>
      </c>
      <c r="AM17" s="446"/>
      <c r="AO17" s="449"/>
      <c r="AP17" s="445"/>
    </row>
    <row r="18" spans="1:45" s="444" customFormat="1" ht="21" customHeight="1" x14ac:dyDescent="0.2">
      <c r="A18" s="755"/>
      <c r="B18" s="755"/>
      <c r="C18" s="755"/>
      <c r="D18" s="755"/>
      <c r="E18" s="755"/>
      <c r="F18" s="755"/>
      <c r="G18" s="755"/>
      <c r="H18" s="755"/>
      <c r="I18" s="755"/>
      <c r="J18" s="755"/>
      <c r="K18" s="755"/>
      <c r="L18" s="764"/>
      <c r="M18" s="755"/>
      <c r="N18" s="755"/>
      <c r="O18" s="755"/>
      <c r="P18" s="755"/>
      <c r="Q18" s="755"/>
      <c r="R18" s="755"/>
      <c r="S18" s="755"/>
      <c r="T18" s="755"/>
      <c r="U18" s="755"/>
      <c r="V18" s="755"/>
      <c r="W18" s="755"/>
      <c r="X18" s="755"/>
      <c r="Y18" s="755"/>
      <c r="Z18" s="758"/>
      <c r="AA18" s="758"/>
      <c r="AB18" s="758"/>
      <c r="AC18" s="758"/>
      <c r="AD18" s="758"/>
      <c r="AE18" s="758"/>
      <c r="AF18" s="758"/>
      <c r="AG18" s="758"/>
      <c r="AH18" s="755"/>
      <c r="AI18" s="417">
        <v>1200000</v>
      </c>
      <c r="AJ18" s="450" t="s">
        <v>1507</v>
      </c>
      <c r="AK18" s="450" t="s">
        <v>513</v>
      </c>
      <c r="AL18" s="464">
        <v>0</v>
      </c>
      <c r="AM18" s="446"/>
      <c r="AO18" s="449"/>
      <c r="AP18" s="445"/>
    </row>
    <row r="19" spans="1:45" s="444" customFormat="1" ht="51" x14ac:dyDescent="0.2">
      <c r="A19" s="441">
        <v>2</v>
      </c>
      <c r="B19" s="441" t="s">
        <v>543</v>
      </c>
      <c r="C19" s="441">
        <v>5</v>
      </c>
      <c r="D19" s="441">
        <v>25</v>
      </c>
      <c r="E19" s="441" t="s">
        <v>1487</v>
      </c>
      <c r="F19" s="441">
        <v>1</v>
      </c>
      <c r="G19" s="441">
        <v>251</v>
      </c>
      <c r="H19" s="441" t="s">
        <v>1488</v>
      </c>
      <c r="I19" s="441" t="s">
        <v>1499</v>
      </c>
      <c r="J19" s="441" t="s">
        <v>1471</v>
      </c>
      <c r="K19" s="441" t="s">
        <v>1490</v>
      </c>
      <c r="L19" s="447">
        <v>2020051290022</v>
      </c>
      <c r="M19" s="441">
        <v>4</v>
      </c>
      <c r="N19" s="441">
        <v>2514</v>
      </c>
      <c r="O19" s="441" t="s">
        <v>1500</v>
      </c>
      <c r="P19" s="441" t="s">
        <v>1057</v>
      </c>
      <c r="Q19" s="441">
        <v>4</v>
      </c>
      <c r="R19" s="441" t="s">
        <v>45</v>
      </c>
      <c r="S19" s="441">
        <v>1</v>
      </c>
      <c r="T19" s="441" t="s">
        <v>1485</v>
      </c>
      <c r="U19" s="441" t="s">
        <v>1508</v>
      </c>
      <c r="V19" s="441" t="s">
        <v>1057</v>
      </c>
      <c r="W19" s="441">
        <v>3</v>
      </c>
      <c r="X19" s="441" t="s">
        <v>45</v>
      </c>
      <c r="Y19" s="441">
        <v>5</v>
      </c>
      <c r="Z19" s="440">
        <v>1</v>
      </c>
      <c r="AA19" s="440">
        <v>0</v>
      </c>
      <c r="AB19" s="440">
        <v>0</v>
      </c>
      <c r="AC19" s="440">
        <v>0</v>
      </c>
      <c r="AD19" s="440">
        <v>1</v>
      </c>
      <c r="AE19" s="440">
        <v>0</v>
      </c>
      <c r="AF19" s="440">
        <v>1</v>
      </c>
      <c r="AG19" s="440">
        <v>0</v>
      </c>
      <c r="AH19" s="441"/>
      <c r="AI19" s="417">
        <v>10000000</v>
      </c>
      <c r="AJ19" s="441" t="s">
        <v>1371</v>
      </c>
      <c r="AK19" s="441" t="s">
        <v>513</v>
      </c>
      <c r="AL19" s="463">
        <v>0</v>
      </c>
      <c r="AM19" s="446"/>
    </row>
    <row r="20" spans="1:45" s="444" customFormat="1" ht="12.75" x14ac:dyDescent="0.2">
      <c r="A20" s="753">
        <v>2</v>
      </c>
      <c r="B20" s="753" t="s">
        <v>543</v>
      </c>
      <c r="C20" s="753">
        <v>5</v>
      </c>
      <c r="D20" s="753">
        <v>25</v>
      </c>
      <c r="E20" s="753" t="s">
        <v>1487</v>
      </c>
      <c r="F20" s="753">
        <v>1</v>
      </c>
      <c r="G20" s="753">
        <v>251</v>
      </c>
      <c r="H20" s="753" t="s">
        <v>1488</v>
      </c>
      <c r="I20" s="753" t="s">
        <v>1499</v>
      </c>
      <c r="J20" s="753" t="s">
        <v>1471</v>
      </c>
      <c r="K20" s="753" t="s">
        <v>1490</v>
      </c>
      <c r="L20" s="763">
        <v>2020051290022</v>
      </c>
      <c r="M20" s="753">
        <v>4</v>
      </c>
      <c r="N20" s="753">
        <v>2514</v>
      </c>
      <c r="O20" s="753" t="s">
        <v>1500</v>
      </c>
      <c r="P20" s="753" t="s">
        <v>1057</v>
      </c>
      <c r="Q20" s="753">
        <v>4</v>
      </c>
      <c r="R20" s="753" t="s">
        <v>45</v>
      </c>
      <c r="S20" s="753">
        <v>1</v>
      </c>
      <c r="T20" s="753" t="s">
        <v>1485</v>
      </c>
      <c r="U20" s="753" t="s">
        <v>1509</v>
      </c>
      <c r="V20" s="753" t="s">
        <v>1057</v>
      </c>
      <c r="W20" s="753">
        <v>3</v>
      </c>
      <c r="X20" s="753" t="s">
        <v>45</v>
      </c>
      <c r="Y20" s="753">
        <v>5</v>
      </c>
      <c r="Z20" s="756">
        <v>0</v>
      </c>
      <c r="AA20" s="756">
        <v>0</v>
      </c>
      <c r="AB20" s="756">
        <v>1</v>
      </c>
      <c r="AC20" s="766">
        <v>1</v>
      </c>
      <c r="AD20" s="766">
        <v>1</v>
      </c>
      <c r="AE20" s="766">
        <v>0</v>
      </c>
      <c r="AF20" s="766">
        <v>1</v>
      </c>
      <c r="AG20" s="766">
        <v>0</v>
      </c>
      <c r="AH20" s="768"/>
      <c r="AI20" s="459">
        <v>20450000</v>
      </c>
      <c r="AJ20" s="450" t="s">
        <v>1510</v>
      </c>
      <c r="AK20" s="450" t="s">
        <v>513</v>
      </c>
      <c r="AL20" s="464">
        <v>3181419</v>
      </c>
      <c r="AM20" s="446"/>
    </row>
    <row r="21" spans="1:45" s="444" customFormat="1" ht="25.5" x14ac:dyDescent="0.2">
      <c r="A21" s="755"/>
      <c r="B21" s="755"/>
      <c r="C21" s="755"/>
      <c r="D21" s="755"/>
      <c r="E21" s="755"/>
      <c r="F21" s="755"/>
      <c r="G21" s="755"/>
      <c r="H21" s="755"/>
      <c r="I21" s="755"/>
      <c r="J21" s="755"/>
      <c r="K21" s="755"/>
      <c r="L21" s="764"/>
      <c r="M21" s="755"/>
      <c r="N21" s="755"/>
      <c r="O21" s="755"/>
      <c r="P21" s="755"/>
      <c r="Q21" s="755"/>
      <c r="R21" s="755"/>
      <c r="S21" s="755"/>
      <c r="T21" s="755"/>
      <c r="U21" s="755"/>
      <c r="V21" s="755"/>
      <c r="W21" s="755"/>
      <c r="X21" s="755"/>
      <c r="Y21" s="755"/>
      <c r="Z21" s="758"/>
      <c r="AA21" s="758"/>
      <c r="AB21" s="758"/>
      <c r="AC21" s="770"/>
      <c r="AD21" s="767"/>
      <c r="AE21" s="767"/>
      <c r="AF21" s="767"/>
      <c r="AG21" s="767"/>
      <c r="AH21" s="769"/>
      <c r="AI21" s="459">
        <v>10595965</v>
      </c>
      <c r="AJ21" s="450" t="s">
        <v>1511</v>
      </c>
      <c r="AK21" s="450" t="s">
        <v>1512</v>
      </c>
      <c r="AL21" s="464">
        <v>3692594</v>
      </c>
      <c r="AM21" s="446"/>
    </row>
    <row r="22" spans="1:45" s="444" customFormat="1" ht="12.75" x14ac:dyDescent="0.2">
      <c r="A22" s="753">
        <v>2</v>
      </c>
      <c r="B22" s="753" t="s">
        <v>543</v>
      </c>
      <c r="C22" s="753">
        <v>5</v>
      </c>
      <c r="D22" s="753">
        <v>25</v>
      </c>
      <c r="E22" s="753" t="s">
        <v>1487</v>
      </c>
      <c r="F22" s="753">
        <v>1</v>
      </c>
      <c r="G22" s="753">
        <v>251</v>
      </c>
      <c r="H22" s="753" t="s">
        <v>1488</v>
      </c>
      <c r="I22" s="753" t="s">
        <v>1499</v>
      </c>
      <c r="J22" s="753" t="s">
        <v>1471</v>
      </c>
      <c r="K22" s="753" t="s">
        <v>1490</v>
      </c>
      <c r="L22" s="763">
        <v>2020051290022</v>
      </c>
      <c r="M22" s="753">
        <v>4</v>
      </c>
      <c r="N22" s="753">
        <v>2514</v>
      </c>
      <c r="O22" s="753" t="s">
        <v>1500</v>
      </c>
      <c r="P22" s="753" t="s">
        <v>1057</v>
      </c>
      <c r="Q22" s="753">
        <v>4</v>
      </c>
      <c r="R22" s="753" t="s">
        <v>45</v>
      </c>
      <c r="S22" s="753">
        <v>1</v>
      </c>
      <c r="T22" s="753" t="s">
        <v>1485</v>
      </c>
      <c r="U22" s="753" t="s">
        <v>1513</v>
      </c>
      <c r="V22" s="753" t="s">
        <v>137</v>
      </c>
      <c r="W22" s="753">
        <v>100</v>
      </c>
      <c r="X22" s="753" t="s">
        <v>45</v>
      </c>
      <c r="Y22" s="753">
        <v>20</v>
      </c>
      <c r="Z22" s="756">
        <v>0</v>
      </c>
      <c r="AA22" s="756">
        <v>0</v>
      </c>
      <c r="AB22" s="756">
        <v>50</v>
      </c>
      <c r="AC22" s="756">
        <v>50</v>
      </c>
      <c r="AD22" s="756">
        <v>0</v>
      </c>
      <c r="AE22" s="756">
        <v>0</v>
      </c>
      <c r="AF22" s="756">
        <v>50</v>
      </c>
      <c r="AG22" s="756">
        <v>0</v>
      </c>
      <c r="AH22" s="753"/>
      <c r="AI22" s="417">
        <v>55770575</v>
      </c>
      <c r="AJ22" s="441" t="s">
        <v>1514</v>
      </c>
      <c r="AK22" s="441" t="s">
        <v>513</v>
      </c>
      <c r="AL22" s="463">
        <v>53041018</v>
      </c>
      <c r="AM22" s="446"/>
    </row>
    <row r="23" spans="1:45" s="444" customFormat="1" ht="25.5" x14ac:dyDescent="0.2">
      <c r="A23" s="755"/>
      <c r="B23" s="755"/>
      <c r="C23" s="755"/>
      <c r="D23" s="755"/>
      <c r="E23" s="755"/>
      <c r="F23" s="755"/>
      <c r="G23" s="755"/>
      <c r="H23" s="755"/>
      <c r="I23" s="755"/>
      <c r="J23" s="755"/>
      <c r="K23" s="755"/>
      <c r="L23" s="764"/>
      <c r="M23" s="755"/>
      <c r="N23" s="755"/>
      <c r="O23" s="755"/>
      <c r="P23" s="755"/>
      <c r="Q23" s="755"/>
      <c r="R23" s="755"/>
      <c r="S23" s="755"/>
      <c r="T23" s="755"/>
      <c r="U23" s="755"/>
      <c r="V23" s="755"/>
      <c r="W23" s="755"/>
      <c r="X23" s="755"/>
      <c r="Y23" s="755"/>
      <c r="Z23" s="758"/>
      <c r="AA23" s="758"/>
      <c r="AB23" s="758"/>
      <c r="AC23" s="758"/>
      <c r="AD23" s="758"/>
      <c r="AE23" s="758"/>
      <c r="AF23" s="758"/>
      <c r="AG23" s="758"/>
      <c r="AH23" s="755"/>
      <c r="AI23" s="417">
        <v>2636983</v>
      </c>
      <c r="AJ23" s="441" t="s">
        <v>1511</v>
      </c>
      <c r="AK23" s="441" t="s">
        <v>1512</v>
      </c>
      <c r="AL23" s="419">
        <v>0</v>
      </c>
      <c r="AM23" s="446"/>
    </row>
    <row r="24" spans="1:45" s="444" customFormat="1" ht="51" x14ac:dyDescent="0.2">
      <c r="A24" s="441">
        <v>2</v>
      </c>
      <c r="B24" s="441" t="s">
        <v>543</v>
      </c>
      <c r="C24" s="441">
        <v>5</v>
      </c>
      <c r="D24" s="441">
        <v>25</v>
      </c>
      <c r="E24" s="441" t="s">
        <v>1487</v>
      </c>
      <c r="F24" s="441">
        <v>1</v>
      </c>
      <c r="G24" s="441">
        <v>251</v>
      </c>
      <c r="H24" s="441" t="s">
        <v>1488</v>
      </c>
      <c r="I24" s="441" t="s">
        <v>1499</v>
      </c>
      <c r="J24" s="441" t="s">
        <v>1471</v>
      </c>
      <c r="K24" s="441" t="s">
        <v>1490</v>
      </c>
      <c r="L24" s="447">
        <v>2020051290022</v>
      </c>
      <c r="M24" s="441">
        <v>4</v>
      </c>
      <c r="N24" s="441">
        <v>2514</v>
      </c>
      <c r="O24" s="441" t="s">
        <v>1500</v>
      </c>
      <c r="P24" s="441" t="s">
        <v>1057</v>
      </c>
      <c r="Q24" s="441">
        <v>4</v>
      </c>
      <c r="R24" s="441" t="s">
        <v>45</v>
      </c>
      <c r="S24" s="441">
        <v>1</v>
      </c>
      <c r="T24" s="441" t="s">
        <v>1485</v>
      </c>
      <c r="U24" s="441" t="s">
        <v>1515</v>
      </c>
      <c r="V24" s="441" t="s">
        <v>1057</v>
      </c>
      <c r="W24" s="441">
        <v>250</v>
      </c>
      <c r="X24" s="441" t="s">
        <v>45</v>
      </c>
      <c r="Y24" s="441">
        <v>10</v>
      </c>
      <c r="Z24" s="440">
        <v>40</v>
      </c>
      <c r="AA24" s="440">
        <v>75</v>
      </c>
      <c r="AB24" s="440">
        <v>70</v>
      </c>
      <c r="AC24" s="440">
        <v>47</v>
      </c>
      <c r="AD24" s="440">
        <v>70</v>
      </c>
      <c r="AE24" s="440">
        <v>0</v>
      </c>
      <c r="AF24" s="440">
        <v>70</v>
      </c>
      <c r="AG24" s="440">
        <v>0</v>
      </c>
      <c r="AH24" s="441"/>
      <c r="AI24" s="417">
        <v>12500000</v>
      </c>
      <c r="AJ24" s="441" t="s">
        <v>1503</v>
      </c>
      <c r="AK24" s="441" t="s">
        <v>513</v>
      </c>
      <c r="AL24" s="463">
        <v>4876231</v>
      </c>
      <c r="AM24" s="446"/>
    </row>
    <row r="25" spans="1:45" s="444" customFormat="1" ht="51" x14ac:dyDescent="0.2">
      <c r="A25" s="441">
        <v>2</v>
      </c>
      <c r="B25" s="441" t="s">
        <v>543</v>
      </c>
      <c r="C25" s="441">
        <v>5</v>
      </c>
      <c r="D25" s="441">
        <v>25</v>
      </c>
      <c r="E25" s="441" t="s">
        <v>1487</v>
      </c>
      <c r="F25" s="441">
        <v>1</v>
      </c>
      <c r="G25" s="441">
        <v>251</v>
      </c>
      <c r="H25" s="441" t="s">
        <v>1488</v>
      </c>
      <c r="I25" s="441" t="s">
        <v>1489</v>
      </c>
      <c r="J25" s="441" t="s">
        <v>1471</v>
      </c>
      <c r="K25" s="441" t="s">
        <v>1490</v>
      </c>
      <c r="L25" s="447">
        <v>2020051290022</v>
      </c>
      <c r="M25" s="441">
        <v>5</v>
      </c>
      <c r="N25" s="441">
        <v>2515</v>
      </c>
      <c r="O25" s="441" t="s">
        <v>1516</v>
      </c>
      <c r="P25" s="441" t="s">
        <v>1057</v>
      </c>
      <c r="Q25" s="441">
        <v>8</v>
      </c>
      <c r="R25" s="441" t="s">
        <v>45</v>
      </c>
      <c r="S25" s="441">
        <v>2</v>
      </c>
      <c r="T25" s="441" t="s">
        <v>1485</v>
      </c>
      <c r="U25" s="441" t="s">
        <v>1517</v>
      </c>
      <c r="V25" s="441" t="s">
        <v>1057</v>
      </c>
      <c r="W25" s="441">
        <v>8</v>
      </c>
      <c r="X25" s="441" t="s">
        <v>45</v>
      </c>
      <c r="Y25" s="441">
        <v>100</v>
      </c>
      <c r="Z25" s="440">
        <v>2</v>
      </c>
      <c r="AA25" s="440">
        <v>2</v>
      </c>
      <c r="AB25" s="440">
        <v>2</v>
      </c>
      <c r="AC25" s="440">
        <v>2</v>
      </c>
      <c r="AD25" s="440">
        <v>2</v>
      </c>
      <c r="AE25" s="440">
        <v>0</v>
      </c>
      <c r="AF25" s="440">
        <v>2</v>
      </c>
      <c r="AG25" s="440">
        <v>0</v>
      </c>
      <c r="AH25" s="441"/>
      <c r="AI25" s="417">
        <v>25000000</v>
      </c>
      <c r="AJ25" s="441" t="s">
        <v>1271</v>
      </c>
      <c r="AK25" s="441" t="s">
        <v>513</v>
      </c>
      <c r="AL25" s="463">
        <v>14381793.095238101</v>
      </c>
      <c r="AM25" s="446"/>
      <c r="AS25" s="445"/>
    </row>
    <row r="26" spans="1:45" s="444" customFormat="1" ht="12.75" x14ac:dyDescent="0.2">
      <c r="A26" s="753">
        <v>2</v>
      </c>
      <c r="B26" s="753" t="s">
        <v>543</v>
      </c>
      <c r="C26" s="753">
        <v>5</v>
      </c>
      <c r="D26" s="753">
        <v>25</v>
      </c>
      <c r="E26" s="753" t="s">
        <v>1487</v>
      </c>
      <c r="F26" s="753">
        <v>1</v>
      </c>
      <c r="G26" s="753">
        <v>251</v>
      </c>
      <c r="H26" s="753" t="s">
        <v>1488</v>
      </c>
      <c r="I26" s="753" t="s">
        <v>1489</v>
      </c>
      <c r="J26" s="753" t="s">
        <v>1471</v>
      </c>
      <c r="K26" s="753" t="s">
        <v>1490</v>
      </c>
      <c r="L26" s="763">
        <v>2020051290022</v>
      </c>
      <c r="M26" s="753">
        <v>6</v>
      </c>
      <c r="N26" s="753">
        <v>2516</v>
      </c>
      <c r="O26" s="753" t="s">
        <v>1518</v>
      </c>
      <c r="P26" s="753" t="s">
        <v>1057</v>
      </c>
      <c r="Q26" s="753">
        <v>4</v>
      </c>
      <c r="R26" s="753" t="s">
        <v>45</v>
      </c>
      <c r="S26" s="753">
        <v>1</v>
      </c>
      <c r="T26" s="753" t="s">
        <v>1485</v>
      </c>
      <c r="U26" s="753" t="s">
        <v>1519</v>
      </c>
      <c r="V26" s="753" t="s">
        <v>1057</v>
      </c>
      <c r="W26" s="753">
        <v>12000</v>
      </c>
      <c r="X26" s="753" t="s">
        <v>45</v>
      </c>
      <c r="Y26" s="753">
        <v>100</v>
      </c>
      <c r="Z26" s="756">
        <v>2000</v>
      </c>
      <c r="AA26" s="756">
        <v>922</v>
      </c>
      <c r="AB26" s="756">
        <v>2000</v>
      </c>
      <c r="AC26" s="766">
        <v>1256</v>
      </c>
      <c r="AD26" s="756">
        <v>6000</v>
      </c>
      <c r="AE26" s="756">
        <v>0</v>
      </c>
      <c r="AF26" s="756">
        <v>2000</v>
      </c>
      <c r="AG26" s="756">
        <v>0</v>
      </c>
      <c r="AH26" s="753"/>
      <c r="AI26" s="459">
        <v>176422432</v>
      </c>
      <c r="AJ26" s="450" t="s">
        <v>1237</v>
      </c>
      <c r="AK26" s="450" t="s">
        <v>513</v>
      </c>
      <c r="AL26" s="464">
        <v>0</v>
      </c>
      <c r="AM26" s="446"/>
    </row>
    <row r="27" spans="1:45" s="444" customFormat="1" ht="12.75" x14ac:dyDescent="0.2">
      <c r="A27" s="754"/>
      <c r="B27" s="754"/>
      <c r="C27" s="754"/>
      <c r="D27" s="754"/>
      <c r="E27" s="754"/>
      <c r="F27" s="754"/>
      <c r="G27" s="754"/>
      <c r="H27" s="754"/>
      <c r="I27" s="754"/>
      <c r="J27" s="754"/>
      <c r="K27" s="754"/>
      <c r="L27" s="765"/>
      <c r="M27" s="754"/>
      <c r="N27" s="754"/>
      <c r="O27" s="754"/>
      <c r="P27" s="754"/>
      <c r="Q27" s="754"/>
      <c r="R27" s="754"/>
      <c r="S27" s="754"/>
      <c r="T27" s="754"/>
      <c r="U27" s="754"/>
      <c r="V27" s="754"/>
      <c r="W27" s="754"/>
      <c r="X27" s="754"/>
      <c r="Y27" s="754"/>
      <c r="Z27" s="757"/>
      <c r="AA27" s="757"/>
      <c r="AB27" s="757"/>
      <c r="AC27" s="771"/>
      <c r="AD27" s="757"/>
      <c r="AE27" s="757"/>
      <c r="AF27" s="757"/>
      <c r="AG27" s="757"/>
      <c r="AH27" s="754"/>
      <c r="AI27" s="459">
        <v>9314000</v>
      </c>
      <c r="AJ27" s="450" t="s">
        <v>1107</v>
      </c>
      <c r="AK27" s="450" t="s">
        <v>513</v>
      </c>
      <c r="AL27" s="464">
        <v>0</v>
      </c>
      <c r="AM27" s="446"/>
    </row>
    <row r="28" spans="1:45" s="444" customFormat="1" ht="12.75" x14ac:dyDescent="0.2">
      <c r="A28" s="754"/>
      <c r="B28" s="754"/>
      <c r="C28" s="754"/>
      <c r="D28" s="754"/>
      <c r="E28" s="754"/>
      <c r="F28" s="754"/>
      <c r="G28" s="754"/>
      <c r="H28" s="754"/>
      <c r="I28" s="754"/>
      <c r="J28" s="754"/>
      <c r="K28" s="754"/>
      <c r="L28" s="765"/>
      <c r="M28" s="754"/>
      <c r="N28" s="754"/>
      <c r="O28" s="754"/>
      <c r="P28" s="754"/>
      <c r="Q28" s="754"/>
      <c r="R28" s="754"/>
      <c r="S28" s="754"/>
      <c r="T28" s="754"/>
      <c r="U28" s="754"/>
      <c r="V28" s="754"/>
      <c r="W28" s="754"/>
      <c r="X28" s="754"/>
      <c r="Y28" s="754"/>
      <c r="Z28" s="757"/>
      <c r="AA28" s="757"/>
      <c r="AB28" s="757"/>
      <c r="AC28" s="771"/>
      <c r="AD28" s="757"/>
      <c r="AE28" s="757"/>
      <c r="AF28" s="757"/>
      <c r="AG28" s="757"/>
      <c r="AH28" s="754"/>
      <c r="AI28" s="459">
        <v>50000000</v>
      </c>
      <c r="AJ28" s="450" t="s">
        <v>1230</v>
      </c>
      <c r="AK28" s="450" t="s">
        <v>513</v>
      </c>
      <c r="AL28" s="464">
        <v>0</v>
      </c>
      <c r="AM28" s="446"/>
    </row>
    <row r="29" spans="1:45" s="444" customFormat="1" ht="25.5" x14ac:dyDescent="0.2">
      <c r="A29" s="755"/>
      <c r="B29" s="755"/>
      <c r="C29" s="755"/>
      <c r="D29" s="755"/>
      <c r="E29" s="755"/>
      <c r="F29" s="755"/>
      <c r="G29" s="755"/>
      <c r="H29" s="755"/>
      <c r="I29" s="755"/>
      <c r="J29" s="755"/>
      <c r="K29" s="755"/>
      <c r="L29" s="764"/>
      <c r="M29" s="755"/>
      <c r="N29" s="755"/>
      <c r="O29" s="755"/>
      <c r="P29" s="755"/>
      <c r="Q29" s="755"/>
      <c r="R29" s="755"/>
      <c r="S29" s="755"/>
      <c r="T29" s="755"/>
      <c r="U29" s="755"/>
      <c r="V29" s="755"/>
      <c r="W29" s="755"/>
      <c r="X29" s="755"/>
      <c r="Y29" s="755"/>
      <c r="Z29" s="758"/>
      <c r="AA29" s="758"/>
      <c r="AB29" s="758"/>
      <c r="AC29" s="767"/>
      <c r="AD29" s="758"/>
      <c r="AE29" s="758"/>
      <c r="AF29" s="758"/>
      <c r="AG29" s="758"/>
      <c r="AH29" s="755"/>
      <c r="AI29" s="459">
        <v>6238683</v>
      </c>
      <c r="AJ29" s="450" t="s">
        <v>1520</v>
      </c>
      <c r="AK29" s="450" t="s">
        <v>1512</v>
      </c>
      <c r="AL29" s="464">
        <v>6238683</v>
      </c>
      <c r="AM29" s="446"/>
    </row>
    <row r="30" spans="1:45" s="444" customFormat="1" ht="57" customHeight="1" x14ac:dyDescent="0.2">
      <c r="A30" s="753">
        <v>2</v>
      </c>
      <c r="B30" s="753" t="s">
        <v>543</v>
      </c>
      <c r="C30" s="753">
        <v>5</v>
      </c>
      <c r="D30" s="753">
        <v>25</v>
      </c>
      <c r="E30" s="753" t="s">
        <v>1487</v>
      </c>
      <c r="F30" s="753">
        <v>1</v>
      </c>
      <c r="G30" s="753">
        <v>251</v>
      </c>
      <c r="H30" s="753" t="s">
        <v>1488</v>
      </c>
      <c r="I30" s="753" t="s">
        <v>1489</v>
      </c>
      <c r="J30" s="753" t="s">
        <v>1471</v>
      </c>
      <c r="K30" s="753" t="s">
        <v>1490</v>
      </c>
      <c r="L30" s="763">
        <v>2020051290022</v>
      </c>
      <c r="M30" s="753">
        <v>7</v>
      </c>
      <c r="N30" s="753">
        <v>2517</v>
      </c>
      <c r="O30" s="753" t="s">
        <v>1521</v>
      </c>
      <c r="P30" s="753" t="s">
        <v>137</v>
      </c>
      <c r="Q30" s="753">
        <v>100</v>
      </c>
      <c r="R30" s="753" t="s">
        <v>138</v>
      </c>
      <c r="S30" s="753">
        <v>100</v>
      </c>
      <c r="T30" s="753" t="s">
        <v>1485</v>
      </c>
      <c r="U30" s="753" t="s">
        <v>1522</v>
      </c>
      <c r="V30" s="753" t="s">
        <v>137</v>
      </c>
      <c r="W30" s="753">
        <v>100</v>
      </c>
      <c r="X30" s="753" t="s">
        <v>138</v>
      </c>
      <c r="Y30" s="753">
        <v>100</v>
      </c>
      <c r="Z30" s="756">
        <v>10</v>
      </c>
      <c r="AA30" s="756">
        <v>10</v>
      </c>
      <c r="AB30" s="756">
        <v>30</v>
      </c>
      <c r="AC30" s="756">
        <v>30</v>
      </c>
      <c r="AD30" s="756">
        <v>30</v>
      </c>
      <c r="AE30" s="756">
        <v>0</v>
      </c>
      <c r="AF30" s="756">
        <v>30</v>
      </c>
      <c r="AG30" s="756">
        <v>0</v>
      </c>
      <c r="AH30" s="753"/>
      <c r="AI30" s="417">
        <v>25000000</v>
      </c>
      <c r="AJ30" s="441" t="s">
        <v>930</v>
      </c>
      <c r="AK30" s="441" t="s">
        <v>513</v>
      </c>
      <c r="AL30" s="463">
        <v>15381793.095238101</v>
      </c>
      <c r="AM30" s="446"/>
      <c r="AS30" s="445"/>
    </row>
    <row r="31" spans="1:45" s="444" customFormat="1" ht="12.75" x14ac:dyDescent="0.2">
      <c r="A31" s="755"/>
      <c r="B31" s="755"/>
      <c r="C31" s="755"/>
      <c r="D31" s="755"/>
      <c r="E31" s="755"/>
      <c r="F31" s="755"/>
      <c r="G31" s="755"/>
      <c r="H31" s="755"/>
      <c r="I31" s="755"/>
      <c r="J31" s="755"/>
      <c r="K31" s="755"/>
      <c r="L31" s="764"/>
      <c r="M31" s="755"/>
      <c r="N31" s="755"/>
      <c r="O31" s="755"/>
      <c r="P31" s="755"/>
      <c r="Q31" s="755"/>
      <c r="R31" s="755"/>
      <c r="S31" s="755"/>
      <c r="T31" s="755"/>
      <c r="U31" s="755"/>
      <c r="V31" s="755"/>
      <c r="W31" s="755"/>
      <c r="X31" s="755"/>
      <c r="Y31" s="755"/>
      <c r="Z31" s="758"/>
      <c r="AA31" s="758"/>
      <c r="AB31" s="758"/>
      <c r="AC31" s="758"/>
      <c r="AD31" s="758"/>
      <c r="AE31" s="758"/>
      <c r="AF31" s="758"/>
      <c r="AG31" s="758"/>
      <c r="AH31" s="755"/>
      <c r="AI31" s="417">
        <v>7751136</v>
      </c>
      <c r="AJ31" s="441" t="s">
        <v>359</v>
      </c>
      <c r="AK31" s="441" t="s">
        <v>513</v>
      </c>
      <c r="AL31" s="463">
        <v>750189</v>
      </c>
      <c r="AM31" s="446"/>
      <c r="AS31" s="445"/>
    </row>
    <row r="32" spans="1:45" s="444" customFormat="1" ht="51" x14ac:dyDescent="0.2">
      <c r="A32" s="441">
        <v>2</v>
      </c>
      <c r="B32" s="441" t="s">
        <v>543</v>
      </c>
      <c r="C32" s="441">
        <v>5</v>
      </c>
      <c r="D32" s="441">
        <v>25</v>
      </c>
      <c r="E32" s="441" t="s">
        <v>1487</v>
      </c>
      <c r="F32" s="441">
        <v>1</v>
      </c>
      <c r="G32" s="441">
        <v>251</v>
      </c>
      <c r="H32" s="441" t="s">
        <v>1488</v>
      </c>
      <c r="I32" s="441" t="s">
        <v>1489</v>
      </c>
      <c r="J32" s="441" t="s">
        <v>1471</v>
      </c>
      <c r="K32" s="441" t="s">
        <v>1490</v>
      </c>
      <c r="L32" s="447">
        <v>2020051290022</v>
      </c>
      <c r="M32" s="441">
        <v>8</v>
      </c>
      <c r="N32" s="441">
        <v>2518</v>
      </c>
      <c r="O32" s="441" t="s">
        <v>1523</v>
      </c>
      <c r="P32" s="441" t="s">
        <v>1057</v>
      </c>
      <c r="Q32" s="441">
        <v>200</v>
      </c>
      <c r="R32" s="441" t="s">
        <v>45</v>
      </c>
      <c r="S32" s="441">
        <v>50</v>
      </c>
      <c r="T32" s="441" t="s">
        <v>1485</v>
      </c>
      <c r="U32" s="441" t="s">
        <v>1524</v>
      </c>
      <c r="V32" s="441" t="s">
        <v>1057</v>
      </c>
      <c r="W32" s="441">
        <v>144</v>
      </c>
      <c r="X32" s="441" t="s">
        <v>45</v>
      </c>
      <c r="Y32" s="441">
        <v>100</v>
      </c>
      <c r="Z32" s="440">
        <v>36</v>
      </c>
      <c r="AA32" s="440">
        <v>30</v>
      </c>
      <c r="AB32" s="440">
        <v>36</v>
      </c>
      <c r="AC32" s="442">
        <v>30</v>
      </c>
      <c r="AD32" s="440">
        <v>36</v>
      </c>
      <c r="AE32" s="440">
        <v>0</v>
      </c>
      <c r="AF32" s="440">
        <v>36</v>
      </c>
      <c r="AG32" s="440">
        <v>0</v>
      </c>
      <c r="AH32" s="441"/>
      <c r="AI32" s="417">
        <v>30000000</v>
      </c>
      <c r="AJ32" s="441" t="s">
        <v>1503</v>
      </c>
      <c r="AK32" s="441" t="s">
        <v>513</v>
      </c>
      <c r="AL32" s="463">
        <v>11102802</v>
      </c>
      <c r="AM32" s="446"/>
    </row>
    <row r="33" spans="1:45" s="444" customFormat="1" ht="15" customHeight="1" x14ac:dyDescent="0.2">
      <c r="A33" s="753">
        <v>2</v>
      </c>
      <c r="B33" s="753" t="s">
        <v>543</v>
      </c>
      <c r="C33" s="753">
        <v>5</v>
      </c>
      <c r="D33" s="753">
        <v>25</v>
      </c>
      <c r="E33" s="753" t="s">
        <v>1487</v>
      </c>
      <c r="F33" s="753">
        <v>1</v>
      </c>
      <c r="G33" s="753">
        <v>251</v>
      </c>
      <c r="H33" s="753" t="s">
        <v>1488</v>
      </c>
      <c r="I33" s="753" t="s">
        <v>1489</v>
      </c>
      <c r="J33" s="753" t="s">
        <v>1471</v>
      </c>
      <c r="K33" s="753" t="s">
        <v>1490</v>
      </c>
      <c r="L33" s="763">
        <v>2020051290022</v>
      </c>
      <c r="M33" s="753">
        <v>9</v>
      </c>
      <c r="N33" s="753">
        <v>2519</v>
      </c>
      <c r="O33" s="753" t="s">
        <v>1525</v>
      </c>
      <c r="P33" s="753" t="s">
        <v>1057</v>
      </c>
      <c r="Q33" s="753">
        <v>4</v>
      </c>
      <c r="R33" s="753" t="s">
        <v>45</v>
      </c>
      <c r="S33" s="753">
        <v>1</v>
      </c>
      <c r="T33" s="753" t="s">
        <v>1485</v>
      </c>
      <c r="U33" s="753" t="s">
        <v>1526</v>
      </c>
      <c r="V33" s="753" t="s">
        <v>137</v>
      </c>
      <c r="W33" s="753">
        <v>100</v>
      </c>
      <c r="X33" s="753" t="s">
        <v>45</v>
      </c>
      <c r="Y33" s="753">
        <v>88</v>
      </c>
      <c r="Z33" s="756">
        <v>0</v>
      </c>
      <c r="AA33" s="756">
        <v>0</v>
      </c>
      <c r="AB33" s="756">
        <v>0</v>
      </c>
      <c r="AC33" s="756">
        <v>0</v>
      </c>
      <c r="AD33" s="756">
        <v>50</v>
      </c>
      <c r="AE33" s="756">
        <v>0</v>
      </c>
      <c r="AF33" s="756">
        <v>50</v>
      </c>
      <c r="AG33" s="756">
        <v>0</v>
      </c>
      <c r="AH33" s="753"/>
      <c r="AI33" s="417">
        <v>100000000</v>
      </c>
      <c r="AJ33" s="450" t="s">
        <v>1527</v>
      </c>
      <c r="AK33" s="450" t="s">
        <v>513</v>
      </c>
      <c r="AL33" s="464">
        <v>0</v>
      </c>
      <c r="AM33" s="446"/>
    </row>
    <row r="34" spans="1:45" s="444" customFormat="1" ht="23.25" customHeight="1" x14ac:dyDescent="0.2">
      <c r="A34" s="754"/>
      <c r="B34" s="754"/>
      <c r="C34" s="754"/>
      <c r="D34" s="754"/>
      <c r="E34" s="754"/>
      <c r="F34" s="754"/>
      <c r="G34" s="754"/>
      <c r="H34" s="754"/>
      <c r="I34" s="754"/>
      <c r="J34" s="754"/>
      <c r="K34" s="754"/>
      <c r="L34" s="765"/>
      <c r="M34" s="754"/>
      <c r="N34" s="754"/>
      <c r="O34" s="754"/>
      <c r="P34" s="754"/>
      <c r="Q34" s="754"/>
      <c r="R34" s="754"/>
      <c r="S34" s="754"/>
      <c r="T34" s="754"/>
      <c r="U34" s="754"/>
      <c r="V34" s="754"/>
      <c r="W34" s="754"/>
      <c r="X34" s="754"/>
      <c r="Y34" s="754"/>
      <c r="Z34" s="757"/>
      <c r="AA34" s="757"/>
      <c r="AB34" s="757"/>
      <c r="AC34" s="757"/>
      <c r="AD34" s="757"/>
      <c r="AE34" s="757"/>
      <c r="AF34" s="757"/>
      <c r="AG34" s="757"/>
      <c r="AH34" s="754"/>
      <c r="AI34" s="417">
        <v>4000000</v>
      </c>
      <c r="AJ34" s="441" t="s">
        <v>1528</v>
      </c>
      <c r="AK34" s="441" t="s">
        <v>513</v>
      </c>
      <c r="AL34" s="463">
        <v>0</v>
      </c>
      <c r="AM34" s="446"/>
    </row>
    <row r="35" spans="1:45" s="444" customFormat="1" ht="33" customHeight="1" x14ac:dyDescent="0.2">
      <c r="A35" s="755"/>
      <c r="B35" s="755"/>
      <c r="C35" s="755"/>
      <c r="D35" s="755"/>
      <c r="E35" s="755"/>
      <c r="F35" s="755"/>
      <c r="G35" s="755"/>
      <c r="H35" s="755"/>
      <c r="I35" s="755"/>
      <c r="J35" s="755"/>
      <c r="K35" s="755"/>
      <c r="L35" s="764"/>
      <c r="M35" s="755"/>
      <c r="N35" s="755"/>
      <c r="O35" s="755"/>
      <c r="P35" s="755"/>
      <c r="Q35" s="755"/>
      <c r="R35" s="755"/>
      <c r="S35" s="755"/>
      <c r="T35" s="755"/>
      <c r="U35" s="755"/>
      <c r="V35" s="755"/>
      <c r="W35" s="755"/>
      <c r="X35" s="755"/>
      <c r="Y35" s="755"/>
      <c r="Z35" s="758"/>
      <c r="AA35" s="758"/>
      <c r="AB35" s="758"/>
      <c r="AC35" s="758"/>
      <c r="AD35" s="758"/>
      <c r="AE35" s="758"/>
      <c r="AF35" s="758"/>
      <c r="AG35" s="758"/>
      <c r="AH35" s="755"/>
      <c r="AI35" s="417">
        <v>972340</v>
      </c>
      <c r="AJ35" s="441" t="s">
        <v>1511</v>
      </c>
      <c r="AK35" s="441" t="s">
        <v>1512</v>
      </c>
      <c r="AL35" s="419">
        <v>0</v>
      </c>
      <c r="AM35" s="446"/>
    </row>
    <row r="36" spans="1:45" s="444" customFormat="1" ht="51" x14ac:dyDescent="0.2">
      <c r="A36" s="441">
        <v>2</v>
      </c>
      <c r="B36" s="441" t="s">
        <v>543</v>
      </c>
      <c r="C36" s="441">
        <v>5</v>
      </c>
      <c r="D36" s="441">
        <v>25</v>
      </c>
      <c r="E36" s="441" t="s">
        <v>1487</v>
      </c>
      <c r="F36" s="441">
        <v>1</v>
      </c>
      <c r="G36" s="441">
        <v>251</v>
      </c>
      <c r="H36" s="441" t="s">
        <v>1488</v>
      </c>
      <c r="I36" s="441" t="s">
        <v>1489</v>
      </c>
      <c r="J36" s="441" t="s">
        <v>1471</v>
      </c>
      <c r="K36" s="441" t="s">
        <v>1490</v>
      </c>
      <c r="L36" s="447">
        <v>2020051290022</v>
      </c>
      <c r="M36" s="441">
        <v>9</v>
      </c>
      <c r="N36" s="441">
        <v>2519</v>
      </c>
      <c r="O36" s="441" t="s">
        <v>1525</v>
      </c>
      <c r="P36" s="441" t="s">
        <v>1057</v>
      </c>
      <c r="Q36" s="441">
        <v>4</v>
      </c>
      <c r="R36" s="441" t="s">
        <v>45</v>
      </c>
      <c r="S36" s="441">
        <v>1</v>
      </c>
      <c r="T36" s="441" t="s">
        <v>1485</v>
      </c>
      <c r="U36" s="441" t="s">
        <v>1529</v>
      </c>
      <c r="V36" s="441" t="s">
        <v>1057</v>
      </c>
      <c r="W36" s="441">
        <v>100</v>
      </c>
      <c r="X36" s="441" t="s">
        <v>45</v>
      </c>
      <c r="Y36" s="441">
        <v>12</v>
      </c>
      <c r="Z36" s="440">
        <v>25</v>
      </c>
      <c r="AA36" s="440">
        <v>21</v>
      </c>
      <c r="AB36" s="440">
        <v>25</v>
      </c>
      <c r="AC36" s="440">
        <v>19</v>
      </c>
      <c r="AD36" s="440">
        <v>25</v>
      </c>
      <c r="AE36" s="440">
        <v>0</v>
      </c>
      <c r="AF36" s="440">
        <v>25</v>
      </c>
      <c r="AG36" s="440">
        <v>0</v>
      </c>
      <c r="AH36" s="441"/>
      <c r="AI36" s="417">
        <v>17500000</v>
      </c>
      <c r="AJ36" s="441" t="s">
        <v>1503</v>
      </c>
      <c r="AK36" s="441" t="s">
        <v>513</v>
      </c>
      <c r="AL36" s="463">
        <v>4876230</v>
      </c>
      <c r="AM36" s="446"/>
    </row>
    <row r="37" spans="1:45" s="444" customFormat="1" ht="51" x14ac:dyDescent="0.2">
      <c r="A37" s="441">
        <v>2</v>
      </c>
      <c r="B37" s="441" t="s">
        <v>543</v>
      </c>
      <c r="C37" s="441">
        <v>5</v>
      </c>
      <c r="D37" s="441">
        <v>25</v>
      </c>
      <c r="E37" s="441" t="s">
        <v>1487</v>
      </c>
      <c r="F37" s="441">
        <v>2</v>
      </c>
      <c r="G37" s="441">
        <v>252</v>
      </c>
      <c r="H37" s="441" t="s">
        <v>1530</v>
      </c>
      <c r="I37" s="441" t="s">
        <v>1489</v>
      </c>
      <c r="J37" s="441" t="s">
        <v>1471</v>
      </c>
      <c r="K37" s="441" t="s">
        <v>1531</v>
      </c>
      <c r="L37" s="447">
        <v>2020051290060</v>
      </c>
      <c r="M37" s="441">
        <v>1</v>
      </c>
      <c r="N37" s="441">
        <v>2521</v>
      </c>
      <c r="O37" s="441" t="s">
        <v>1532</v>
      </c>
      <c r="P37" s="441" t="s">
        <v>1057</v>
      </c>
      <c r="Q37" s="441">
        <v>4</v>
      </c>
      <c r="R37" s="441" t="s">
        <v>45</v>
      </c>
      <c r="S37" s="441">
        <v>1</v>
      </c>
      <c r="T37" s="441" t="s">
        <v>1485</v>
      </c>
      <c r="U37" s="441" t="s">
        <v>1533</v>
      </c>
      <c r="V37" s="441" t="s">
        <v>137</v>
      </c>
      <c r="W37" s="441">
        <v>100</v>
      </c>
      <c r="X37" s="441" t="s">
        <v>45</v>
      </c>
      <c r="Y37" s="441">
        <v>50</v>
      </c>
      <c r="Z37" s="440">
        <v>10</v>
      </c>
      <c r="AA37" s="440">
        <v>20</v>
      </c>
      <c r="AB37" s="451">
        <v>10</v>
      </c>
      <c r="AC37" s="451">
        <v>3</v>
      </c>
      <c r="AD37" s="451">
        <v>40</v>
      </c>
      <c r="AE37" s="451">
        <v>0</v>
      </c>
      <c r="AF37" s="451">
        <v>40</v>
      </c>
      <c r="AG37" s="451">
        <v>0</v>
      </c>
      <c r="AH37" s="450"/>
      <c r="AI37" s="459">
        <v>40000000</v>
      </c>
      <c r="AJ37" s="450" t="s">
        <v>1534</v>
      </c>
      <c r="AK37" s="450" t="s">
        <v>513</v>
      </c>
      <c r="AL37" s="464">
        <v>19128019</v>
      </c>
      <c r="AM37" s="446"/>
    </row>
    <row r="38" spans="1:45" s="444" customFormat="1" ht="51" x14ac:dyDescent="0.2">
      <c r="A38" s="441">
        <v>2</v>
      </c>
      <c r="B38" s="441" t="s">
        <v>543</v>
      </c>
      <c r="C38" s="441">
        <v>5</v>
      </c>
      <c r="D38" s="441">
        <v>25</v>
      </c>
      <c r="E38" s="441" t="s">
        <v>1487</v>
      </c>
      <c r="F38" s="441">
        <v>2</v>
      </c>
      <c r="G38" s="441">
        <v>252</v>
      </c>
      <c r="H38" s="441" t="s">
        <v>1530</v>
      </c>
      <c r="I38" s="441" t="s">
        <v>1489</v>
      </c>
      <c r="J38" s="441" t="s">
        <v>1471</v>
      </c>
      <c r="K38" s="441" t="s">
        <v>1531</v>
      </c>
      <c r="L38" s="447">
        <v>2020051290060</v>
      </c>
      <c r="M38" s="441">
        <v>1</v>
      </c>
      <c r="N38" s="441">
        <v>2521</v>
      </c>
      <c r="O38" s="441" t="s">
        <v>1532</v>
      </c>
      <c r="P38" s="441" t="s">
        <v>1057</v>
      </c>
      <c r="Q38" s="441">
        <v>4</v>
      </c>
      <c r="R38" s="441" t="s">
        <v>45</v>
      </c>
      <c r="S38" s="441">
        <v>1</v>
      </c>
      <c r="T38" s="441" t="s">
        <v>1485</v>
      </c>
      <c r="U38" s="441" t="s">
        <v>1535</v>
      </c>
      <c r="V38" s="441" t="s">
        <v>137</v>
      </c>
      <c r="W38" s="441">
        <v>100</v>
      </c>
      <c r="X38" s="441" t="s">
        <v>45</v>
      </c>
      <c r="Y38" s="441">
        <v>25</v>
      </c>
      <c r="Z38" s="440">
        <v>25</v>
      </c>
      <c r="AA38" s="440">
        <v>0</v>
      </c>
      <c r="AB38" s="440">
        <v>25</v>
      </c>
      <c r="AC38" s="440">
        <v>25</v>
      </c>
      <c r="AD38" s="440">
        <v>25</v>
      </c>
      <c r="AE38" s="440">
        <v>0</v>
      </c>
      <c r="AF38" s="440">
        <v>25</v>
      </c>
      <c r="AG38" s="440">
        <v>0</v>
      </c>
      <c r="AH38" s="441"/>
      <c r="AI38" s="417">
        <v>19000000</v>
      </c>
      <c r="AJ38" s="441" t="s">
        <v>1271</v>
      </c>
      <c r="AK38" s="441" t="s">
        <v>513</v>
      </c>
      <c r="AL38" s="463">
        <v>11431740</v>
      </c>
      <c r="AM38" s="446"/>
      <c r="AS38" s="445"/>
    </row>
    <row r="39" spans="1:45" s="444" customFormat="1" ht="51" x14ac:dyDescent="0.2">
      <c r="A39" s="441">
        <v>2</v>
      </c>
      <c r="B39" s="441" t="s">
        <v>543</v>
      </c>
      <c r="C39" s="441">
        <v>5</v>
      </c>
      <c r="D39" s="441">
        <v>25</v>
      </c>
      <c r="E39" s="441" t="s">
        <v>1487</v>
      </c>
      <c r="F39" s="441">
        <v>2</v>
      </c>
      <c r="G39" s="441">
        <v>252</v>
      </c>
      <c r="H39" s="441" t="s">
        <v>1530</v>
      </c>
      <c r="I39" s="441" t="s">
        <v>1489</v>
      </c>
      <c r="J39" s="441" t="s">
        <v>1471</v>
      </c>
      <c r="K39" s="441" t="s">
        <v>1531</v>
      </c>
      <c r="L39" s="447">
        <v>2020051290060</v>
      </c>
      <c r="M39" s="441">
        <v>1</v>
      </c>
      <c r="N39" s="441">
        <v>2521</v>
      </c>
      <c r="O39" s="441" t="s">
        <v>1532</v>
      </c>
      <c r="P39" s="441" t="s">
        <v>1057</v>
      </c>
      <c r="Q39" s="441">
        <v>4</v>
      </c>
      <c r="R39" s="441" t="s">
        <v>45</v>
      </c>
      <c r="S39" s="441">
        <v>1</v>
      </c>
      <c r="T39" s="441" t="s">
        <v>1485</v>
      </c>
      <c r="U39" s="441" t="s">
        <v>1536</v>
      </c>
      <c r="V39" s="441" t="s">
        <v>1057</v>
      </c>
      <c r="W39" s="441">
        <v>6</v>
      </c>
      <c r="X39" s="441" t="s">
        <v>45</v>
      </c>
      <c r="Y39" s="441">
        <v>25</v>
      </c>
      <c r="Z39" s="440">
        <v>0</v>
      </c>
      <c r="AA39" s="440">
        <v>0</v>
      </c>
      <c r="AB39" s="440">
        <v>2</v>
      </c>
      <c r="AC39" s="440">
        <v>0</v>
      </c>
      <c r="AD39" s="440">
        <v>2</v>
      </c>
      <c r="AE39" s="440">
        <v>0</v>
      </c>
      <c r="AF39" s="440">
        <v>2</v>
      </c>
      <c r="AG39" s="440">
        <v>0</v>
      </c>
      <c r="AH39" s="441"/>
      <c r="AI39" s="417">
        <v>18000000</v>
      </c>
      <c r="AJ39" s="441" t="s">
        <v>1537</v>
      </c>
      <c r="AK39" s="441" t="s">
        <v>1494</v>
      </c>
      <c r="AL39" s="419">
        <v>0</v>
      </c>
      <c r="AM39" s="446"/>
    </row>
    <row r="40" spans="1:45" s="444" customFormat="1" ht="51" x14ac:dyDescent="0.2">
      <c r="A40" s="443">
        <v>2</v>
      </c>
      <c r="B40" s="443" t="s">
        <v>543</v>
      </c>
      <c r="C40" s="443">
        <v>5</v>
      </c>
      <c r="D40" s="443">
        <v>25</v>
      </c>
      <c r="E40" s="443" t="s">
        <v>1487</v>
      </c>
      <c r="F40" s="443">
        <v>1</v>
      </c>
      <c r="G40" s="443">
        <v>251</v>
      </c>
      <c r="H40" s="443" t="s">
        <v>1488</v>
      </c>
      <c r="I40" s="443" t="s">
        <v>1489</v>
      </c>
      <c r="J40" s="443" t="s">
        <v>1471</v>
      </c>
      <c r="K40" s="443" t="s">
        <v>1490</v>
      </c>
      <c r="L40" s="452">
        <v>2020051290022</v>
      </c>
      <c r="M40" s="443">
        <v>10</v>
      </c>
      <c r="N40" s="443">
        <v>25110</v>
      </c>
      <c r="O40" s="443" t="s">
        <v>1538</v>
      </c>
      <c r="P40" s="443" t="s">
        <v>1057</v>
      </c>
      <c r="Q40" s="443">
        <v>4</v>
      </c>
      <c r="R40" s="443" t="s">
        <v>45</v>
      </c>
      <c r="S40" s="443">
        <v>1</v>
      </c>
      <c r="T40" s="443" t="s">
        <v>1485</v>
      </c>
      <c r="U40" s="443" t="s">
        <v>1539</v>
      </c>
      <c r="V40" s="443" t="s">
        <v>1057</v>
      </c>
      <c r="W40" s="443">
        <v>400</v>
      </c>
      <c r="X40" s="443" t="s">
        <v>45</v>
      </c>
      <c r="Y40" s="443">
        <v>35</v>
      </c>
      <c r="Z40" s="453">
        <v>100</v>
      </c>
      <c r="AA40" s="453">
        <v>105</v>
      </c>
      <c r="AB40" s="453">
        <v>100</v>
      </c>
      <c r="AC40" s="453">
        <v>227</v>
      </c>
      <c r="AD40" s="453">
        <v>100</v>
      </c>
      <c r="AE40" s="453">
        <v>0</v>
      </c>
      <c r="AF40" s="453">
        <v>100</v>
      </c>
      <c r="AG40" s="453">
        <v>0</v>
      </c>
      <c r="AH40" s="443"/>
      <c r="AI40" s="460">
        <v>133000000</v>
      </c>
      <c r="AJ40" s="443" t="s">
        <v>364</v>
      </c>
      <c r="AK40" s="443" t="s">
        <v>513</v>
      </c>
      <c r="AL40" s="465">
        <v>25614773</v>
      </c>
      <c r="AM40" s="454"/>
      <c r="AN40" s="455"/>
    </row>
    <row r="41" spans="1:45" s="444" customFormat="1" ht="42.75" customHeight="1" x14ac:dyDescent="0.2">
      <c r="A41" s="772">
        <v>2</v>
      </c>
      <c r="B41" s="772" t="s">
        <v>543</v>
      </c>
      <c r="C41" s="772">
        <v>5</v>
      </c>
      <c r="D41" s="772">
        <v>25</v>
      </c>
      <c r="E41" s="772" t="s">
        <v>1487</v>
      </c>
      <c r="F41" s="772">
        <v>1</v>
      </c>
      <c r="G41" s="772">
        <v>251</v>
      </c>
      <c r="H41" s="772" t="s">
        <v>1488</v>
      </c>
      <c r="I41" s="772" t="s">
        <v>1489</v>
      </c>
      <c r="J41" s="772" t="s">
        <v>1471</v>
      </c>
      <c r="K41" s="772" t="s">
        <v>1490</v>
      </c>
      <c r="L41" s="773">
        <v>2020051290022</v>
      </c>
      <c r="M41" s="772">
        <v>10</v>
      </c>
      <c r="N41" s="772">
        <v>25110</v>
      </c>
      <c r="O41" s="772" t="s">
        <v>1538</v>
      </c>
      <c r="P41" s="772" t="s">
        <v>1057</v>
      </c>
      <c r="Q41" s="772">
        <v>4</v>
      </c>
      <c r="R41" s="772" t="s">
        <v>45</v>
      </c>
      <c r="S41" s="772">
        <v>1</v>
      </c>
      <c r="T41" s="772" t="s">
        <v>1485</v>
      </c>
      <c r="U41" s="772" t="s">
        <v>1540</v>
      </c>
      <c r="V41" s="772" t="s">
        <v>1057</v>
      </c>
      <c r="W41" s="772">
        <v>2400</v>
      </c>
      <c r="X41" s="772" t="s">
        <v>45</v>
      </c>
      <c r="Y41" s="772">
        <v>65</v>
      </c>
      <c r="Z41" s="774">
        <v>600</v>
      </c>
      <c r="AA41" s="774">
        <v>0</v>
      </c>
      <c r="AB41" s="774">
        <v>600</v>
      </c>
      <c r="AC41" s="774">
        <v>6930</v>
      </c>
      <c r="AD41" s="774">
        <v>600</v>
      </c>
      <c r="AE41" s="774">
        <v>0</v>
      </c>
      <c r="AF41" s="774">
        <v>600</v>
      </c>
      <c r="AG41" s="774">
        <v>0</v>
      </c>
      <c r="AH41" s="772"/>
      <c r="AI41" s="461">
        <v>204000000</v>
      </c>
      <c r="AJ41" s="446" t="s">
        <v>364</v>
      </c>
      <c r="AK41" s="446" t="s">
        <v>513</v>
      </c>
      <c r="AL41" s="466">
        <v>80476301</v>
      </c>
      <c r="AM41" s="775"/>
    </row>
    <row r="42" spans="1:45" s="456" customFormat="1" ht="12.75" x14ac:dyDescent="0.2">
      <c r="A42" s="772"/>
      <c r="B42" s="772"/>
      <c r="C42" s="772"/>
      <c r="D42" s="772"/>
      <c r="E42" s="772"/>
      <c r="F42" s="772"/>
      <c r="G42" s="772"/>
      <c r="H42" s="772"/>
      <c r="I42" s="772"/>
      <c r="J42" s="772"/>
      <c r="K42" s="772"/>
      <c r="L42" s="773"/>
      <c r="M42" s="772"/>
      <c r="N42" s="772"/>
      <c r="O42" s="772"/>
      <c r="P42" s="772"/>
      <c r="Q42" s="772"/>
      <c r="R42" s="772"/>
      <c r="S42" s="772"/>
      <c r="T42" s="772"/>
      <c r="U42" s="772"/>
      <c r="V42" s="772"/>
      <c r="W42" s="772"/>
      <c r="X42" s="772"/>
      <c r="Y42" s="772"/>
      <c r="Z42" s="774"/>
      <c r="AA42" s="774"/>
      <c r="AB42" s="774"/>
      <c r="AC42" s="774"/>
      <c r="AD42" s="774"/>
      <c r="AE42" s="774"/>
      <c r="AF42" s="774"/>
      <c r="AG42" s="774"/>
      <c r="AH42" s="772"/>
      <c r="AI42" s="461">
        <v>15101068</v>
      </c>
      <c r="AJ42" s="446" t="s">
        <v>1129</v>
      </c>
      <c r="AK42" s="446" t="s">
        <v>513</v>
      </c>
      <c r="AL42" s="466">
        <v>15101068</v>
      </c>
      <c r="AM42" s="775"/>
    </row>
    <row r="43" spans="1:45" s="456" customFormat="1" ht="42.75" customHeight="1" x14ac:dyDescent="0.2">
      <c r="A43" s="772"/>
      <c r="B43" s="772"/>
      <c r="C43" s="772"/>
      <c r="D43" s="772"/>
      <c r="E43" s="772"/>
      <c r="F43" s="772"/>
      <c r="G43" s="772"/>
      <c r="H43" s="772"/>
      <c r="I43" s="772"/>
      <c r="J43" s="772"/>
      <c r="K43" s="772"/>
      <c r="L43" s="773"/>
      <c r="M43" s="772"/>
      <c r="N43" s="772"/>
      <c r="O43" s="772"/>
      <c r="P43" s="772"/>
      <c r="Q43" s="772"/>
      <c r="R43" s="772"/>
      <c r="S43" s="772"/>
      <c r="T43" s="772"/>
      <c r="U43" s="772"/>
      <c r="V43" s="772"/>
      <c r="W43" s="772"/>
      <c r="X43" s="772"/>
      <c r="Y43" s="772"/>
      <c r="Z43" s="774"/>
      <c r="AA43" s="774"/>
      <c r="AB43" s="774"/>
      <c r="AC43" s="774"/>
      <c r="AD43" s="774"/>
      <c r="AE43" s="774"/>
      <c r="AF43" s="774"/>
      <c r="AG43" s="774"/>
      <c r="AH43" s="772"/>
      <c r="AI43" s="461">
        <v>97768798</v>
      </c>
      <c r="AJ43" s="446" t="s">
        <v>398</v>
      </c>
      <c r="AK43" s="446" t="s">
        <v>513</v>
      </c>
      <c r="AL43" s="466">
        <v>4003256</v>
      </c>
      <c r="AM43" s="775"/>
    </row>
    <row r="44" spans="1:45" s="437" customFormat="1" ht="12.75" x14ac:dyDescent="0.2">
      <c r="A44" s="457"/>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8"/>
      <c r="AD44" s="457"/>
      <c r="AE44" s="457"/>
      <c r="AF44" s="457"/>
      <c r="AG44" s="457"/>
      <c r="AH44" s="457"/>
      <c r="AI44" s="458"/>
      <c r="AJ44" s="457"/>
      <c r="AK44" s="457"/>
      <c r="AL44" s="457"/>
      <c r="AM44" s="457"/>
    </row>
  </sheetData>
  <sheetProtection algorithmName="SHA-512" hashValue="wTQkehc9uyveHdx5L89kvaRV9CDFTnsr987D07Y78eFvMDokTQm2WT87wtwpmLVw5NMClU+QWaUgP2UJZvjzKQ==" saltValue="7QiC3VZshkwG5lN/AYSM8A==" spinCount="100000" sheet="1" objects="1" selectLockedCells="1" selectUnlockedCells="1"/>
  <mergeCells count="292">
    <mergeCell ref="P22:P23"/>
    <mergeCell ref="Q22:Q23"/>
    <mergeCell ref="R22:R23"/>
    <mergeCell ref="S22:S23"/>
    <mergeCell ref="T22:T23"/>
    <mergeCell ref="D30:D31"/>
    <mergeCell ref="C30:C31"/>
    <mergeCell ref="B30:B31"/>
    <mergeCell ref="A30:A31"/>
    <mergeCell ref="T26:T29"/>
    <mergeCell ref="S26:S29"/>
    <mergeCell ref="R26:R29"/>
    <mergeCell ref="Q26:Q29"/>
    <mergeCell ref="P26:P29"/>
    <mergeCell ref="F26:F29"/>
    <mergeCell ref="G26:G29"/>
    <mergeCell ref="H26:H29"/>
    <mergeCell ref="I26:I29"/>
    <mergeCell ref="J26:J29"/>
    <mergeCell ref="K26:K29"/>
    <mergeCell ref="I22:I23"/>
    <mergeCell ref="J22:J23"/>
    <mergeCell ref="K22:K23"/>
    <mergeCell ref="L22:L23"/>
    <mergeCell ref="P41:P43"/>
    <mergeCell ref="Q41:Q43"/>
    <mergeCell ref="R41:R43"/>
    <mergeCell ref="AE41:AE43"/>
    <mergeCell ref="AF41:AF43"/>
    <mergeCell ref="AG41:AG43"/>
    <mergeCell ref="AH41:AH43"/>
    <mergeCell ref="AM41:AM43"/>
    <mergeCell ref="Y41:Y43"/>
    <mergeCell ref="Z41:Z43"/>
    <mergeCell ref="AA41:AA43"/>
    <mergeCell ref="AB41:AB43"/>
    <mergeCell ref="AC41:AC43"/>
    <mergeCell ref="AD41:AD43"/>
    <mergeCell ref="G41:G43"/>
    <mergeCell ref="H41:H43"/>
    <mergeCell ref="I41:I43"/>
    <mergeCell ref="J41:J43"/>
    <mergeCell ref="K41:K43"/>
    <mergeCell ref="L41:L43"/>
    <mergeCell ref="AE33:AE35"/>
    <mergeCell ref="AF33:AF35"/>
    <mergeCell ref="AG33:AG35"/>
    <mergeCell ref="G33:G35"/>
    <mergeCell ref="H33:H35"/>
    <mergeCell ref="I33:I35"/>
    <mergeCell ref="J33:J35"/>
    <mergeCell ref="K33:K35"/>
    <mergeCell ref="L33:L35"/>
    <mergeCell ref="S41:S43"/>
    <mergeCell ref="T41:T43"/>
    <mergeCell ref="U41:U43"/>
    <mergeCell ref="V41:V43"/>
    <mergeCell ref="W41:W43"/>
    <mergeCell ref="X41:X43"/>
    <mergeCell ref="M41:M43"/>
    <mergeCell ref="N41:N43"/>
    <mergeCell ref="O41:O43"/>
    <mergeCell ref="AH33:AH35"/>
    <mergeCell ref="A41:A43"/>
    <mergeCell ref="B41:B43"/>
    <mergeCell ref="C41:C43"/>
    <mergeCell ref="D41:D43"/>
    <mergeCell ref="E41:E43"/>
    <mergeCell ref="F41:F43"/>
    <mergeCell ref="Y33:Y35"/>
    <mergeCell ref="Z33:Z35"/>
    <mergeCell ref="AA33:AA35"/>
    <mergeCell ref="AB33:AB35"/>
    <mergeCell ref="AC33:AC35"/>
    <mergeCell ref="AD33:AD35"/>
    <mergeCell ref="U33:U35"/>
    <mergeCell ref="V33:V35"/>
    <mergeCell ref="W33:W35"/>
    <mergeCell ref="X33:X35"/>
    <mergeCell ref="M33:M35"/>
    <mergeCell ref="N33:N35"/>
    <mergeCell ref="O33:O35"/>
    <mergeCell ref="A33:A35"/>
    <mergeCell ref="B33:B35"/>
    <mergeCell ref="C33:C35"/>
    <mergeCell ref="D33:D35"/>
    <mergeCell ref="AD30:AD31"/>
    <mergeCell ref="AE30:AE31"/>
    <mergeCell ref="Q30:Q31"/>
    <mergeCell ref="R30:R31"/>
    <mergeCell ref="S30:S31"/>
    <mergeCell ref="T30:T31"/>
    <mergeCell ref="U30:U31"/>
    <mergeCell ref="V30:V31"/>
    <mergeCell ref="P33:P35"/>
    <mergeCell ref="Q33:Q35"/>
    <mergeCell ref="R33:R35"/>
    <mergeCell ref="S33:S35"/>
    <mergeCell ref="T33:T35"/>
    <mergeCell ref="W30:W31"/>
    <mergeCell ref="X30:X31"/>
    <mergeCell ref="Y30:Y31"/>
    <mergeCell ref="Z30:Z31"/>
    <mergeCell ref="AA30:AA31"/>
    <mergeCell ref="AB30:AB31"/>
    <mergeCell ref="E33:E35"/>
    <mergeCell ref="F33:F35"/>
    <mergeCell ref="AC30:AC31"/>
    <mergeCell ref="K30:K31"/>
    <mergeCell ref="J30:J31"/>
    <mergeCell ref="I30:I31"/>
    <mergeCell ref="H30:H31"/>
    <mergeCell ref="G30:G31"/>
    <mergeCell ref="F30:F31"/>
    <mergeCell ref="E30:E31"/>
    <mergeCell ref="AF26:AF29"/>
    <mergeCell ref="AG26:AG29"/>
    <mergeCell ref="AH26:AH29"/>
    <mergeCell ref="L30:L31"/>
    <mergeCell ref="M30:M31"/>
    <mergeCell ref="N30:N31"/>
    <mergeCell ref="O30:O31"/>
    <mergeCell ref="P30:P31"/>
    <mergeCell ref="X26:X29"/>
    <mergeCell ref="Y26:Y29"/>
    <mergeCell ref="Z26:Z29"/>
    <mergeCell ref="AA26:AA29"/>
    <mergeCell ref="AB26:AB29"/>
    <mergeCell ref="AC26:AC29"/>
    <mergeCell ref="U26:U29"/>
    <mergeCell ref="V26:V29"/>
    <mergeCell ref="W26:W29"/>
    <mergeCell ref="L26:L29"/>
    <mergeCell ref="M26:M29"/>
    <mergeCell ref="N26:N29"/>
    <mergeCell ref="O26:O29"/>
    <mergeCell ref="AF30:AF31"/>
    <mergeCell ref="AG30:AG31"/>
    <mergeCell ref="AH30:AH31"/>
    <mergeCell ref="AF22:AF23"/>
    <mergeCell ref="AG22:AG23"/>
    <mergeCell ref="AH22:AH23"/>
    <mergeCell ref="A26:A29"/>
    <mergeCell ref="B26:B29"/>
    <mergeCell ref="C26:C29"/>
    <mergeCell ref="D26:D29"/>
    <mergeCell ref="E26:E29"/>
    <mergeCell ref="X22:X23"/>
    <mergeCell ref="Y22:Y23"/>
    <mergeCell ref="Z22:Z23"/>
    <mergeCell ref="AA22:AA23"/>
    <mergeCell ref="AB22:AB23"/>
    <mergeCell ref="AC22:AC23"/>
    <mergeCell ref="M22:M23"/>
    <mergeCell ref="N22:N23"/>
    <mergeCell ref="O22:O23"/>
    <mergeCell ref="U22:U23"/>
    <mergeCell ref="V22:V23"/>
    <mergeCell ref="W22:W23"/>
    <mergeCell ref="G22:G23"/>
    <mergeCell ref="H22:H23"/>
    <mergeCell ref="AD26:AD29"/>
    <mergeCell ref="AE26:AE29"/>
    <mergeCell ref="AG20:AG21"/>
    <mergeCell ref="AH20:AH21"/>
    <mergeCell ref="A22:A23"/>
    <mergeCell ref="B22:B23"/>
    <mergeCell ref="C22:C23"/>
    <mergeCell ref="D22:D23"/>
    <mergeCell ref="E22:E23"/>
    <mergeCell ref="F22:F23"/>
    <mergeCell ref="Y20:Y21"/>
    <mergeCell ref="Z20:Z21"/>
    <mergeCell ref="AA20:AA21"/>
    <mergeCell ref="AB20:AB21"/>
    <mergeCell ref="AC20:AC21"/>
    <mergeCell ref="AD20:AD21"/>
    <mergeCell ref="N20:N21"/>
    <mergeCell ref="O20:O21"/>
    <mergeCell ref="U20:U21"/>
    <mergeCell ref="V20:V21"/>
    <mergeCell ref="W20:W21"/>
    <mergeCell ref="X20:X21"/>
    <mergeCell ref="H20:H21"/>
    <mergeCell ref="I20:I21"/>
    <mergeCell ref="AD22:AD23"/>
    <mergeCell ref="AE22:AE23"/>
    <mergeCell ref="J20:J21"/>
    <mergeCell ref="K20:K21"/>
    <mergeCell ref="L20:L21"/>
    <mergeCell ref="M20:M21"/>
    <mergeCell ref="AF14:AF18"/>
    <mergeCell ref="Q14:Q18"/>
    <mergeCell ref="R14:R18"/>
    <mergeCell ref="S14:S18"/>
    <mergeCell ref="H14:H18"/>
    <mergeCell ref="I14:I18"/>
    <mergeCell ref="J14:J18"/>
    <mergeCell ref="K14:K18"/>
    <mergeCell ref="L14:L18"/>
    <mergeCell ref="M14:M18"/>
    <mergeCell ref="T20:T21"/>
    <mergeCell ref="S20:S21"/>
    <mergeCell ref="R20:R21"/>
    <mergeCell ref="Q20:Q21"/>
    <mergeCell ref="P20:P21"/>
    <mergeCell ref="AE20:AE21"/>
    <mergeCell ref="AF20:AF21"/>
    <mergeCell ref="AG14:AG18"/>
    <mergeCell ref="AH14:AH18"/>
    <mergeCell ref="A20:A21"/>
    <mergeCell ref="B20:B21"/>
    <mergeCell ref="C20:C21"/>
    <mergeCell ref="D20:D21"/>
    <mergeCell ref="E20:E21"/>
    <mergeCell ref="F20:F21"/>
    <mergeCell ref="G20:G21"/>
    <mergeCell ref="Z14:Z18"/>
    <mergeCell ref="AA14:AA18"/>
    <mergeCell ref="AB14:AB18"/>
    <mergeCell ref="AC14:AC18"/>
    <mergeCell ref="AD14:AD18"/>
    <mergeCell ref="AE14:AE18"/>
    <mergeCell ref="T14:T18"/>
    <mergeCell ref="U14:U18"/>
    <mergeCell ref="V14:V18"/>
    <mergeCell ref="W14:W18"/>
    <mergeCell ref="X14:X18"/>
    <mergeCell ref="Y14:Y18"/>
    <mergeCell ref="N14:N18"/>
    <mergeCell ref="O14:O18"/>
    <mergeCell ref="P14:P18"/>
    <mergeCell ref="A14:A18"/>
    <mergeCell ref="B14:B18"/>
    <mergeCell ref="C14:C18"/>
    <mergeCell ref="D14:D18"/>
    <mergeCell ref="E14:E18"/>
    <mergeCell ref="F14:F18"/>
    <mergeCell ref="G14:G18"/>
    <mergeCell ref="Z9:Z10"/>
    <mergeCell ref="AA9:AA10"/>
    <mergeCell ref="N9:N10"/>
    <mergeCell ref="O9:O10"/>
    <mergeCell ref="A9:A10"/>
    <mergeCell ref="B9:B10"/>
    <mergeCell ref="C9:C10"/>
    <mergeCell ref="D9:D10"/>
    <mergeCell ref="E9:E10"/>
    <mergeCell ref="F9:F10"/>
    <mergeCell ref="G9:G10"/>
    <mergeCell ref="P9:P10"/>
    <mergeCell ref="Q9:Q10"/>
    <mergeCell ref="R9:R10"/>
    <mergeCell ref="S9:S10"/>
    <mergeCell ref="H9:H10"/>
    <mergeCell ref="I9:I10"/>
    <mergeCell ref="J9:J10"/>
    <mergeCell ref="K9:K10"/>
    <mergeCell ref="L9:L10"/>
    <mergeCell ref="M9:M10"/>
    <mergeCell ref="AF9:AF10"/>
    <mergeCell ref="AG9:AG10"/>
    <mergeCell ref="AH9:AH10"/>
    <mergeCell ref="AB9:AB10"/>
    <mergeCell ref="A1:B4"/>
    <mergeCell ref="C1:AK4"/>
    <mergeCell ref="A7:T7"/>
    <mergeCell ref="U7:AH7"/>
    <mergeCell ref="AI7:AM7"/>
    <mergeCell ref="AC9:AC10"/>
    <mergeCell ref="AD9:AD10"/>
    <mergeCell ref="AE9:AE10"/>
    <mergeCell ref="T9:T10"/>
    <mergeCell ref="U9:U10"/>
    <mergeCell ref="V9:V10"/>
    <mergeCell ref="W9:W10"/>
    <mergeCell ref="X9:X10"/>
    <mergeCell ref="Y9:Y10"/>
    <mergeCell ref="AL1:AM1"/>
    <mergeCell ref="AL2:AM2"/>
    <mergeCell ref="AL3:AM3"/>
    <mergeCell ref="AL4:AM4"/>
    <mergeCell ref="A5:B5"/>
    <mergeCell ref="C5:AM5"/>
    <mergeCell ref="A6:B6"/>
    <mergeCell ref="C6:G6"/>
    <mergeCell ref="H6:J6"/>
    <mergeCell ref="K6:N6"/>
    <mergeCell ref="P6:T6"/>
    <mergeCell ref="W6:X6"/>
    <mergeCell ref="Y6:Z6"/>
    <mergeCell ref="AA6:AM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6"/>
  <sheetViews>
    <sheetView topLeftCell="A4" workbookViewId="0">
      <selection activeCell="AM10" sqref="AM10"/>
    </sheetView>
  </sheetViews>
  <sheetFormatPr baseColWidth="10" defaultRowHeight="15" x14ac:dyDescent="0.25"/>
  <cols>
    <col min="1" max="1" width="7.140625" customWidth="1"/>
    <col min="2" max="2" width="28.140625" customWidth="1"/>
    <col min="3" max="3" width="8.85546875" customWidth="1"/>
    <col min="5" max="5" width="20" customWidth="1"/>
    <col min="6" max="6" width="8.7109375" customWidth="1"/>
    <col min="7" max="7" width="7.7109375" customWidth="1"/>
    <col min="8" max="8" width="18.42578125" customWidth="1"/>
    <col min="11" max="11" width="26.85546875" customWidth="1"/>
    <col min="12" max="12" width="18.5703125" customWidth="1"/>
    <col min="15" max="15" width="34.7109375" customWidth="1"/>
    <col min="16" max="16" width="17.7109375" customWidth="1"/>
    <col min="17" max="17" width="16.7109375" customWidth="1"/>
    <col min="18" max="18" width="18.42578125" customWidth="1"/>
    <col min="20" max="20" width="18" customWidth="1"/>
    <col min="21" max="21" width="34.28515625" customWidth="1"/>
    <col min="22" max="22" width="12.7109375" bestFit="1" customWidth="1"/>
    <col min="23" max="23" width="22.42578125" customWidth="1"/>
    <col min="24" max="25" width="0" hidden="1" customWidth="1"/>
    <col min="26" max="26" width="19" customWidth="1"/>
    <col min="27" max="27" width="16" customWidth="1"/>
    <col min="28" max="28" width="18.7109375" customWidth="1"/>
    <col min="29" max="29" width="14.85546875" customWidth="1"/>
    <col min="30" max="34" width="0" hidden="1" customWidth="1"/>
    <col min="35" max="35" width="19.7109375" customWidth="1"/>
    <col min="36" max="36" width="17.28515625" customWidth="1"/>
    <col min="37" max="37" width="24.28515625" customWidth="1"/>
    <col min="38" max="38" width="17" customWidth="1"/>
    <col min="39" max="39" width="17.42578125" customWidth="1"/>
    <col min="40" max="40" width="23.140625" customWidth="1"/>
  </cols>
  <sheetData>
    <row r="1" spans="1:51" s="1" customFormat="1" ht="12.75" x14ac:dyDescent="0.25">
      <c r="A1" s="616"/>
      <c r="B1" s="617"/>
      <c r="C1" s="623" t="s">
        <v>0</v>
      </c>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625"/>
      <c r="AM1" s="735" t="s">
        <v>1065</v>
      </c>
      <c r="AN1" s="735"/>
      <c r="AY1" s="1" t="s">
        <v>45</v>
      </c>
    </row>
    <row r="2" spans="1:51" s="1" customFormat="1" ht="25.5" x14ac:dyDescent="0.25">
      <c r="A2" s="616"/>
      <c r="B2" s="617"/>
      <c r="C2" s="623"/>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625"/>
      <c r="AM2" s="735" t="s">
        <v>1066</v>
      </c>
      <c r="AN2" s="735"/>
      <c r="AY2" s="1" t="s">
        <v>47</v>
      </c>
    </row>
    <row r="3" spans="1:51" s="1" customFormat="1" ht="25.5" x14ac:dyDescent="0.25">
      <c r="A3" s="616"/>
      <c r="B3" s="617"/>
      <c r="C3" s="623"/>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625"/>
      <c r="AM3" s="735" t="s">
        <v>1067</v>
      </c>
      <c r="AN3" s="735"/>
      <c r="AY3" s="1" t="s">
        <v>46</v>
      </c>
    </row>
    <row r="4" spans="1:51" s="1" customFormat="1" ht="12.75" x14ac:dyDescent="0.25">
      <c r="A4" s="616"/>
      <c r="B4" s="617"/>
      <c r="C4" s="626"/>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8"/>
      <c r="AM4" s="735" t="s">
        <v>1068</v>
      </c>
      <c r="AN4" s="735"/>
    </row>
    <row r="5" spans="1:51" s="1" customFormat="1" ht="12.75" x14ac:dyDescent="0.25">
      <c r="A5" s="739" t="s">
        <v>3</v>
      </c>
      <c r="B5" s="740"/>
      <c r="C5" s="741" t="s">
        <v>4</v>
      </c>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row>
    <row r="6" spans="1:51" s="1" customFormat="1" ht="25.5" x14ac:dyDescent="0.25">
      <c r="A6" s="742" t="s">
        <v>5</v>
      </c>
      <c r="B6" s="742"/>
      <c r="C6" s="743">
        <v>2023</v>
      </c>
      <c r="D6" s="743"/>
      <c r="E6" s="743"/>
      <c r="F6" s="743"/>
      <c r="G6" s="743"/>
      <c r="H6" s="735" t="s">
        <v>6</v>
      </c>
      <c r="I6" s="735"/>
      <c r="J6" s="735"/>
      <c r="K6" s="743" t="s">
        <v>1745</v>
      </c>
      <c r="L6" s="743"/>
      <c r="M6" s="743"/>
      <c r="N6" s="743"/>
      <c r="O6" s="130" t="s">
        <v>7</v>
      </c>
      <c r="P6" s="743" t="s">
        <v>1746</v>
      </c>
      <c r="Q6" s="743"/>
      <c r="R6" s="743"/>
      <c r="S6" s="743"/>
      <c r="T6" s="743"/>
      <c r="U6" s="131" t="s">
        <v>319</v>
      </c>
      <c r="V6" s="132">
        <v>45122</v>
      </c>
      <c r="W6" s="629" t="s">
        <v>865</v>
      </c>
      <c r="X6" s="630"/>
      <c r="Y6" s="594" t="s">
        <v>54</v>
      </c>
      <c r="Z6" s="595"/>
      <c r="AA6" s="594"/>
      <c r="AB6" s="602"/>
      <c r="AC6" s="602"/>
      <c r="AD6" s="602"/>
      <c r="AE6" s="602"/>
      <c r="AF6" s="602"/>
      <c r="AG6" s="602"/>
      <c r="AH6" s="602"/>
      <c r="AI6" s="602"/>
      <c r="AJ6" s="602"/>
      <c r="AK6" s="602"/>
      <c r="AL6" s="602"/>
      <c r="AM6" s="602"/>
      <c r="AN6" s="595"/>
    </row>
    <row r="7" spans="1:51" s="1" customFormat="1" ht="12.75" x14ac:dyDescent="0.25">
      <c r="A7" s="736"/>
      <c r="B7" s="736"/>
      <c r="C7" s="736"/>
      <c r="D7" s="736"/>
      <c r="E7" s="736"/>
      <c r="F7" s="736"/>
      <c r="G7" s="736"/>
      <c r="H7" s="736"/>
      <c r="I7" s="736"/>
      <c r="J7" s="736"/>
      <c r="K7" s="736"/>
      <c r="L7" s="736"/>
      <c r="M7" s="736"/>
      <c r="N7" s="736"/>
      <c r="O7" s="736"/>
      <c r="P7" s="736"/>
      <c r="Q7" s="736"/>
      <c r="R7" s="736"/>
      <c r="S7" s="736"/>
      <c r="T7" s="736"/>
      <c r="U7" s="748" t="s">
        <v>8</v>
      </c>
      <c r="V7" s="748"/>
      <c r="W7" s="748"/>
      <c r="X7" s="748"/>
      <c r="Y7" s="749"/>
      <c r="Z7" s="749"/>
      <c r="AA7" s="749"/>
      <c r="AB7" s="749"/>
      <c r="AC7" s="749"/>
      <c r="AD7" s="749"/>
      <c r="AE7" s="749"/>
      <c r="AF7" s="749"/>
      <c r="AG7" s="749"/>
      <c r="AH7" s="749"/>
      <c r="AI7" s="416"/>
      <c r="AJ7" s="737" t="s">
        <v>9</v>
      </c>
      <c r="AK7" s="737"/>
      <c r="AL7" s="737"/>
      <c r="AM7" s="737"/>
      <c r="AN7" s="738" t="s">
        <v>10</v>
      </c>
    </row>
    <row r="8" spans="1:51" s="1" customFormat="1" ht="76.5" x14ac:dyDescent="0.25">
      <c r="A8" s="429" t="s">
        <v>11</v>
      </c>
      <c r="B8" s="429" t="s">
        <v>12</v>
      </c>
      <c r="C8" s="429" t="s">
        <v>11</v>
      </c>
      <c r="D8" s="429" t="s">
        <v>13</v>
      </c>
      <c r="E8" s="429" t="s">
        <v>14</v>
      </c>
      <c r="F8" s="429" t="s">
        <v>11</v>
      </c>
      <c r="G8" s="429" t="s">
        <v>13</v>
      </c>
      <c r="H8" s="429" t="s">
        <v>15</v>
      </c>
      <c r="I8" s="429" t="s">
        <v>16</v>
      </c>
      <c r="J8" s="429" t="s">
        <v>17</v>
      </c>
      <c r="K8" s="429" t="s">
        <v>18</v>
      </c>
      <c r="L8" s="429" t="s">
        <v>19</v>
      </c>
      <c r="M8" s="429" t="s">
        <v>11</v>
      </c>
      <c r="N8" s="429" t="s">
        <v>13</v>
      </c>
      <c r="O8" s="429" t="s">
        <v>1756</v>
      </c>
      <c r="P8" s="429" t="s">
        <v>21</v>
      </c>
      <c r="Q8" s="429" t="s">
        <v>22</v>
      </c>
      <c r="R8" s="429" t="s">
        <v>23</v>
      </c>
      <c r="S8" s="429" t="s">
        <v>24</v>
      </c>
      <c r="T8" s="429" t="s">
        <v>25</v>
      </c>
      <c r="U8" s="136" t="s">
        <v>26</v>
      </c>
      <c r="V8" s="136" t="s">
        <v>27</v>
      </c>
      <c r="W8" s="136" t="s">
        <v>28</v>
      </c>
      <c r="X8" s="136" t="s">
        <v>29</v>
      </c>
      <c r="Y8" s="136" t="s">
        <v>30</v>
      </c>
      <c r="Z8" s="137" t="s">
        <v>31</v>
      </c>
      <c r="AA8" s="138" t="s">
        <v>32</v>
      </c>
      <c r="AB8" s="139" t="s">
        <v>33</v>
      </c>
      <c r="AC8" s="140" t="s">
        <v>34</v>
      </c>
      <c r="AD8" s="141" t="s">
        <v>35</v>
      </c>
      <c r="AE8" s="142" t="s">
        <v>36</v>
      </c>
      <c r="AF8" s="143" t="s">
        <v>37</v>
      </c>
      <c r="AG8" s="144" t="s">
        <v>38</v>
      </c>
      <c r="AH8" s="145" t="s">
        <v>39</v>
      </c>
      <c r="AI8" s="146" t="s">
        <v>40</v>
      </c>
      <c r="AJ8" s="147" t="s">
        <v>41</v>
      </c>
      <c r="AK8" s="147" t="s">
        <v>42</v>
      </c>
      <c r="AL8" s="147" t="s">
        <v>43</v>
      </c>
      <c r="AM8" s="148" t="s">
        <v>44</v>
      </c>
      <c r="AN8" s="738"/>
    </row>
    <row r="9" spans="1:51" s="1" customFormat="1" ht="51" x14ac:dyDescent="0.25">
      <c r="A9" s="50">
        <v>1</v>
      </c>
      <c r="B9" s="29" t="s">
        <v>59</v>
      </c>
      <c r="C9" s="50">
        <v>9</v>
      </c>
      <c r="D9" s="50" t="s">
        <v>407</v>
      </c>
      <c r="E9" s="29" t="s">
        <v>595</v>
      </c>
      <c r="F9" s="50">
        <v>4</v>
      </c>
      <c r="G9" s="50" t="s">
        <v>220</v>
      </c>
      <c r="H9" s="306" t="s">
        <v>596</v>
      </c>
      <c r="I9" s="50">
        <v>4</v>
      </c>
      <c r="J9" s="50">
        <v>9</v>
      </c>
      <c r="K9" s="29" t="s">
        <v>597</v>
      </c>
      <c r="L9" s="312">
        <v>2020051290008</v>
      </c>
      <c r="M9" s="50">
        <v>3</v>
      </c>
      <c r="N9" s="50">
        <v>1943</v>
      </c>
      <c r="O9" s="29" t="s">
        <v>597</v>
      </c>
      <c r="P9" s="50" t="s">
        <v>66</v>
      </c>
      <c r="Q9" s="50">
        <v>4</v>
      </c>
      <c r="R9" s="50" t="s">
        <v>67</v>
      </c>
      <c r="S9" s="37">
        <v>1</v>
      </c>
      <c r="T9" s="29" t="s">
        <v>598</v>
      </c>
      <c r="U9" s="29" t="s">
        <v>599</v>
      </c>
      <c r="V9" s="50" t="s">
        <v>600</v>
      </c>
      <c r="W9" s="37">
        <v>12</v>
      </c>
      <c r="X9" s="51"/>
      <c r="Y9" s="52"/>
      <c r="Z9" s="37">
        <v>3</v>
      </c>
      <c r="AA9" s="37">
        <v>3</v>
      </c>
      <c r="AB9" s="46">
        <v>3</v>
      </c>
      <c r="AC9" s="38">
        <v>3</v>
      </c>
      <c r="AD9" s="46">
        <v>3</v>
      </c>
      <c r="AE9" s="46"/>
      <c r="AF9" s="46">
        <v>3</v>
      </c>
      <c r="AG9" s="46"/>
      <c r="AH9" s="415" t="str">
        <f t="shared" ref="AH9:AH52" si="0">+IF(X9="Acumulado",(AA9+AC9+AE9+AG9)/(Z9+AB9+AD9+AF9),
IF(X9="No acumulado",IF(AG9&lt;&gt;"",(AG9/IF(AF9=0,1,AF9)),IF(AE9&lt;&gt;"",(AE9/IF(AD9=0,1,AD9)),IF(AC9&lt;&gt;"",(AC9/IF(AB9=0,1,AB9)),IF(AA9&lt;&gt;"",(AA9/IF(Z9=0,1,Z9)))))),
IF(X9="Mantenimiento",IF(AND(AG9=0,AE9=0,AC9=0,AA9=0),0,((AG9+AE9+AC9+AA9)/(IF(AG9=0,0,AG9)+IF(AE9=0,0,AE9)+IF(AC9=0,0,AC9)+IF(AA9=0,0,AA9)))),"ERROR")))</f>
        <v>ERROR</v>
      </c>
      <c r="AI9" s="415">
        <f t="shared" ref="AI9:AI52" si="1">+IF(AH9&gt;1,1,AH9)</f>
        <v>1</v>
      </c>
      <c r="AJ9" s="39">
        <v>362200000</v>
      </c>
      <c r="AK9" s="59" t="s">
        <v>601</v>
      </c>
      <c r="AL9" s="41" t="s">
        <v>602</v>
      </c>
      <c r="AM9" s="39">
        <v>369985862</v>
      </c>
      <c r="AN9" s="328"/>
    </row>
    <row r="10" spans="1:51" s="1" customFormat="1" ht="51" x14ac:dyDescent="0.25">
      <c r="A10" s="50">
        <v>1</v>
      </c>
      <c r="B10" s="29" t="s">
        <v>59</v>
      </c>
      <c r="C10" s="50">
        <v>9</v>
      </c>
      <c r="D10" s="50" t="s">
        <v>407</v>
      </c>
      <c r="E10" s="29" t="s">
        <v>595</v>
      </c>
      <c r="F10" s="50">
        <v>4</v>
      </c>
      <c r="G10" s="50" t="s">
        <v>220</v>
      </c>
      <c r="H10" s="306" t="s">
        <v>596</v>
      </c>
      <c r="I10" s="50">
        <v>4</v>
      </c>
      <c r="J10" s="50">
        <v>9</v>
      </c>
      <c r="K10" s="29" t="s">
        <v>597</v>
      </c>
      <c r="L10" s="312">
        <v>2020051290008</v>
      </c>
      <c r="M10" s="50">
        <v>3</v>
      </c>
      <c r="N10" s="50">
        <v>1943</v>
      </c>
      <c r="O10" s="29" t="s">
        <v>597</v>
      </c>
      <c r="P10" s="50" t="s">
        <v>66</v>
      </c>
      <c r="Q10" s="50">
        <v>4</v>
      </c>
      <c r="R10" s="50" t="s">
        <v>67</v>
      </c>
      <c r="S10" s="37">
        <v>1</v>
      </c>
      <c r="T10" s="29" t="s">
        <v>598</v>
      </c>
      <c r="U10" s="29" t="s">
        <v>603</v>
      </c>
      <c r="V10" s="50" t="s">
        <v>600</v>
      </c>
      <c r="W10" s="37">
        <v>10</v>
      </c>
      <c r="X10" s="51"/>
      <c r="Y10" s="52"/>
      <c r="Z10" s="37">
        <v>1</v>
      </c>
      <c r="AA10" s="37">
        <v>0</v>
      </c>
      <c r="AB10" s="46">
        <v>3</v>
      </c>
      <c r="AC10" s="38">
        <v>0</v>
      </c>
      <c r="AD10" s="46">
        <v>3</v>
      </c>
      <c r="AE10" s="46"/>
      <c r="AF10" s="46">
        <v>3</v>
      </c>
      <c r="AG10" s="46"/>
      <c r="AH10" s="415" t="str">
        <f t="shared" si="0"/>
        <v>ERROR</v>
      </c>
      <c r="AI10" s="415">
        <v>0</v>
      </c>
      <c r="AJ10" s="39">
        <v>100000000</v>
      </c>
      <c r="AK10" s="59" t="s">
        <v>601</v>
      </c>
      <c r="AL10" s="41" t="s">
        <v>602</v>
      </c>
      <c r="AM10" s="39">
        <v>0</v>
      </c>
      <c r="AN10" s="329"/>
    </row>
    <row r="11" spans="1:51" s="1" customFormat="1" ht="51" x14ac:dyDescent="0.25">
      <c r="A11" s="50">
        <v>1</v>
      </c>
      <c r="B11" s="29" t="s">
        <v>59</v>
      </c>
      <c r="C11" s="50">
        <v>9</v>
      </c>
      <c r="D11" s="50" t="s">
        <v>407</v>
      </c>
      <c r="E11" s="29" t="s">
        <v>595</v>
      </c>
      <c r="F11" s="50">
        <v>4</v>
      </c>
      <c r="G11" s="50" t="s">
        <v>220</v>
      </c>
      <c r="H11" s="306" t="s">
        <v>596</v>
      </c>
      <c r="I11" s="50">
        <v>4</v>
      </c>
      <c r="J11" s="50">
        <v>9</v>
      </c>
      <c r="K11" s="29" t="s">
        <v>597</v>
      </c>
      <c r="L11" s="330">
        <v>2020051290008</v>
      </c>
      <c r="M11" s="50">
        <v>4</v>
      </c>
      <c r="N11" s="50">
        <v>1944</v>
      </c>
      <c r="O11" s="29" t="s">
        <v>604</v>
      </c>
      <c r="P11" s="50" t="s">
        <v>66</v>
      </c>
      <c r="Q11" s="50">
        <v>4</v>
      </c>
      <c r="R11" s="50" t="s">
        <v>67</v>
      </c>
      <c r="S11" s="37">
        <v>1</v>
      </c>
      <c r="T11" s="29" t="s">
        <v>598</v>
      </c>
      <c r="U11" s="29" t="s">
        <v>605</v>
      </c>
      <c r="V11" s="59" t="s">
        <v>606</v>
      </c>
      <c r="W11" s="37">
        <v>6</v>
      </c>
      <c r="X11" s="61"/>
      <c r="Y11" s="413"/>
      <c r="Z11" s="37">
        <v>0</v>
      </c>
      <c r="AA11" s="37">
        <v>0</v>
      </c>
      <c r="AB11" s="46">
        <v>3</v>
      </c>
      <c r="AC11" s="38">
        <v>0</v>
      </c>
      <c r="AD11" s="46">
        <v>3</v>
      </c>
      <c r="AE11" s="46"/>
      <c r="AF11" s="46">
        <v>0</v>
      </c>
      <c r="AG11" s="46"/>
      <c r="AH11" s="415" t="str">
        <f>+IF(X11="Acumulado",(AA11+AC11+AE11+AG11)/(Z11+AB11+AD11+AF11),
IF(X11="No acumulado",IF(AG11&lt;&gt;"",(AG11/IF(AF11=0,1,AF11)),IF(AE11&lt;&gt;"",(AE11/IF(AD11=0,1,AD11)),IF(AC11&lt;&gt;"",(AC11/IF(AB11=0,1,AB11)),IF(AA11&lt;&gt;"",(AA11/IF(Z11=0,1,Z11)))))),
IF(X11="Mantenimiento",IF(AND(AG11=0,AE11=0,AC11=0,AA11=0),0,((AG11+AE11+AC11+AA11)/(IF(AG11=0,0,AG11)+IF(AE11=0,0,AE11)+IF(AC11=0,0,AC11)+IF(AA11=0,0,AA11)))),"ERROR")))</f>
        <v>ERROR</v>
      </c>
      <c r="AI11" s="415">
        <v>0</v>
      </c>
      <c r="AJ11" s="39">
        <v>100000000</v>
      </c>
      <c r="AK11" s="59" t="s">
        <v>601</v>
      </c>
      <c r="AL11" s="41" t="s">
        <v>602</v>
      </c>
      <c r="AM11" s="39">
        <v>0</v>
      </c>
      <c r="AN11" s="329"/>
    </row>
    <row r="12" spans="1:51" s="1" customFormat="1" ht="51" x14ac:dyDescent="0.25">
      <c r="A12" s="50">
        <v>1</v>
      </c>
      <c r="B12" s="29" t="s">
        <v>59</v>
      </c>
      <c r="C12" s="50">
        <v>10</v>
      </c>
      <c r="D12" s="50" t="s">
        <v>412</v>
      </c>
      <c r="E12" s="29" t="s">
        <v>413</v>
      </c>
      <c r="F12" s="50">
        <v>10</v>
      </c>
      <c r="G12" s="50" t="s">
        <v>575</v>
      </c>
      <c r="H12" s="306" t="s">
        <v>576</v>
      </c>
      <c r="I12" s="50">
        <v>3</v>
      </c>
      <c r="J12" s="50">
        <v>17</v>
      </c>
      <c r="K12" s="29" t="s">
        <v>498</v>
      </c>
      <c r="L12" s="330">
        <v>2020051290016</v>
      </c>
      <c r="M12" s="50">
        <v>5</v>
      </c>
      <c r="N12" s="50">
        <v>110105</v>
      </c>
      <c r="O12" s="29" t="s">
        <v>577</v>
      </c>
      <c r="P12" s="50" t="s">
        <v>66</v>
      </c>
      <c r="Q12" s="50">
        <v>4</v>
      </c>
      <c r="R12" s="50" t="s">
        <v>67</v>
      </c>
      <c r="S12" s="37">
        <v>1</v>
      </c>
      <c r="T12" s="29" t="s">
        <v>598</v>
      </c>
      <c r="U12" s="29" t="s">
        <v>607</v>
      </c>
      <c r="V12" s="50" t="s">
        <v>608</v>
      </c>
      <c r="W12" s="37">
        <v>100</v>
      </c>
      <c r="X12" s="51"/>
      <c r="Y12" s="52"/>
      <c r="Z12" s="37">
        <v>10</v>
      </c>
      <c r="AA12" s="37">
        <v>20</v>
      </c>
      <c r="AB12" s="46">
        <v>20</v>
      </c>
      <c r="AC12" s="38">
        <v>20</v>
      </c>
      <c r="AD12" s="46">
        <v>30</v>
      </c>
      <c r="AE12" s="46"/>
      <c r="AF12" s="46">
        <v>40</v>
      </c>
      <c r="AG12" s="46"/>
      <c r="AH12" s="415" t="str">
        <f t="shared" si="0"/>
        <v>ERROR</v>
      </c>
      <c r="AI12" s="415">
        <f t="shared" si="1"/>
        <v>1</v>
      </c>
      <c r="AJ12" s="39">
        <v>7868656</v>
      </c>
      <c r="AK12" s="59" t="s">
        <v>609</v>
      </c>
      <c r="AL12" s="41" t="s">
        <v>610</v>
      </c>
      <c r="AM12" s="39">
        <v>7863504</v>
      </c>
      <c r="AN12" s="329"/>
    </row>
    <row r="13" spans="1:51" s="1" customFormat="1" ht="51" x14ac:dyDescent="0.25">
      <c r="A13" s="50">
        <v>1</v>
      </c>
      <c r="B13" s="29" t="s">
        <v>59</v>
      </c>
      <c r="C13" s="50">
        <v>10</v>
      </c>
      <c r="D13" s="50" t="s">
        <v>412</v>
      </c>
      <c r="E13" s="29" t="s">
        <v>413</v>
      </c>
      <c r="F13" s="50">
        <v>10</v>
      </c>
      <c r="G13" s="50" t="s">
        <v>575</v>
      </c>
      <c r="H13" s="306" t="s">
        <v>576</v>
      </c>
      <c r="I13" s="50">
        <v>3</v>
      </c>
      <c r="J13" s="50">
        <v>17</v>
      </c>
      <c r="K13" s="29" t="s">
        <v>498</v>
      </c>
      <c r="L13" s="330">
        <v>2020051290016</v>
      </c>
      <c r="M13" s="50">
        <v>5</v>
      </c>
      <c r="N13" s="50">
        <v>110105</v>
      </c>
      <c r="O13" s="29" t="s">
        <v>577</v>
      </c>
      <c r="P13" s="50" t="s">
        <v>66</v>
      </c>
      <c r="Q13" s="50">
        <v>4</v>
      </c>
      <c r="R13" s="50" t="s">
        <v>67</v>
      </c>
      <c r="S13" s="37">
        <v>1</v>
      </c>
      <c r="T13" s="29" t="s">
        <v>598</v>
      </c>
      <c r="U13" s="29" t="s">
        <v>607</v>
      </c>
      <c r="V13" s="50" t="s">
        <v>608</v>
      </c>
      <c r="W13" s="37">
        <v>100</v>
      </c>
      <c r="X13" s="51"/>
      <c r="Y13" s="52"/>
      <c r="Z13" s="37">
        <v>10</v>
      </c>
      <c r="AA13" s="37">
        <v>20</v>
      </c>
      <c r="AB13" s="46">
        <v>20</v>
      </c>
      <c r="AC13" s="38">
        <v>20</v>
      </c>
      <c r="AD13" s="46">
        <v>30</v>
      </c>
      <c r="AE13" s="46"/>
      <c r="AF13" s="46">
        <v>40</v>
      </c>
      <c r="AG13" s="46"/>
      <c r="AH13" s="415" t="str">
        <f t="shared" ref="AH13:AH14" si="2">+IF(X13="Acumulado",(AA13+AC13+AE13+AG13)/(Z13+AB13+AD13+AF13),
IF(X13="No acumulado",IF(AG13&lt;&gt;"",(AG13/IF(AF13=0,1,AF13)),IF(AE13&lt;&gt;"",(AE13/IF(AD13=0,1,AD13)),IF(AC13&lt;&gt;"",(AC13/IF(AB13=0,1,AB13)),IF(AA13&lt;&gt;"",(AA13/IF(Z13=0,1,Z13)))))),
IF(X13="Mantenimiento",IF(AND(AG13=0,AE13=0,AC13=0,AA13=0),0,((AG13+AE13+AC13+AA13)/(IF(AG13=0,0,AG13)+IF(AE13=0,0,AE13)+IF(AC13=0,0,AC13)+IF(AA13=0,0,AA13)))),"ERROR")))</f>
        <v>ERROR</v>
      </c>
      <c r="AI13" s="415">
        <f t="shared" ref="AI13:AI14" si="3">+IF(AH13&gt;1,1,AH13)</f>
        <v>1</v>
      </c>
      <c r="AJ13" s="39">
        <v>10140787</v>
      </c>
      <c r="AK13" s="59" t="s">
        <v>611</v>
      </c>
      <c r="AL13" s="41" t="s">
        <v>610</v>
      </c>
      <c r="AM13" s="39">
        <v>10140787</v>
      </c>
      <c r="AN13" s="329"/>
    </row>
    <row r="14" spans="1:51" s="1" customFormat="1" ht="38.25" x14ac:dyDescent="0.25">
      <c r="A14" s="50">
        <v>1</v>
      </c>
      <c r="B14" s="29" t="s">
        <v>59</v>
      </c>
      <c r="C14" s="50">
        <v>11</v>
      </c>
      <c r="D14" s="50" t="s">
        <v>452</v>
      </c>
      <c r="E14" s="29" t="s">
        <v>612</v>
      </c>
      <c r="F14" s="50">
        <v>4</v>
      </c>
      <c r="G14" s="50" t="s">
        <v>613</v>
      </c>
      <c r="H14" s="306" t="s">
        <v>614</v>
      </c>
      <c r="I14" s="50">
        <v>11</v>
      </c>
      <c r="J14" s="50">
        <v>9</v>
      </c>
      <c r="K14" s="29" t="s">
        <v>615</v>
      </c>
      <c r="L14" s="330">
        <v>2020051290009</v>
      </c>
      <c r="M14" s="50">
        <v>1</v>
      </c>
      <c r="N14" s="50">
        <v>11141</v>
      </c>
      <c r="O14" s="29" t="s">
        <v>616</v>
      </c>
      <c r="P14" s="50" t="s">
        <v>66</v>
      </c>
      <c r="Q14" s="50">
        <v>4</v>
      </c>
      <c r="R14" s="50" t="s">
        <v>67</v>
      </c>
      <c r="S14" s="37">
        <v>1</v>
      </c>
      <c r="T14" s="29" t="s">
        <v>598</v>
      </c>
      <c r="U14" s="29" t="s">
        <v>617</v>
      </c>
      <c r="V14" s="50" t="s">
        <v>618</v>
      </c>
      <c r="W14" s="37">
        <v>10</v>
      </c>
      <c r="X14" s="51"/>
      <c r="Y14" s="52"/>
      <c r="Z14" s="37">
        <v>1</v>
      </c>
      <c r="AA14" s="37">
        <v>1</v>
      </c>
      <c r="AB14" s="46">
        <v>3</v>
      </c>
      <c r="AC14" s="38">
        <v>3</v>
      </c>
      <c r="AD14" s="46">
        <v>3</v>
      </c>
      <c r="AE14" s="46"/>
      <c r="AF14" s="46">
        <v>3</v>
      </c>
      <c r="AG14" s="46"/>
      <c r="AH14" s="415" t="str">
        <f t="shared" si="2"/>
        <v>ERROR</v>
      </c>
      <c r="AI14" s="415">
        <f t="shared" si="3"/>
        <v>1</v>
      </c>
      <c r="AJ14" s="39">
        <v>1114965</v>
      </c>
      <c r="AK14" s="59" t="s">
        <v>619</v>
      </c>
      <c r="AL14" s="41" t="s">
        <v>610</v>
      </c>
      <c r="AM14" s="39">
        <v>1100458</v>
      </c>
      <c r="AN14" s="329"/>
    </row>
    <row r="15" spans="1:51" s="1" customFormat="1" ht="38.25" x14ac:dyDescent="0.25">
      <c r="A15" s="50">
        <v>1</v>
      </c>
      <c r="B15" s="29" t="s">
        <v>59</v>
      </c>
      <c r="C15" s="50">
        <v>11</v>
      </c>
      <c r="D15" s="50" t="s">
        <v>452</v>
      </c>
      <c r="E15" s="29" t="s">
        <v>612</v>
      </c>
      <c r="F15" s="50">
        <v>4</v>
      </c>
      <c r="G15" s="50" t="s">
        <v>613</v>
      </c>
      <c r="H15" s="306" t="s">
        <v>614</v>
      </c>
      <c r="I15" s="50">
        <v>11</v>
      </c>
      <c r="J15" s="50">
        <v>9</v>
      </c>
      <c r="K15" s="29" t="s">
        <v>615</v>
      </c>
      <c r="L15" s="330">
        <v>2020051290009</v>
      </c>
      <c r="M15" s="50">
        <v>1</v>
      </c>
      <c r="N15" s="50">
        <v>11141</v>
      </c>
      <c r="O15" s="29" t="s">
        <v>616</v>
      </c>
      <c r="P15" s="50" t="s">
        <v>66</v>
      </c>
      <c r="Q15" s="50">
        <v>4</v>
      </c>
      <c r="R15" s="50" t="s">
        <v>67</v>
      </c>
      <c r="S15" s="37">
        <v>1</v>
      </c>
      <c r="T15" s="29" t="s">
        <v>598</v>
      </c>
      <c r="U15" s="29" t="s">
        <v>617</v>
      </c>
      <c r="V15" s="50" t="s">
        <v>618</v>
      </c>
      <c r="W15" s="37">
        <v>10</v>
      </c>
      <c r="X15" s="51"/>
      <c r="Y15" s="52"/>
      <c r="Z15" s="37">
        <v>1</v>
      </c>
      <c r="AA15" s="37">
        <v>1</v>
      </c>
      <c r="AB15" s="46">
        <v>3</v>
      </c>
      <c r="AC15" s="38">
        <v>3</v>
      </c>
      <c r="AD15" s="46">
        <v>3</v>
      </c>
      <c r="AE15" s="46"/>
      <c r="AF15" s="46">
        <v>3</v>
      </c>
      <c r="AG15" s="46"/>
      <c r="AH15" s="415" t="str">
        <f t="shared" si="0"/>
        <v>ERROR</v>
      </c>
      <c r="AI15" s="415">
        <f t="shared" si="1"/>
        <v>1</v>
      </c>
      <c r="AJ15" s="39">
        <v>80000000</v>
      </c>
      <c r="AK15" s="59" t="s">
        <v>620</v>
      </c>
      <c r="AL15" s="41" t="s">
        <v>602</v>
      </c>
      <c r="AM15" s="39">
        <v>7248957</v>
      </c>
      <c r="AN15" s="329"/>
    </row>
    <row r="16" spans="1:51" s="1" customFormat="1" ht="38.25" x14ac:dyDescent="0.25">
      <c r="A16" s="50">
        <v>1</v>
      </c>
      <c r="B16" s="29" t="s">
        <v>59</v>
      </c>
      <c r="C16" s="50">
        <v>11</v>
      </c>
      <c r="D16" s="50" t="s">
        <v>452</v>
      </c>
      <c r="E16" s="29" t="s">
        <v>612</v>
      </c>
      <c r="F16" s="50">
        <v>4</v>
      </c>
      <c r="G16" s="50" t="s">
        <v>613</v>
      </c>
      <c r="H16" s="306" t="s">
        <v>614</v>
      </c>
      <c r="I16" s="50">
        <v>11</v>
      </c>
      <c r="J16" s="50">
        <v>9</v>
      </c>
      <c r="K16" s="29" t="s">
        <v>615</v>
      </c>
      <c r="L16" s="330">
        <v>2020051290009</v>
      </c>
      <c r="M16" s="50">
        <v>1</v>
      </c>
      <c r="N16" s="50">
        <v>11141</v>
      </c>
      <c r="O16" s="29" t="s">
        <v>616</v>
      </c>
      <c r="P16" s="50" t="s">
        <v>66</v>
      </c>
      <c r="Q16" s="50">
        <v>4</v>
      </c>
      <c r="R16" s="50" t="s">
        <v>67</v>
      </c>
      <c r="S16" s="37">
        <v>1</v>
      </c>
      <c r="T16" s="29" t="s">
        <v>598</v>
      </c>
      <c r="U16" s="29" t="s">
        <v>617</v>
      </c>
      <c r="V16" s="50" t="s">
        <v>618</v>
      </c>
      <c r="W16" s="37">
        <v>10</v>
      </c>
      <c r="X16" s="51"/>
      <c r="Y16" s="52"/>
      <c r="Z16" s="37">
        <v>1</v>
      </c>
      <c r="AA16" s="37">
        <v>1</v>
      </c>
      <c r="AB16" s="46">
        <v>3</v>
      </c>
      <c r="AC16" s="38">
        <v>3</v>
      </c>
      <c r="AD16" s="46">
        <v>3</v>
      </c>
      <c r="AE16" s="46"/>
      <c r="AF16" s="46">
        <v>3</v>
      </c>
      <c r="AG16" s="46"/>
      <c r="AH16" s="415" t="str">
        <f t="shared" ref="AH16:AH18" si="4">+IF(X16="Acumulado",(AA16+AC16+AE16+AG16)/(Z16+AB16+AD16+AF16),
IF(X16="No acumulado",IF(AG16&lt;&gt;"",(AG16/IF(AF16=0,1,AF16)),IF(AE16&lt;&gt;"",(AE16/IF(AD16=0,1,AD16)),IF(AC16&lt;&gt;"",(AC16/IF(AB16=0,1,AB16)),IF(AA16&lt;&gt;"",(AA16/IF(Z16=0,1,Z16)))))),
IF(X16="Mantenimiento",IF(AND(AG16=0,AE16=0,AC16=0,AA16=0),0,((AG16+AE16+AC16+AA16)/(IF(AG16=0,0,AG16)+IF(AE16=0,0,AE16)+IF(AC16=0,0,AC16)+IF(AA16=0,0,AA16)))),"ERROR")))</f>
        <v>ERROR</v>
      </c>
      <c r="AI16" s="415">
        <f t="shared" ref="AI16:AI18" si="5">+IF(AH16&gt;1,1,AH16)</f>
        <v>1</v>
      </c>
      <c r="AJ16" s="39">
        <v>556390756</v>
      </c>
      <c r="AK16" s="59" t="s">
        <v>621</v>
      </c>
      <c r="AL16" s="41" t="s">
        <v>602</v>
      </c>
      <c r="AM16" s="39">
        <v>76445169</v>
      </c>
      <c r="AN16" s="329"/>
    </row>
    <row r="17" spans="1:40" s="1" customFormat="1" ht="38.25" x14ac:dyDescent="0.25">
      <c r="A17" s="50">
        <v>1</v>
      </c>
      <c r="B17" s="29" t="s">
        <v>59</v>
      </c>
      <c r="C17" s="50">
        <v>11</v>
      </c>
      <c r="D17" s="50" t="s">
        <v>452</v>
      </c>
      <c r="E17" s="29" t="s">
        <v>612</v>
      </c>
      <c r="F17" s="50">
        <v>4</v>
      </c>
      <c r="G17" s="50" t="s">
        <v>613</v>
      </c>
      <c r="H17" s="306" t="s">
        <v>614</v>
      </c>
      <c r="I17" s="50">
        <v>11</v>
      </c>
      <c r="J17" s="50">
        <v>9</v>
      </c>
      <c r="K17" s="29" t="s">
        <v>615</v>
      </c>
      <c r="L17" s="330">
        <v>2020051290009</v>
      </c>
      <c r="M17" s="50">
        <v>1</v>
      </c>
      <c r="N17" s="50">
        <v>11141</v>
      </c>
      <c r="O17" s="29" t="s">
        <v>616</v>
      </c>
      <c r="P17" s="50" t="s">
        <v>66</v>
      </c>
      <c r="Q17" s="50">
        <v>4</v>
      </c>
      <c r="R17" s="50" t="s">
        <v>67</v>
      </c>
      <c r="S17" s="37">
        <v>1</v>
      </c>
      <c r="T17" s="29" t="s">
        <v>598</v>
      </c>
      <c r="U17" s="29" t="s">
        <v>617</v>
      </c>
      <c r="V17" s="50" t="s">
        <v>618</v>
      </c>
      <c r="W17" s="37">
        <v>10</v>
      </c>
      <c r="X17" s="51"/>
      <c r="Y17" s="52"/>
      <c r="Z17" s="37">
        <v>1</v>
      </c>
      <c r="AA17" s="37">
        <v>1</v>
      </c>
      <c r="AB17" s="46">
        <v>3</v>
      </c>
      <c r="AC17" s="38">
        <v>3</v>
      </c>
      <c r="AD17" s="46">
        <v>3</v>
      </c>
      <c r="AE17" s="46"/>
      <c r="AF17" s="46">
        <v>3</v>
      </c>
      <c r="AG17" s="46"/>
      <c r="AH17" s="415" t="str">
        <f t="shared" si="4"/>
        <v>ERROR</v>
      </c>
      <c r="AI17" s="415">
        <f t="shared" si="5"/>
        <v>1</v>
      </c>
      <c r="AJ17" s="39">
        <v>899628</v>
      </c>
      <c r="AK17" s="59" t="s">
        <v>622</v>
      </c>
      <c r="AL17" s="41" t="s">
        <v>610</v>
      </c>
      <c r="AM17" s="39">
        <v>895938</v>
      </c>
      <c r="AN17" s="329"/>
    </row>
    <row r="18" spans="1:40" s="1" customFormat="1" ht="38.25" x14ac:dyDescent="0.25">
      <c r="A18" s="50">
        <v>1</v>
      </c>
      <c r="B18" s="29" t="s">
        <v>59</v>
      </c>
      <c r="C18" s="50">
        <v>11</v>
      </c>
      <c r="D18" s="50">
        <v>111</v>
      </c>
      <c r="E18" s="29" t="s">
        <v>612</v>
      </c>
      <c r="F18" s="50">
        <v>4</v>
      </c>
      <c r="G18" s="50" t="s">
        <v>613</v>
      </c>
      <c r="H18" s="306" t="s">
        <v>614</v>
      </c>
      <c r="I18" s="50">
        <v>11</v>
      </c>
      <c r="J18" s="50">
        <v>9</v>
      </c>
      <c r="K18" s="29" t="s">
        <v>615</v>
      </c>
      <c r="L18" s="330">
        <v>2020051290009</v>
      </c>
      <c r="M18" s="50">
        <v>1</v>
      </c>
      <c r="N18" s="50">
        <v>11141</v>
      </c>
      <c r="O18" s="29" t="s">
        <v>616</v>
      </c>
      <c r="P18" s="50" t="s">
        <v>66</v>
      </c>
      <c r="Q18" s="50">
        <v>4</v>
      </c>
      <c r="R18" s="50" t="s">
        <v>67</v>
      </c>
      <c r="S18" s="37">
        <v>1</v>
      </c>
      <c r="T18" s="29" t="s">
        <v>598</v>
      </c>
      <c r="U18" s="29" t="s">
        <v>617</v>
      </c>
      <c r="V18" s="50" t="s">
        <v>618</v>
      </c>
      <c r="W18" s="37">
        <v>10</v>
      </c>
      <c r="X18" s="51"/>
      <c r="Y18" s="52"/>
      <c r="Z18" s="37">
        <v>1</v>
      </c>
      <c r="AA18" s="37">
        <v>1</v>
      </c>
      <c r="AB18" s="46">
        <v>3</v>
      </c>
      <c r="AC18" s="38">
        <v>3</v>
      </c>
      <c r="AD18" s="46">
        <v>3</v>
      </c>
      <c r="AE18" s="46"/>
      <c r="AF18" s="46">
        <v>3</v>
      </c>
      <c r="AG18" s="46"/>
      <c r="AH18" s="415" t="str">
        <f t="shared" si="4"/>
        <v>ERROR</v>
      </c>
      <c r="AI18" s="415">
        <f t="shared" si="5"/>
        <v>1</v>
      </c>
      <c r="AJ18" s="39">
        <v>754600000</v>
      </c>
      <c r="AK18" s="59" t="s">
        <v>623</v>
      </c>
      <c r="AL18" s="41" t="s">
        <v>70</v>
      </c>
      <c r="AM18" s="39">
        <v>16353019</v>
      </c>
      <c r="AN18" s="329"/>
    </row>
    <row r="19" spans="1:40" s="1" customFormat="1" ht="38.25" x14ac:dyDescent="0.25">
      <c r="A19" s="50">
        <v>1</v>
      </c>
      <c r="B19" s="29" t="s">
        <v>59</v>
      </c>
      <c r="C19" s="50">
        <v>11</v>
      </c>
      <c r="D19" s="50" t="s">
        <v>452</v>
      </c>
      <c r="E19" s="29" t="s">
        <v>612</v>
      </c>
      <c r="F19" s="50">
        <v>4</v>
      </c>
      <c r="G19" s="50" t="s">
        <v>613</v>
      </c>
      <c r="H19" s="306" t="s">
        <v>614</v>
      </c>
      <c r="I19" s="50">
        <v>11</v>
      </c>
      <c r="J19" s="50">
        <v>9</v>
      </c>
      <c r="K19" s="29" t="s">
        <v>615</v>
      </c>
      <c r="L19" s="330">
        <v>2020051290009</v>
      </c>
      <c r="M19" s="50">
        <v>1</v>
      </c>
      <c r="N19" s="50">
        <v>11141</v>
      </c>
      <c r="O19" s="29" t="s">
        <v>616</v>
      </c>
      <c r="P19" s="50" t="s">
        <v>66</v>
      </c>
      <c r="Q19" s="50">
        <v>4</v>
      </c>
      <c r="R19" s="50" t="s">
        <v>67</v>
      </c>
      <c r="S19" s="37">
        <v>1</v>
      </c>
      <c r="T19" s="29" t="s">
        <v>598</v>
      </c>
      <c r="U19" s="29" t="s">
        <v>624</v>
      </c>
      <c r="V19" s="50" t="s">
        <v>606</v>
      </c>
      <c r="W19" s="37">
        <v>5</v>
      </c>
      <c r="X19" s="51"/>
      <c r="Y19" s="52"/>
      <c r="Z19" s="37">
        <v>1</v>
      </c>
      <c r="AA19" s="37">
        <v>1</v>
      </c>
      <c r="AB19" s="46">
        <v>1</v>
      </c>
      <c r="AC19" s="38">
        <v>1</v>
      </c>
      <c r="AD19" s="46">
        <v>0</v>
      </c>
      <c r="AE19" s="46"/>
      <c r="AF19" s="46">
        <v>3</v>
      </c>
      <c r="AG19" s="46"/>
      <c r="AH19" s="415" t="str">
        <f t="shared" si="0"/>
        <v>ERROR</v>
      </c>
      <c r="AI19" s="415">
        <f t="shared" si="1"/>
        <v>1</v>
      </c>
      <c r="AJ19" s="39">
        <v>304377169</v>
      </c>
      <c r="AK19" s="59" t="s">
        <v>620</v>
      </c>
      <c r="AL19" s="41" t="s">
        <v>602</v>
      </c>
      <c r="AM19" s="39">
        <v>10000000</v>
      </c>
      <c r="AN19" s="329"/>
    </row>
    <row r="20" spans="1:40" s="1" customFormat="1" ht="63.75" x14ac:dyDescent="0.25">
      <c r="A20" s="50">
        <v>1</v>
      </c>
      <c r="B20" s="29" t="s">
        <v>59</v>
      </c>
      <c r="C20" s="50">
        <v>12</v>
      </c>
      <c r="D20" s="50" t="s">
        <v>60</v>
      </c>
      <c r="E20" s="29" t="s">
        <v>61</v>
      </c>
      <c r="F20" s="50">
        <v>2</v>
      </c>
      <c r="G20" s="50" t="s">
        <v>222</v>
      </c>
      <c r="H20" s="306" t="s">
        <v>625</v>
      </c>
      <c r="I20" s="50">
        <v>9</v>
      </c>
      <c r="J20" s="50"/>
      <c r="K20" s="29" t="s">
        <v>626</v>
      </c>
      <c r="L20" s="330">
        <v>2020051290010</v>
      </c>
      <c r="M20" s="50">
        <v>5</v>
      </c>
      <c r="N20" s="50">
        <v>11225</v>
      </c>
      <c r="O20" s="29" t="s">
        <v>627</v>
      </c>
      <c r="P20" s="50" t="s">
        <v>66</v>
      </c>
      <c r="Q20" s="50">
        <v>4</v>
      </c>
      <c r="R20" s="50" t="s">
        <v>67</v>
      </c>
      <c r="S20" s="37">
        <v>2</v>
      </c>
      <c r="T20" s="29" t="s">
        <v>598</v>
      </c>
      <c r="U20" s="29" t="s">
        <v>628</v>
      </c>
      <c r="V20" s="50" t="s">
        <v>606</v>
      </c>
      <c r="W20" s="37">
        <v>1</v>
      </c>
      <c r="X20" s="51"/>
      <c r="Y20" s="52"/>
      <c r="Z20" s="37">
        <v>1</v>
      </c>
      <c r="AA20" s="37">
        <v>0</v>
      </c>
      <c r="AB20" s="46">
        <v>0</v>
      </c>
      <c r="AC20" s="38">
        <v>0</v>
      </c>
      <c r="AD20" s="46">
        <v>0</v>
      </c>
      <c r="AE20" s="46"/>
      <c r="AF20" s="46">
        <v>0</v>
      </c>
      <c r="AG20" s="46"/>
      <c r="AH20" s="415" t="str">
        <f t="shared" si="0"/>
        <v>ERROR</v>
      </c>
      <c r="AI20" s="415">
        <f t="shared" si="1"/>
        <v>1</v>
      </c>
      <c r="AJ20" s="39">
        <v>11000000</v>
      </c>
      <c r="AK20" s="59" t="s">
        <v>629</v>
      </c>
      <c r="AL20" s="41" t="s">
        <v>602</v>
      </c>
      <c r="AM20" s="39">
        <v>0</v>
      </c>
      <c r="AN20" s="329"/>
    </row>
    <row r="21" spans="1:40" s="1" customFormat="1" ht="63.75" x14ac:dyDescent="0.25">
      <c r="A21" s="50">
        <v>1</v>
      </c>
      <c r="B21" s="29" t="s">
        <v>59</v>
      </c>
      <c r="C21" s="50">
        <v>12</v>
      </c>
      <c r="D21" s="50" t="s">
        <v>60</v>
      </c>
      <c r="E21" s="29" t="s">
        <v>61</v>
      </c>
      <c r="F21" s="50">
        <v>3</v>
      </c>
      <c r="G21" s="50" t="s">
        <v>223</v>
      </c>
      <c r="H21" s="306" t="s">
        <v>630</v>
      </c>
      <c r="I21" s="50">
        <v>9</v>
      </c>
      <c r="J21" s="50"/>
      <c r="K21" s="29" t="s">
        <v>626</v>
      </c>
      <c r="L21" s="330">
        <v>2020051290010</v>
      </c>
      <c r="M21" s="50">
        <v>1</v>
      </c>
      <c r="N21" s="50">
        <v>11231</v>
      </c>
      <c r="O21" s="29" t="s">
        <v>631</v>
      </c>
      <c r="P21" s="50" t="s">
        <v>66</v>
      </c>
      <c r="Q21" s="50">
        <v>4</v>
      </c>
      <c r="R21" s="50" t="s">
        <v>67</v>
      </c>
      <c r="S21" s="37">
        <v>2</v>
      </c>
      <c r="T21" s="29" t="s">
        <v>598</v>
      </c>
      <c r="U21" s="29" t="s">
        <v>632</v>
      </c>
      <c r="V21" s="50" t="s">
        <v>606</v>
      </c>
      <c r="W21" s="37">
        <v>1</v>
      </c>
      <c r="X21" s="51"/>
      <c r="Y21" s="52"/>
      <c r="Z21" s="37">
        <v>0</v>
      </c>
      <c r="AA21" s="37">
        <v>0</v>
      </c>
      <c r="AB21" s="46">
        <v>0</v>
      </c>
      <c r="AC21" s="38">
        <v>0</v>
      </c>
      <c r="AD21" s="46">
        <v>0</v>
      </c>
      <c r="AE21" s="46"/>
      <c r="AF21" s="46">
        <v>1</v>
      </c>
      <c r="AG21" s="46"/>
      <c r="AH21" s="415" t="str">
        <f t="shared" si="0"/>
        <v>ERROR</v>
      </c>
      <c r="AI21" s="415">
        <f t="shared" si="1"/>
        <v>1</v>
      </c>
      <c r="AJ21" s="39">
        <v>32000000</v>
      </c>
      <c r="AK21" s="59" t="s">
        <v>629</v>
      </c>
      <c r="AL21" s="41" t="s">
        <v>602</v>
      </c>
      <c r="AM21" s="39">
        <v>0</v>
      </c>
      <c r="AN21" s="329"/>
    </row>
    <row r="22" spans="1:40" s="1" customFormat="1" ht="63.75" x14ac:dyDescent="0.25">
      <c r="A22" s="50">
        <v>1</v>
      </c>
      <c r="B22" s="29" t="s">
        <v>59</v>
      </c>
      <c r="C22" s="50">
        <v>12</v>
      </c>
      <c r="D22" s="50" t="s">
        <v>60</v>
      </c>
      <c r="E22" s="29" t="s">
        <v>61</v>
      </c>
      <c r="F22" s="50">
        <v>3</v>
      </c>
      <c r="G22" s="50" t="s">
        <v>223</v>
      </c>
      <c r="H22" s="306" t="s">
        <v>630</v>
      </c>
      <c r="I22" s="50">
        <v>9</v>
      </c>
      <c r="J22" s="50"/>
      <c r="K22" s="29" t="s">
        <v>626</v>
      </c>
      <c r="L22" s="330">
        <v>2020051290010</v>
      </c>
      <c r="M22" s="50">
        <v>1</v>
      </c>
      <c r="N22" s="50">
        <v>11231</v>
      </c>
      <c r="O22" s="29" t="s">
        <v>631</v>
      </c>
      <c r="P22" s="50" t="s">
        <v>66</v>
      </c>
      <c r="Q22" s="50">
        <v>4</v>
      </c>
      <c r="R22" s="50" t="s">
        <v>67</v>
      </c>
      <c r="S22" s="37">
        <v>2</v>
      </c>
      <c r="T22" s="29" t="s">
        <v>598</v>
      </c>
      <c r="U22" s="29" t="s">
        <v>633</v>
      </c>
      <c r="V22" s="50" t="s">
        <v>606</v>
      </c>
      <c r="W22" s="37">
        <v>1</v>
      </c>
      <c r="X22" s="51"/>
      <c r="Y22" s="52"/>
      <c r="Z22" s="37">
        <v>0</v>
      </c>
      <c r="AA22" s="37">
        <v>0</v>
      </c>
      <c r="AB22" s="46">
        <v>0</v>
      </c>
      <c r="AC22" s="38">
        <v>0</v>
      </c>
      <c r="AD22" s="46">
        <v>0</v>
      </c>
      <c r="AE22" s="46"/>
      <c r="AF22" s="46">
        <v>1</v>
      </c>
      <c r="AG22" s="46"/>
      <c r="AH22" s="415" t="str">
        <f t="shared" si="0"/>
        <v>ERROR</v>
      </c>
      <c r="AI22" s="415">
        <v>0</v>
      </c>
      <c r="AJ22" s="39">
        <v>7000000</v>
      </c>
      <c r="AK22" s="59" t="s">
        <v>629</v>
      </c>
      <c r="AL22" s="41" t="s">
        <v>602</v>
      </c>
      <c r="AM22" s="39">
        <v>0</v>
      </c>
      <c r="AN22" s="329"/>
    </row>
    <row r="23" spans="1:40" s="1" customFormat="1" ht="76.5" x14ac:dyDescent="0.25">
      <c r="A23" s="50">
        <v>2</v>
      </c>
      <c r="B23" s="29" t="s">
        <v>543</v>
      </c>
      <c r="C23" s="50">
        <v>3</v>
      </c>
      <c r="D23" s="50" t="s">
        <v>634</v>
      </c>
      <c r="E23" s="29" t="s">
        <v>635</v>
      </c>
      <c r="F23" s="50">
        <v>1</v>
      </c>
      <c r="G23" s="50" t="s">
        <v>636</v>
      </c>
      <c r="H23" s="306" t="s">
        <v>637</v>
      </c>
      <c r="I23" s="50">
        <v>12</v>
      </c>
      <c r="J23" s="50"/>
      <c r="K23" s="29" t="s">
        <v>638</v>
      </c>
      <c r="L23" s="330">
        <v>2020051290015</v>
      </c>
      <c r="M23" s="50">
        <v>3</v>
      </c>
      <c r="N23" s="50">
        <v>2313</v>
      </c>
      <c r="O23" s="29" t="s">
        <v>639</v>
      </c>
      <c r="P23" s="50" t="s">
        <v>66</v>
      </c>
      <c r="Q23" s="50">
        <v>4</v>
      </c>
      <c r="R23" s="50" t="s">
        <v>67</v>
      </c>
      <c r="S23" s="331">
        <v>1</v>
      </c>
      <c r="T23" s="29" t="s">
        <v>598</v>
      </c>
      <c r="U23" s="29" t="s">
        <v>640</v>
      </c>
      <c r="V23" s="50" t="s">
        <v>606</v>
      </c>
      <c r="W23" s="37">
        <v>1</v>
      </c>
      <c r="X23" s="51"/>
      <c r="Y23" s="52"/>
      <c r="Z23" s="37">
        <v>0</v>
      </c>
      <c r="AA23" s="37">
        <v>0</v>
      </c>
      <c r="AB23" s="46">
        <v>0</v>
      </c>
      <c r="AC23" s="38">
        <v>0</v>
      </c>
      <c r="AD23" s="46">
        <v>1</v>
      </c>
      <c r="AE23" s="46"/>
      <c r="AF23" s="46">
        <v>1</v>
      </c>
      <c r="AG23" s="46"/>
      <c r="AH23" s="415" t="str">
        <f t="shared" si="0"/>
        <v>ERROR</v>
      </c>
      <c r="AI23" s="415">
        <v>0</v>
      </c>
      <c r="AJ23" s="39">
        <v>1018751200</v>
      </c>
      <c r="AK23" s="59" t="s">
        <v>641</v>
      </c>
      <c r="AL23" s="41" t="s">
        <v>642</v>
      </c>
      <c r="AM23" s="39">
        <v>0</v>
      </c>
      <c r="AN23" s="329"/>
    </row>
    <row r="24" spans="1:40" s="1" customFormat="1" ht="63.75" x14ac:dyDescent="0.25">
      <c r="A24" s="50"/>
      <c r="B24" s="29" t="s">
        <v>643</v>
      </c>
      <c r="C24" s="50">
        <v>1</v>
      </c>
      <c r="D24" s="50" t="s">
        <v>644</v>
      </c>
      <c r="E24" s="29" t="s">
        <v>645</v>
      </c>
      <c r="F24" s="50">
        <v>1</v>
      </c>
      <c r="G24" s="50" t="s">
        <v>646</v>
      </c>
      <c r="H24" s="306" t="s">
        <v>647</v>
      </c>
      <c r="I24" s="50">
        <v>11</v>
      </c>
      <c r="J24" s="50"/>
      <c r="K24" s="29" t="s">
        <v>648</v>
      </c>
      <c r="L24" s="330">
        <v>2020051290011</v>
      </c>
      <c r="M24" s="50">
        <v>1</v>
      </c>
      <c r="N24" s="50">
        <v>3111</v>
      </c>
      <c r="O24" s="29" t="s">
        <v>649</v>
      </c>
      <c r="P24" s="50" t="s">
        <v>369</v>
      </c>
      <c r="Q24" s="50">
        <v>1</v>
      </c>
      <c r="R24" s="50" t="s">
        <v>554</v>
      </c>
      <c r="S24" s="331">
        <v>0.1</v>
      </c>
      <c r="T24" s="29" t="s">
        <v>598</v>
      </c>
      <c r="U24" s="29" t="s">
        <v>650</v>
      </c>
      <c r="V24" s="50" t="s">
        <v>618</v>
      </c>
      <c r="W24" s="37">
        <v>12</v>
      </c>
      <c r="X24" s="51"/>
      <c r="Y24" s="52"/>
      <c r="Z24" s="37">
        <v>3</v>
      </c>
      <c r="AA24" s="37">
        <v>3</v>
      </c>
      <c r="AB24" s="46">
        <v>3</v>
      </c>
      <c r="AC24" s="38">
        <v>3</v>
      </c>
      <c r="AD24" s="46">
        <v>3</v>
      </c>
      <c r="AE24" s="46"/>
      <c r="AF24" s="46">
        <v>3</v>
      </c>
      <c r="AG24" s="46"/>
      <c r="AH24" s="415" t="str">
        <f t="shared" ref="AH24" si="6">+IF(X24="Acumulado",(AA24+AC24+AE24+AG24)/(Z24+AB24+AD24+AF24),
IF(X24="No acumulado",IF(AG24&lt;&gt;"",(AG24/IF(AF24=0,1,AF24)),IF(AE24&lt;&gt;"",(AE24/IF(AD24=0,1,AD24)),IF(AC24&lt;&gt;"",(AC24/IF(AB24=0,1,AB24)),IF(AA24&lt;&gt;"",(AA24/IF(Z24=0,1,Z24)))))),
IF(X24="Mantenimiento",IF(AND(AG24=0,AE24=0,AC24=0,AA24=0),0,((AG24+AE24+AC24+AA24)/(IF(AG24=0,0,AG24)+IF(AE24=0,0,AE24)+IF(AC24=0,0,AC24)+IF(AA24=0,0,AA24)))),"ERROR")))</f>
        <v>ERROR</v>
      </c>
      <c r="AI24" s="415">
        <f t="shared" ref="AI24" si="7">+IF(AH24&gt;1,1,AH24)</f>
        <v>1</v>
      </c>
      <c r="AJ24" s="39">
        <v>1670113630</v>
      </c>
      <c r="AK24" s="59" t="s">
        <v>651</v>
      </c>
      <c r="AL24" s="41" t="s">
        <v>602</v>
      </c>
      <c r="AM24" s="39">
        <v>477175323</v>
      </c>
      <c r="AN24" s="329"/>
    </row>
    <row r="25" spans="1:40" s="1" customFormat="1" ht="63.75" x14ac:dyDescent="0.25">
      <c r="A25" s="50">
        <v>3</v>
      </c>
      <c r="B25" s="29" t="s">
        <v>643</v>
      </c>
      <c r="C25" s="50">
        <v>1</v>
      </c>
      <c r="D25" s="50" t="s">
        <v>644</v>
      </c>
      <c r="E25" s="29" t="s">
        <v>645</v>
      </c>
      <c r="F25" s="50">
        <v>1</v>
      </c>
      <c r="G25" s="50" t="s">
        <v>646</v>
      </c>
      <c r="H25" s="306" t="s">
        <v>647</v>
      </c>
      <c r="I25" s="50">
        <v>11</v>
      </c>
      <c r="J25" s="50"/>
      <c r="K25" s="29" t="s">
        <v>648</v>
      </c>
      <c r="L25" s="330">
        <v>2020051290011</v>
      </c>
      <c r="M25" s="50">
        <v>1</v>
      </c>
      <c r="N25" s="50">
        <v>3111</v>
      </c>
      <c r="O25" s="29" t="s">
        <v>649</v>
      </c>
      <c r="P25" s="50" t="s">
        <v>369</v>
      </c>
      <c r="Q25" s="50">
        <v>1</v>
      </c>
      <c r="R25" s="50" t="s">
        <v>554</v>
      </c>
      <c r="S25" s="331">
        <v>0.1</v>
      </c>
      <c r="T25" s="29" t="s">
        <v>598</v>
      </c>
      <c r="U25" s="29" t="s">
        <v>650</v>
      </c>
      <c r="V25" s="50" t="s">
        <v>618</v>
      </c>
      <c r="W25" s="37">
        <v>12</v>
      </c>
      <c r="X25" s="51"/>
      <c r="Y25" s="52"/>
      <c r="Z25" s="37">
        <v>3</v>
      </c>
      <c r="AA25" s="37">
        <v>3</v>
      </c>
      <c r="AB25" s="46">
        <v>3</v>
      </c>
      <c r="AC25" s="38">
        <v>3</v>
      </c>
      <c r="AD25" s="46">
        <v>3</v>
      </c>
      <c r="AE25" s="46"/>
      <c r="AF25" s="46">
        <v>3</v>
      </c>
      <c r="AG25" s="46"/>
      <c r="AH25" s="415" t="str">
        <f t="shared" si="0"/>
        <v>ERROR</v>
      </c>
      <c r="AI25" s="415">
        <f t="shared" si="1"/>
        <v>1</v>
      </c>
      <c r="AJ25" s="39">
        <v>50000000</v>
      </c>
      <c r="AK25" s="59" t="s">
        <v>652</v>
      </c>
      <c r="AL25" s="41" t="s">
        <v>602</v>
      </c>
      <c r="AM25" s="39">
        <v>6881236</v>
      </c>
      <c r="AN25" s="329"/>
    </row>
    <row r="26" spans="1:40" s="1" customFormat="1" ht="63.75" x14ac:dyDescent="0.25">
      <c r="A26" s="50">
        <v>3</v>
      </c>
      <c r="B26" s="29" t="s">
        <v>643</v>
      </c>
      <c r="C26" s="50">
        <v>1</v>
      </c>
      <c r="D26" s="50" t="s">
        <v>644</v>
      </c>
      <c r="E26" s="29" t="s">
        <v>645</v>
      </c>
      <c r="F26" s="50">
        <v>2</v>
      </c>
      <c r="G26" s="50" t="s">
        <v>653</v>
      </c>
      <c r="H26" s="306" t="s">
        <v>654</v>
      </c>
      <c r="I26" s="50">
        <v>11</v>
      </c>
      <c r="J26" s="50"/>
      <c r="K26" s="29" t="s">
        <v>648</v>
      </c>
      <c r="L26" s="330">
        <v>2020051290011</v>
      </c>
      <c r="M26" s="50">
        <v>2</v>
      </c>
      <c r="N26" s="50">
        <v>3122</v>
      </c>
      <c r="O26" s="29" t="s">
        <v>655</v>
      </c>
      <c r="P26" s="50" t="s">
        <v>66</v>
      </c>
      <c r="Q26" s="50">
        <v>4</v>
      </c>
      <c r="R26" s="50" t="s">
        <v>67</v>
      </c>
      <c r="S26" s="331">
        <v>1</v>
      </c>
      <c r="T26" s="29" t="s">
        <v>598</v>
      </c>
      <c r="U26" s="29" t="s">
        <v>656</v>
      </c>
      <c r="V26" s="50" t="s">
        <v>606</v>
      </c>
      <c r="W26" s="37">
        <v>90</v>
      </c>
      <c r="X26" s="51"/>
      <c r="Y26" s="52"/>
      <c r="Z26" s="37">
        <v>45</v>
      </c>
      <c r="AA26" s="37">
        <v>90</v>
      </c>
      <c r="AB26" s="46">
        <v>45</v>
      </c>
      <c r="AC26" s="38">
        <v>45</v>
      </c>
      <c r="AD26" s="46">
        <v>0</v>
      </c>
      <c r="AE26" s="46"/>
      <c r="AF26" s="46">
        <v>0</v>
      </c>
      <c r="AG26" s="46"/>
      <c r="AH26" s="415" t="str">
        <f>+IF(X26="Acumulado",(AA26+AC26+AE26+AG26)/(Z26+AB26+AD26+#REF!),
IF(X26="No acumulado",IF(AG26&lt;&gt;"",(AG26/IF(#REF!=0,1,#REF!)),IF(AE26&lt;&gt;"",(AE26/IF(AD26=0,1,AD26)),IF(AC26&lt;&gt;"",(AC26/IF(AB26=0,1,AB26)),IF(AA26&lt;&gt;"",(AA26/IF(Z26=0,1,Z26)))))),
IF(X26="Mantenimiento",IF(AND(AG26=0,AE26=0,AC26=0,AA26=0),0,((AG26+AE26+AC26+AA26)/(IF(AG26=0,0,AG26)+IF(AE26=0,0,AE26)+IF(AC26=0,0,AC26)+IF(AA26=0,0,AA26)))),"ERROR")))</f>
        <v>ERROR</v>
      </c>
      <c r="AI26" s="415">
        <f t="shared" si="1"/>
        <v>1</v>
      </c>
      <c r="AJ26" s="39">
        <v>62000000</v>
      </c>
      <c r="AK26" s="59" t="s">
        <v>652</v>
      </c>
      <c r="AL26" s="41" t="s">
        <v>657</v>
      </c>
      <c r="AM26" s="39">
        <v>40000000</v>
      </c>
      <c r="AN26" s="329"/>
    </row>
    <row r="27" spans="1:40" s="1" customFormat="1" ht="89.25" x14ac:dyDescent="0.25">
      <c r="A27" s="50">
        <v>3</v>
      </c>
      <c r="B27" s="29" t="s">
        <v>643</v>
      </c>
      <c r="C27" s="50">
        <v>1</v>
      </c>
      <c r="D27" s="50" t="s">
        <v>644</v>
      </c>
      <c r="E27" s="29" t="s">
        <v>645</v>
      </c>
      <c r="F27" s="50">
        <v>2</v>
      </c>
      <c r="G27" s="50" t="s">
        <v>653</v>
      </c>
      <c r="H27" s="306" t="s">
        <v>654</v>
      </c>
      <c r="I27" s="50">
        <v>11</v>
      </c>
      <c r="J27" s="50"/>
      <c r="K27" s="29" t="s">
        <v>648</v>
      </c>
      <c r="L27" s="330">
        <v>2020051290011</v>
      </c>
      <c r="M27" s="50">
        <v>2</v>
      </c>
      <c r="N27" s="50">
        <v>3152</v>
      </c>
      <c r="O27" s="29" t="s">
        <v>658</v>
      </c>
      <c r="P27" s="50" t="s">
        <v>66</v>
      </c>
      <c r="Q27" s="50">
        <v>4</v>
      </c>
      <c r="R27" s="50" t="s">
        <v>67</v>
      </c>
      <c r="S27" s="331">
        <v>1</v>
      </c>
      <c r="T27" s="29" t="s">
        <v>598</v>
      </c>
      <c r="U27" s="29" t="s">
        <v>659</v>
      </c>
      <c r="V27" s="50" t="s">
        <v>606</v>
      </c>
      <c r="W27" s="37">
        <v>1</v>
      </c>
      <c r="X27" s="51"/>
      <c r="Y27" s="52"/>
      <c r="Z27" s="37">
        <v>0</v>
      </c>
      <c r="AA27" s="37">
        <v>0</v>
      </c>
      <c r="AB27" s="46">
        <v>1</v>
      </c>
      <c r="AC27" s="38">
        <v>0</v>
      </c>
      <c r="AD27" s="46">
        <v>0</v>
      </c>
      <c r="AE27" s="46"/>
      <c r="AF27" s="46">
        <v>0</v>
      </c>
      <c r="AG27" s="46"/>
      <c r="AH27" s="415" t="str">
        <f t="shared" si="0"/>
        <v>ERROR</v>
      </c>
      <c r="AI27" s="415">
        <v>0</v>
      </c>
      <c r="AJ27" s="39">
        <v>10000000</v>
      </c>
      <c r="AK27" s="59" t="s">
        <v>660</v>
      </c>
      <c r="AL27" s="41" t="s">
        <v>661</v>
      </c>
      <c r="AM27" s="39">
        <v>0</v>
      </c>
      <c r="AN27" s="329"/>
    </row>
    <row r="28" spans="1:40" s="1" customFormat="1" ht="38.25" x14ac:dyDescent="0.25">
      <c r="A28" s="50">
        <v>3</v>
      </c>
      <c r="B28" s="29" t="s">
        <v>643</v>
      </c>
      <c r="C28" s="50">
        <v>1</v>
      </c>
      <c r="D28" s="50" t="s">
        <v>644</v>
      </c>
      <c r="E28" s="29" t="s">
        <v>645</v>
      </c>
      <c r="F28" s="50">
        <v>5</v>
      </c>
      <c r="G28" s="50" t="s">
        <v>662</v>
      </c>
      <c r="H28" s="306" t="s">
        <v>663</v>
      </c>
      <c r="I28" s="50">
        <v>9</v>
      </c>
      <c r="J28" s="50"/>
      <c r="K28" s="29" t="s">
        <v>648</v>
      </c>
      <c r="L28" s="330">
        <v>2020051290011</v>
      </c>
      <c r="M28" s="50">
        <v>3</v>
      </c>
      <c r="N28" s="50">
        <v>3153</v>
      </c>
      <c r="O28" s="29" t="s">
        <v>664</v>
      </c>
      <c r="P28" s="50" t="s">
        <v>66</v>
      </c>
      <c r="Q28" s="50">
        <v>4</v>
      </c>
      <c r="R28" s="50" t="s">
        <v>67</v>
      </c>
      <c r="S28" s="331">
        <v>1</v>
      </c>
      <c r="T28" s="29" t="s">
        <v>598</v>
      </c>
      <c r="U28" s="29" t="s">
        <v>665</v>
      </c>
      <c r="V28" s="50" t="s">
        <v>606</v>
      </c>
      <c r="W28" s="37">
        <v>2</v>
      </c>
      <c r="X28" s="51"/>
      <c r="Y28" s="52"/>
      <c r="Z28" s="37">
        <v>1</v>
      </c>
      <c r="AA28" s="37">
        <v>1</v>
      </c>
      <c r="AB28" s="46">
        <v>1</v>
      </c>
      <c r="AC28" s="38">
        <v>1</v>
      </c>
      <c r="AD28" s="46">
        <v>0</v>
      </c>
      <c r="AE28" s="46"/>
      <c r="AF28" s="46">
        <v>0</v>
      </c>
      <c r="AG28" s="46"/>
      <c r="AH28" s="415" t="str">
        <f t="shared" si="0"/>
        <v>ERROR</v>
      </c>
      <c r="AI28" s="415">
        <f t="shared" si="1"/>
        <v>1</v>
      </c>
      <c r="AJ28" s="39">
        <v>1000000</v>
      </c>
      <c r="AK28" s="59" t="s">
        <v>660</v>
      </c>
      <c r="AL28" s="41" t="s">
        <v>661</v>
      </c>
      <c r="AM28" s="39">
        <v>1000000</v>
      </c>
      <c r="AN28" s="328"/>
    </row>
    <row r="29" spans="1:40" s="1" customFormat="1" ht="63.75" x14ac:dyDescent="0.25">
      <c r="A29" s="50">
        <v>3</v>
      </c>
      <c r="B29" s="29" t="s">
        <v>643</v>
      </c>
      <c r="C29" s="50">
        <v>2</v>
      </c>
      <c r="D29" s="50" t="s">
        <v>666</v>
      </c>
      <c r="E29" s="29" t="s">
        <v>667</v>
      </c>
      <c r="F29" s="50">
        <v>1</v>
      </c>
      <c r="G29" s="50" t="s">
        <v>668</v>
      </c>
      <c r="H29" s="306" t="s">
        <v>669</v>
      </c>
      <c r="I29" s="50">
        <v>13</v>
      </c>
      <c r="J29" s="50"/>
      <c r="K29" s="29" t="s">
        <v>671</v>
      </c>
      <c r="L29" s="330">
        <v>2020051290014</v>
      </c>
      <c r="M29" s="50">
        <v>4</v>
      </c>
      <c r="N29" s="50">
        <v>3214</v>
      </c>
      <c r="O29" s="29" t="s">
        <v>672</v>
      </c>
      <c r="P29" s="50" t="s">
        <v>66</v>
      </c>
      <c r="Q29" s="50">
        <v>3</v>
      </c>
      <c r="R29" s="50" t="s">
        <v>67</v>
      </c>
      <c r="S29" s="331">
        <v>1</v>
      </c>
      <c r="T29" s="29" t="s">
        <v>598</v>
      </c>
      <c r="U29" s="29" t="s">
        <v>673</v>
      </c>
      <c r="V29" s="50" t="s">
        <v>606</v>
      </c>
      <c r="W29" s="37">
        <v>2</v>
      </c>
      <c r="X29" s="51"/>
      <c r="Y29" s="52"/>
      <c r="Z29" s="37">
        <v>0</v>
      </c>
      <c r="AA29" s="37">
        <v>0</v>
      </c>
      <c r="AB29" s="46">
        <v>2</v>
      </c>
      <c r="AC29" s="38">
        <v>0</v>
      </c>
      <c r="AD29" s="46">
        <v>0</v>
      </c>
      <c r="AE29" s="46"/>
      <c r="AF29" s="46">
        <v>0</v>
      </c>
      <c r="AG29" s="46"/>
      <c r="AH29" s="415" t="str">
        <f t="shared" si="0"/>
        <v>ERROR</v>
      </c>
      <c r="AI29" s="415">
        <v>0</v>
      </c>
      <c r="AJ29" s="39">
        <v>2000000</v>
      </c>
      <c r="AK29" s="59" t="s">
        <v>660</v>
      </c>
      <c r="AL29" s="41" t="s">
        <v>661</v>
      </c>
      <c r="AM29" s="39">
        <v>0</v>
      </c>
      <c r="AN29" s="329"/>
    </row>
    <row r="30" spans="1:40" s="1" customFormat="1" ht="38.25" x14ac:dyDescent="0.25">
      <c r="A30" s="50">
        <v>3</v>
      </c>
      <c r="B30" s="29" t="s">
        <v>643</v>
      </c>
      <c r="C30" s="50">
        <v>3</v>
      </c>
      <c r="D30" s="50" t="s">
        <v>674</v>
      </c>
      <c r="E30" s="29" t="s">
        <v>675</v>
      </c>
      <c r="F30" s="50">
        <v>1</v>
      </c>
      <c r="G30" s="50" t="s">
        <v>676</v>
      </c>
      <c r="H30" s="306" t="s">
        <v>677</v>
      </c>
      <c r="I30" s="50">
        <v>13</v>
      </c>
      <c r="J30" s="50"/>
      <c r="K30" s="29" t="s">
        <v>671</v>
      </c>
      <c r="L30" s="330">
        <v>2020051290014</v>
      </c>
      <c r="M30" s="50">
        <v>1</v>
      </c>
      <c r="N30" s="50">
        <v>3311</v>
      </c>
      <c r="O30" s="29" t="s">
        <v>678</v>
      </c>
      <c r="P30" s="50" t="s">
        <v>66</v>
      </c>
      <c r="Q30" s="50">
        <v>4</v>
      </c>
      <c r="R30" s="50" t="s">
        <v>67</v>
      </c>
      <c r="S30" s="331">
        <v>2</v>
      </c>
      <c r="T30" s="29" t="s">
        <v>598</v>
      </c>
      <c r="U30" s="29" t="s">
        <v>679</v>
      </c>
      <c r="V30" s="50" t="s">
        <v>606</v>
      </c>
      <c r="W30" s="37">
        <v>1</v>
      </c>
      <c r="X30" s="51"/>
      <c r="Y30" s="52"/>
      <c r="Z30" s="37">
        <v>0</v>
      </c>
      <c r="AA30" s="37">
        <v>0</v>
      </c>
      <c r="AB30" s="46">
        <v>1</v>
      </c>
      <c r="AC30" s="38">
        <v>0</v>
      </c>
      <c r="AD30" s="46">
        <v>0</v>
      </c>
      <c r="AE30" s="46"/>
      <c r="AF30" s="46">
        <v>0</v>
      </c>
      <c r="AG30" s="46"/>
      <c r="AH30" s="415" t="str">
        <f t="shared" si="0"/>
        <v>ERROR</v>
      </c>
      <c r="AI30" s="415">
        <v>0</v>
      </c>
      <c r="AJ30" s="39">
        <v>20000000</v>
      </c>
      <c r="AK30" s="59" t="s">
        <v>660</v>
      </c>
      <c r="AL30" s="41" t="s">
        <v>661</v>
      </c>
      <c r="AM30" s="39">
        <v>0</v>
      </c>
      <c r="AN30" s="329"/>
    </row>
    <row r="31" spans="1:40" s="1" customFormat="1" ht="76.5" x14ac:dyDescent="0.25">
      <c r="A31" s="50">
        <v>3</v>
      </c>
      <c r="B31" s="29" t="s">
        <v>643</v>
      </c>
      <c r="C31" s="50">
        <v>3</v>
      </c>
      <c r="D31" s="50" t="s">
        <v>674</v>
      </c>
      <c r="E31" s="29" t="s">
        <v>675</v>
      </c>
      <c r="F31" s="330">
        <v>1</v>
      </c>
      <c r="G31" s="50" t="s">
        <v>676</v>
      </c>
      <c r="H31" s="306" t="s">
        <v>677</v>
      </c>
      <c r="I31" s="50">
        <v>13</v>
      </c>
      <c r="J31" s="50"/>
      <c r="K31" s="29" t="s">
        <v>671</v>
      </c>
      <c r="L31" s="330">
        <v>2020051290014</v>
      </c>
      <c r="M31" s="50">
        <v>2</v>
      </c>
      <c r="N31" s="50">
        <v>3312</v>
      </c>
      <c r="O31" s="29" t="s">
        <v>680</v>
      </c>
      <c r="P31" s="50" t="s">
        <v>66</v>
      </c>
      <c r="Q31" s="50">
        <v>4</v>
      </c>
      <c r="R31" s="52" t="s">
        <v>67</v>
      </c>
      <c r="S31" s="331">
        <v>2</v>
      </c>
      <c r="T31" s="29" t="s">
        <v>598</v>
      </c>
      <c r="U31" s="29" t="s">
        <v>681</v>
      </c>
      <c r="V31" s="50" t="s">
        <v>606</v>
      </c>
      <c r="W31" s="37">
        <v>3</v>
      </c>
      <c r="X31" s="51"/>
      <c r="Y31" s="52"/>
      <c r="Z31" s="37">
        <v>0</v>
      </c>
      <c r="AA31" s="37">
        <v>0</v>
      </c>
      <c r="AB31" s="46">
        <v>1</v>
      </c>
      <c r="AC31" s="38">
        <v>0</v>
      </c>
      <c r="AD31" s="46">
        <v>1</v>
      </c>
      <c r="AE31" s="46"/>
      <c r="AF31" s="46">
        <v>1</v>
      </c>
      <c r="AG31" s="46"/>
      <c r="AH31" s="415" t="str">
        <f t="shared" si="0"/>
        <v>ERROR</v>
      </c>
      <c r="AI31" s="415">
        <v>0</v>
      </c>
      <c r="AJ31" s="39">
        <v>35331250</v>
      </c>
      <c r="AK31" s="59" t="s">
        <v>629</v>
      </c>
      <c r="AL31" s="41" t="s">
        <v>602</v>
      </c>
      <c r="AM31" s="39">
        <v>0</v>
      </c>
      <c r="AN31" s="329"/>
    </row>
    <row r="32" spans="1:40" s="1" customFormat="1" ht="63.75" x14ac:dyDescent="0.25">
      <c r="A32" s="50">
        <v>3</v>
      </c>
      <c r="B32" s="29" t="s">
        <v>643</v>
      </c>
      <c r="C32" s="50">
        <v>3</v>
      </c>
      <c r="D32" s="50" t="s">
        <v>674</v>
      </c>
      <c r="E32" s="29" t="s">
        <v>675</v>
      </c>
      <c r="F32" s="330">
        <v>2</v>
      </c>
      <c r="G32" s="50" t="s">
        <v>682</v>
      </c>
      <c r="H32" s="306" t="s">
        <v>683</v>
      </c>
      <c r="I32" s="50">
        <v>13</v>
      </c>
      <c r="J32" s="50"/>
      <c r="K32" s="29" t="s">
        <v>671</v>
      </c>
      <c r="L32" s="330">
        <v>2020051290014</v>
      </c>
      <c r="M32" s="50">
        <v>1</v>
      </c>
      <c r="N32" s="50">
        <v>3321</v>
      </c>
      <c r="O32" s="29" t="s">
        <v>684</v>
      </c>
      <c r="P32" s="50" t="s">
        <v>66</v>
      </c>
      <c r="Q32" s="50">
        <v>1</v>
      </c>
      <c r="R32" s="52" t="s">
        <v>378</v>
      </c>
      <c r="S32" s="331">
        <v>2</v>
      </c>
      <c r="T32" s="29" t="s">
        <v>598</v>
      </c>
      <c r="U32" s="29" t="s">
        <v>685</v>
      </c>
      <c r="V32" s="50" t="s">
        <v>618</v>
      </c>
      <c r="W32" s="37">
        <v>12</v>
      </c>
      <c r="X32" s="51"/>
      <c r="Y32" s="52"/>
      <c r="Z32" s="37">
        <v>1</v>
      </c>
      <c r="AA32" s="37">
        <v>1</v>
      </c>
      <c r="AB32" s="46">
        <v>1</v>
      </c>
      <c r="AC32" s="38">
        <v>1</v>
      </c>
      <c r="AD32" s="46">
        <v>1</v>
      </c>
      <c r="AE32" s="46"/>
      <c r="AF32" s="46">
        <v>1</v>
      </c>
      <c r="AG32" s="46"/>
      <c r="AH32" s="415"/>
      <c r="AI32" s="415">
        <v>1</v>
      </c>
      <c r="AJ32" s="39">
        <v>6715660</v>
      </c>
      <c r="AK32" s="59" t="s">
        <v>686</v>
      </c>
      <c r="AL32" s="59" t="s">
        <v>602</v>
      </c>
      <c r="AM32" s="39">
        <v>6715660</v>
      </c>
      <c r="AN32" s="329"/>
    </row>
    <row r="33" spans="1:40" s="1" customFormat="1" ht="63.75" x14ac:dyDescent="0.25">
      <c r="A33" s="50">
        <v>3</v>
      </c>
      <c r="B33" s="29" t="s">
        <v>643</v>
      </c>
      <c r="C33" s="50">
        <v>3</v>
      </c>
      <c r="D33" s="50" t="s">
        <v>674</v>
      </c>
      <c r="E33" s="29" t="s">
        <v>675</v>
      </c>
      <c r="F33" s="330">
        <v>2</v>
      </c>
      <c r="G33" s="50" t="s">
        <v>682</v>
      </c>
      <c r="H33" s="306" t="s">
        <v>683</v>
      </c>
      <c r="I33" s="50">
        <v>13</v>
      </c>
      <c r="J33" s="50"/>
      <c r="K33" s="29" t="s">
        <v>671</v>
      </c>
      <c r="L33" s="330">
        <v>2020051290014</v>
      </c>
      <c r="M33" s="50">
        <v>1</v>
      </c>
      <c r="N33" s="50">
        <v>3321</v>
      </c>
      <c r="O33" s="29" t="s">
        <v>684</v>
      </c>
      <c r="P33" s="50" t="s">
        <v>66</v>
      </c>
      <c r="Q33" s="50">
        <v>1</v>
      </c>
      <c r="R33" s="52" t="s">
        <v>378</v>
      </c>
      <c r="S33" s="331">
        <v>2</v>
      </c>
      <c r="T33" s="29" t="s">
        <v>598</v>
      </c>
      <c r="U33" s="29" t="s">
        <v>685</v>
      </c>
      <c r="V33" s="50" t="s">
        <v>618</v>
      </c>
      <c r="W33" s="37">
        <v>12</v>
      </c>
      <c r="X33" s="51"/>
      <c r="Y33" s="52"/>
      <c r="Z33" s="37">
        <v>1</v>
      </c>
      <c r="AA33" s="37">
        <v>1</v>
      </c>
      <c r="AB33" s="46">
        <v>1</v>
      </c>
      <c r="AC33" s="38">
        <v>1</v>
      </c>
      <c r="AD33" s="46">
        <v>1</v>
      </c>
      <c r="AE33" s="46"/>
      <c r="AF33" s="46">
        <v>1</v>
      </c>
      <c r="AG33" s="46"/>
      <c r="AH33" s="415" t="str">
        <f t="shared" si="0"/>
        <v>ERROR</v>
      </c>
      <c r="AI33" s="415">
        <f t="shared" si="1"/>
        <v>1</v>
      </c>
      <c r="AJ33" s="39">
        <v>59400000</v>
      </c>
      <c r="AK33" s="59" t="s">
        <v>687</v>
      </c>
      <c r="AL33" s="41" t="s">
        <v>602</v>
      </c>
      <c r="AM33" s="39">
        <v>17892610</v>
      </c>
      <c r="AN33" s="329"/>
    </row>
    <row r="34" spans="1:40" s="1" customFormat="1" ht="63.75" x14ac:dyDescent="0.25">
      <c r="A34" s="50"/>
      <c r="B34" s="29"/>
      <c r="C34" s="50"/>
      <c r="D34" s="50"/>
      <c r="E34" s="29"/>
      <c r="F34" s="330"/>
      <c r="G34" s="50"/>
      <c r="H34" s="306"/>
      <c r="I34" s="50"/>
      <c r="J34" s="50"/>
      <c r="K34" s="29" t="s">
        <v>671</v>
      </c>
      <c r="L34" s="330">
        <v>2020051290014</v>
      </c>
      <c r="M34" s="50">
        <v>1</v>
      </c>
      <c r="N34" s="50">
        <v>3321</v>
      </c>
      <c r="O34" s="29" t="s">
        <v>684</v>
      </c>
      <c r="P34" s="50" t="s">
        <v>66</v>
      </c>
      <c r="Q34" s="50">
        <v>1</v>
      </c>
      <c r="R34" s="52" t="s">
        <v>378</v>
      </c>
      <c r="S34" s="331">
        <v>2</v>
      </c>
      <c r="T34" s="29" t="s">
        <v>598</v>
      </c>
      <c r="U34" s="29" t="s">
        <v>685</v>
      </c>
      <c r="V34" s="50" t="s">
        <v>618</v>
      </c>
      <c r="W34" s="37">
        <v>12</v>
      </c>
      <c r="X34" s="51"/>
      <c r="Y34" s="52"/>
      <c r="Z34" s="37">
        <v>1</v>
      </c>
      <c r="AA34" s="37">
        <v>1</v>
      </c>
      <c r="AB34" s="46">
        <v>1</v>
      </c>
      <c r="AC34" s="38">
        <v>1</v>
      </c>
      <c r="AD34" s="46">
        <v>1</v>
      </c>
      <c r="AE34" s="46"/>
      <c r="AF34" s="46">
        <v>1</v>
      </c>
      <c r="AG34" s="46"/>
      <c r="AH34" s="415"/>
      <c r="AI34" s="415">
        <v>1</v>
      </c>
      <c r="AJ34" s="39">
        <v>100000</v>
      </c>
      <c r="AK34" s="39" t="s">
        <v>688</v>
      </c>
      <c r="AL34" s="41" t="s">
        <v>602</v>
      </c>
      <c r="AM34" s="39">
        <v>100000</v>
      </c>
      <c r="AN34" s="329"/>
    </row>
    <row r="35" spans="1:40" s="1" customFormat="1" ht="63.75" x14ac:dyDescent="0.25">
      <c r="A35" s="50"/>
      <c r="B35" s="29"/>
      <c r="C35" s="50"/>
      <c r="D35" s="50"/>
      <c r="E35" s="29"/>
      <c r="F35" s="330">
        <v>2</v>
      </c>
      <c r="G35" s="50" t="s">
        <v>682</v>
      </c>
      <c r="H35" s="306" t="s">
        <v>683</v>
      </c>
      <c r="I35" s="50">
        <v>13</v>
      </c>
      <c r="J35" s="50"/>
      <c r="K35" s="29" t="s">
        <v>671</v>
      </c>
      <c r="L35" s="330">
        <v>2020051290014</v>
      </c>
      <c r="M35" s="50">
        <v>1</v>
      </c>
      <c r="N35" s="50">
        <v>3321</v>
      </c>
      <c r="O35" s="29" t="s">
        <v>684</v>
      </c>
      <c r="P35" s="50" t="s">
        <v>66</v>
      </c>
      <c r="Q35" s="50">
        <v>1</v>
      </c>
      <c r="R35" s="52" t="s">
        <v>378</v>
      </c>
      <c r="S35" s="331">
        <v>2</v>
      </c>
      <c r="T35" s="29" t="s">
        <v>598</v>
      </c>
      <c r="U35" s="29" t="s">
        <v>685</v>
      </c>
      <c r="V35" s="50" t="s">
        <v>618</v>
      </c>
      <c r="W35" s="37">
        <v>12</v>
      </c>
      <c r="X35" s="51"/>
      <c r="Y35" s="52"/>
      <c r="Z35" s="37">
        <v>1</v>
      </c>
      <c r="AA35" s="37">
        <v>1</v>
      </c>
      <c r="AB35" s="46">
        <v>1</v>
      </c>
      <c r="AC35" s="38">
        <v>1</v>
      </c>
      <c r="AD35" s="46">
        <v>1</v>
      </c>
      <c r="AE35" s="46"/>
      <c r="AF35" s="46">
        <v>1</v>
      </c>
      <c r="AG35" s="46"/>
      <c r="AH35" s="415"/>
      <c r="AI35" s="415">
        <v>1</v>
      </c>
      <c r="AJ35" s="39">
        <v>16028401</v>
      </c>
      <c r="AK35" s="332" t="s">
        <v>689</v>
      </c>
      <c r="AL35" s="41" t="s">
        <v>602</v>
      </c>
      <c r="AM35" s="39">
        <v>16028000</v>
      </c>
      <c r="AN35" s="329"/>
    </row>
    <row r="36" spans="1:40" s="1" customFormat="1" ht="63.75" x14ac:dyDescent="0.25">
      <c r="A36" s="50">
        <v>3</v>
      </c>
      <c r="B36" s="29" t="s">
        <v>643</v>
      </c>
      <c r="C36" s="50">
        <v>3</v>
      </c>
      <c r="D36" s="50" t="s">
        <v>674</v>
      </c>
      <c r="E36" s="29" t="s">
        <v>675</v>
      </c>
      <c r="F36" s="330">
        <v>2</v>
      </c>
      <c r="G36" s="50" t="s">
        <v>682</v>
      </c>
      <c r="H36" s="306" t="s">
        <v>683</v>
      </c>
      <c r="I36" s="50">
        <v>13</v>
      </c>
      <c r="J36" s="50"/>
      <c r="K36" s="29" t="s">
        <v>671</v>
      </c>
      <c r="L36" s="330">
        <v>2020051290014</v>
      </c>
      <c r="M36" s="50">
        <v>1</v>
      </c>
      <c r="N36" s="50">
        <v>3321</v>
      </c>
      <c r="O36" s="29" t="s">
        <v>684</v>
      </c>
      <c r="P36" s="50" t="s">
        <v>66</v>
      </c>
      <c r="Q36" s="50">
        <v>1</v>
      </c>
      <c r="R36" s="52" t="s">
        <v>378</v>
      </c>
      <c r="S36" s="331">
        <v>2</v>
      </c>
      <c r="T36" s="29" t="s">
        <v>598</v>
      </c>
      <c r="U36" s="29" t="s">
        <v>685</v>
      </c>
      <c r="V36" s="50" t="s">
        <v>618</v>
      </c>
      <c r="W36" s="37">
        <v>12</v>
      </c>
      <c r="X36" s="51"/>
      <c r="Y36" s="52"/>
      <c r="Z36" s="37">
        <v>1</v>
      </c>
      <c r="AA36" s="37">
        <v>1</v>
      </c>
      <c r="AB36" s="46">
        <v>1</v>
      </c>
      <c r="AC36" s="38">
        <v>1</v>
      </c>
      <c r="AD36" s="46">
        <v>1</v>
      </c>
      <c r="AE36" s="46"/>
      <c r="AF36" s="46">
        <v>1</v>
      </c>
      <c r="AG36" s="46"/>
      <c r="AH36" s="415"/>
      <c r="AI36" s="415">
        <v>1</v>
      </c>
      <c r="AJ36" s="39">
        <v>368109922.51999998</v>
      </c>
      <c r="AK36" s="41" t="s">
        <v>690</v>
      </c>
      <c r="AL36" s="41" t="s">
        <v>602</v>
      </c>
      <c r="AM36" s="39">
        <v>141022871</v>
      </c>
      <c r="AN36" s="329"/>
    </row>
    <row r="37" spans="1:40" s="1" customFormat="1" ht="63.75" x14ac:dyDescent="0.25">
      <c r="A37" s="50">
        <v>3</v>
      </c>
      <c r="B37" s="29" t="s">
        <v>643</v>
      </c>
      <c r="C37" s="50">
        <v>3</v>
      </c>
      <c r="D37" s="50" t="s">
        <v>674</v>
      </c>
      <c r="E37" s="29" t="s">
        <v>675</v>
      </c>
      <c r="F37" s="330">
        <v>2</v>
      </c>
      <c r="G37" s="50" t="s">
        <v>682</v>
      </c>
      <c r="H37" s="306" t="s">
        <v>683</v>
      </c>
      <c r="I37" s="50">
        <v>13</v>
      </c>
      <c r="J37" s="50"/>
      <c r="K37" s="29" t="s">
        <v>671</v>
      </c>
      <c r="L37" s="330">
        <v>2020051290014</v>
      </c>
      <c r="M37" s="50">
        <v>1</v>
      </c>
      <c r="N37" s="50">
        <v>3321</v>
      </c>
      <c r="O37" s="29" t="s">
        <v>684</v>
      </c>
      <c r="P37" s="50" t="s">
        <v>66</v>
      </c>
      <c r="Q37" s="50">
        <v>1</v>
      </c>
      <c r="R37" s="52" t="s">
        <v>378</v>
      </c>
      <c r="S37" s="331">
        <v>2</v>
      </c>
      <c r="T37" s="29" t="s">
        <v>598</v>
      </c>
      <c r="U37" s="29" t="s">
        <v>685</v>
      </c>
      <c r="V37" s="50" t="s">
        <v>618</v>
      </c>
      <c r="W37" s="37">
        <v>12</v>
      </c>
      <c r="X37" s="51"/>
      <c r="Y37" s="52"/>
      <c r="Z37" s="37">
        <v>1</v>
      </c>
      <c r="AA37" s="37">
        <v>1</v>
      </c>
      <c r="AB37" s="46">
        <v>1</v>
      </c>
      <c r="AC37" s="38">
        <v>1</v>
      </c>
      <c r="AD37" s="46">
        <v>1</v>
      </c>
      <c r="AE37" s="46"/>
      <c r="AF37" s="46">
        <v>1</v>
      </c>
      <c r="AG37" s="46"/>
      <c r="AH37" s="415"/>
      <c r="AI37" s="415">
        <v>1</v>
      </c>
      <c r="AJ37" s="39">
        <v>37358812.43</v>
      </c>
      <c r="AK37" s="39" t="s">
        <v>691</v>
      </c>
      <c r="AL37" s="41" t="s">
        <v>602</v>
      </c>
      <c r="AM37" s="39">
        <v>18532065</v>
      </c>
      <c r="AN37" s="329"/>
    </row>
    <row r="38" spans="1:40" s="1" customFormat="1" ht="63.75" x14ac:dyDescent="0.25">
      <c r="A38" s="50">
        <v>3</v>
      </c>
      <c r="B38" s="29" t="s">
        <v>643</v>
      </c>
      <c r="C38" s="50">
        <v>3</v>
      </c>
      <c r="D38" s="50" t="s">
        <v>674</v>
      </c>
      <c r="E38" s="29" t="s">
        <v>675</v>
      </c>
      <c r="F38" s="330">
        <v>2</v>
      </c>
      <c r="G38" s="50" t="s">
        <v>682</v>
      </c>
      <c r="H38" s="306" t="s">
        <v>683</v>
      </c>
      <c r="I38" s="50">
        <v>13</v>
      </c>
      <c r="J38" s="50"/>
      <c r="K38" s="29" t="s">
        <v>671</v>
      </c>
      <c r="L38" s="330">
        <v>2020051290014</v>
      </c>
      <c r="M38" s="50">
        <v>1</v>
      </c>
      <c r="N38" s="50">
        <v>3321</v>
      </c>
      <c r="O38" s="29" t="s">
        <v>684</v>
      </c>
      <c r="P38" s="50" t="s">
        <v>66</v>
      </c>
      <c r="Q38" s="50">
        <v>1</v>
      </c>
      <c r="R38" s="52" t="s">
        <v>378</v>
      </c>
      <c r="S38" s="331">
        <v>2</v>
      </c>
      <c r="T38" s="29" t="s">
        <v>598</v>
      </c>
      <c r="U38" s="29" t="s">
        <v>692</v>
      </c>
      <c r="V38" s="50" t="s">
        <v>618</v>
      </c>
      <c r="W38" s="37">
        <v>12</v>
      </c>
      <c r="X38" s="51"/>
      <c r="Y38" s="52"/>
      <c r="Z38" s="37">
        <v>3</v>
      </c>
      <c r="AA38" s="37">
        <v>3</v>
      </c>
      <c r="AB38" s="46">
        <v>3</v>
      </c>
      <c r="AC38" s="38">
        <v>3</v>
      </c>
      <c r="AD38" s="46">
        <v>3</v>
      </c>
      <c r="AE38" s="46"/>
      <c r="AF38" s="46">
        <v>3</v>
      </c>
      <c r="AG38" s="46"/>
      <c r="AH38" s="415"/>
      <c r="AI38" s="415">
        <v>1</v>
      </c>
      <c r="AJ38" s="39">
        <v>27943750</v>
      </c>
      <c r="AK38" s="39" t="s">
        <v>693</v>
      </c>
      <c r="AL38" s="69" t="s">
        <v>602</v>
      </c>
      <c r="AM38" s="39">
        <v>24000000</v>
      </c>
      <c r="AN38" s="329"/>
    </row>
    <row r="39" spans="1:40" s="1" customFormat="1" ht="63.75" x14ac:dyDescent="0.25">
      <c r="A39" s="50">
        <v>3</v>
      </c>
      <c r="B39" s="29" t="s">
        <v>643</v>
      </c>
      <c r="C39" s="50">
        <v>3</v>
      </c>
      <c r="D39" s="50" t="s">
        <v>674</v>
      </c>
      <c r="E39" s="29" t="s">
        <v>675</v>
      </c>
      <c r="F39" s="330">
        <v>2</v>
      </c>
      <c r="G39" s="50" t="s">
        <v>682</v>
      </c>
      <c r="H39" s="306" t="s">
        <v>683</v>
      </c>
      <c r="I39" s="50">
        <v>13</v>
      </c>
      <c r="J39" s="50"/>
      <c r="K39" s="29" t="s">
        <v>671</v>
      </c>
      <c r="L39" s="330">
        <v>2020051290014</v>
      </c>
      <c r="M39" s="50">
        <v>1</v>
      </c>
      <c r="N39" s="50">
        <v>3321</v>
      </c>
      <c r="O39" s="29" t="s">
        <v>684</v>
      </c>
      <c r="P39" s="50" t="s">
        <v>66</v>
      </c>
      <c r="Q39" s="50">
        <v>1</v>
      </c>
      <c r="R39" s="52" t="s">
        <v>378</v>
      </c>
      <c r="S39" s="331">
        <v>2</v>
      </c>
      <c r="T39" s="29" t="s">
        <v>598</v>
      </c>
      <c r="U39" s="29" t="s">
        <v>692</v>
      </c>
      <c r="V39" s="50" t="s">
        <v>618</v>
      </c>
      <c r="W39" s="37">
        <v>12</v>
      </c>
      <c r="X39" s="51"/>
      <c r="Y39" s="52"/>
      <c r="Z39" s="37">
        <v>3</v>
      </c>
      <c r="AA39" s="37">
        <v>3</v>
      </c>
      <c r="AB39" s="46">
        <v>3</v>
      </c>
      <c r="AC39" s="38">
        <v>3</v>
      </c>
      <c r="AD39" s="46">
        <v>3</v>
      </c>
      <c r="AE39" s="46"/>
      <c r="AF39" s="46">
        <v>3</v>
      </c>
      <c r="AG39" s="61"/>
      <c r="AH39" s="415" t="str">
        <f t="shared" si="0"/>
        <v>ERROR</v>
      </c>
      <c r="AI39" s="415">
        <f t="shared" si="1"/>
        <v>1</v>
      </c>
      <c r="AJ39" s="39">
        <v>37358812.43</v>
      </c>
      <c r="AK39" s="59" t="s">
        <v>694</v>
      </c>
      <c r="AL39" s="59" t="s">
        <v>602</v>
      </c>
      <c r="AM39" s="39">
        <v>31109378</v>
      </c>
      <c r="AN39" s="329"/>
    </row>
    <row r="40" spans="1:40" s="1" customFormat="1" ht="76.5" x14ac:dyDescent="0.25">
      <c r="A40" s="50">
        <v>3</v>
      </c>
      <c r="B40" s="29" t="s">
        <v>643</v>
      </c>
      <c r="C40" s="50">
        <v>3</v>
      </c>
      <c r="D40" s="50" t="s">
        <v>674</v>
      </c>
      <c r="E40" s="29" t="s">
        <v>675</v>
      </c>
      <c r="F40" s="330">
        <v>2</v>
      </c>
      <c r="G40" s="50" t="s">
        <v>682</v>
      </c>
      <c r="H40" s="306" t="s">
        <v>683</v>
      </c>
      <c r="I40" s="50">
        <v>13</v>
      </c>
      <c r="J40" s="50"/>
      <c r="K40" s="29" t="s">
        <v>671</v>
      </c>
      <c r="L40" s="330">
        <v>2020051290014</v>
      </c>
      <c r="M40" s="50">
        <v>3</v>
      </c>
      <c r="N40" s="50">
        <v>3323</v>
      </c>
      <c r="O40" s="29" t="s">
        <v>695</v>
      </c>
      <c r="P40" s="50" t="s">
        <v>66</v>
      </c>
      <c r="Q40" s="50">
        <v>4</v>
      </c>
      <c r="R40" s="52" t="s">
        <v>67</v>
      </c>
      <c r="S40" s="331">
        <v>1</v>
      </c>
      <c r="T40" s="29" t="s">
        <v>598</v>
      </c>
      <c r="U40" s="29" t="s">
        <v>696</v>
      </c>
      <c r="V40" s="50" t="s">
        <v>606</v>
      </c>
      <c r="W40" s="37">
        <v>1</v>
      </c>
      <c r="X40" s="51"/>
      <c r="Y40" s="52"/>
      <c r="Z40" s="37">
        <v>1</v>
      </c>
      <c r="AA40" s="37">
        <v>1</v>
      </c>
      <c r="AB40" s="46">
        <v>0</v>
      </c>
      <c r="AC40" s="38">
        <v>1</v>
      </c>
      <c r="AD40" s="46">
        <v>0</v>
      </c>
      <c r="AE40" s="46"/>
      <c r="AF40" s="61">
        <v>0</v>
      </c>
      <c r="AG40" s="61"/>
      <c r="AH40" s="415" t="str">
        <f t="shared" si="0"/>
        <v>ERROR</v>
      </c>
      <c r="AI40" s="415">
        <f t="shared" si="1"/>
        <v>1</v>
      </c>
      <c r="AJ40" s="39">
        <v>20000000</v>
      </c>
      <c r="AK40" s="59" t="s">
        <v>660</v>
      </c>
      <c r="AL40" s="59" t="s">
        <v>697</v>
      </c>
      <c r="AM40" s="39">
        <v>6800000</v>
      </c>
      <c r="AN40" s="329"/>
    </row>
    <row r="41" spans="1:40" s="1" customFormat="1" ht="76.5" x14ac:dyDescent="0.25">
      <c r="A41" s="50">
        <v>3</v>
      </c>
      <c r="B41" s="29" t="s">
        <v>643</v>
      </c>
      <c r="C41" s="50">
        <v>3</v>
      </c>
      <c r="D41" s="50" t="s">
        <v>674</v>
      </c>
      <c r="E41" s="29" t="s">
        <v>675</v>
      </c>
      <c r="F41" s="330">
        <v>2</v>
      </c>
      <c r="G41" s="50" t="s">
        <v>682</v>
      </c>
      <c r="H41" s="306" t="s">
        <v>683</v>
      </c>
      <c r="I41" s="50">
        <v>13</v>
      </c>
      <c r="J41" s="50"/>
      <c r="K41" s="29" t="s">
        <v>671</v>
      </c>
      <c r="L41" s="330">
        <v>2020051290014</v>
      </c>
      <c r="M41" s="50">
        <v>4</v>
      </c>
      <c r="N41" s="50">
        <v>3324</v>
      </c>
      <c r="O41" s="29" t="s">
        <v>698</v>
      </c>
      <c r="P41" s="50" t="s">
        <v>66</v>
      </c>
      <c r="Q41" s="50">
        <v>4</v>
      </c>
      <c r="R41" s="52" t="s">
        <v>67</v>
      </c>
      <c r="S41" s="331">
        <v>2</v>
      </c>
      <c r="T41" s="29" t="s">
        <v>598</v>
      </c>
      <c r="U41" s="29" t="s">
        <v>699</v>
      </c>
      <c r="V41" s="50" t="s">
        <v>608</v>
      </c>
      <c r="W41" s="37">
        <v>100</v>
      </c>
      <c r="X41" s="51"/>
      <c r="Y41" s="52"/>
      <c r="Z41" s="37">
        <v>20</v>
      </c>
      <c r="AA41" s="37">
        <v>20</v>
      </c>
      <c r="AB41" s="46">
        <v>80</v>
      </c>
      <c r="AC41" s="38">
        <v>80</v>
      </c>
      <c r="AD41" s="46">
        <v>0</v>
      </c>
      <c r="AE41" s="46"/>
      <c r="AF41" s="61">
        <v>0</v>
      </c>
      <c r="AG41" s="61"/>
      <c r="AH41" s="415"/>
      <c r="AI41" s="415">
        <v>1</v>
      </c>
      <c r="AJ41" s="39">
        <v>10506618</v>
      </c>
      <c r="AK41" s="59" t="s">
        <v>700</v>
      </c>
      <c r="AL41" s="59" t="s">
        <v>602</v>
      </c>
      <c r="AM41" s="39">
        <v>10358638</v>
      </c>
      <c r="AN41" s="329"/>
    </row>
    <row r="42" spans="1:40" s="1" customFormat="1" ht="76.5" x14ac:dyDescent="0.25">
      <c r="A42" s="50">
        <v>3</v>
      </c>
      <c r="B42" s="29" t="s">
        <v>643</v>
      </c>
      <c r="C42" s="50">
        <v>3</v>
      </c>
      <c r="D42" s="50" t="s">
        <v>674</v>
      </c>
      <c r="E42" s="29" t="s">
        <v>675</v>
      </c>
      <c r="F42" s="330">
        <v>2</v>
      </c>
      <c r="G42" s="50" t="s">
        <v>682</v>
      </c>
      <c r="H42" s="306" t="s">
        <v>683</v>
      </c>
      <c r="I42" s="50">
        <v>13</v>
      </c>
      <c r="J42" s="50"/>
      <c r="K42" s="29" t="s">
        <v>671</v>
      </c>
      <c r="L42" s="330">
        <v>2020051290014</v>
      </c>
      <c r="M42" s="50">
        <v>4</v>
      </c>
      <c r="N42" s="50">
        <v>3324</v>
      </c>
      <c r="O42" s="29" t="s">
        <v>698</v>
      </c>
      <c r="P42" s="50" t="s">
        <v>66</v>
      </c>
      <c r="Q42" s="50">
        <v>4</v>
      </c>
      <c r="R42" s="52" t="s">
        <v>67</v>
      </c>
      <c r="S42" s="331">
        <v>2</v>
      </c>
      <c r="T42" s="29" t="s">
        <v>598</v>
      </c>
      <c r="U42" s="29" t="s">
        <v>699</v>
      </c>
      <c r="V42" s="50" t="s">
        <v>608</v>
      </c>
      <c r="W42" s="37">
        <v>100</v>
      </c>
      <c r="X42" s="51"/>
      <c r="Y42" s="52"/>
      <c r="Z42" s="37">
        <v>20</v>
      </c>
      <c r="AA42" s="37">
        <v>20</v>
      </c>
      <c r="AB42" s="46">
        <v>80</v>
      </c>
      <c r="AC42" s="38">
        <v>80</v>
      </c>
      <c r="AD42" s="46">
        <v>0</v>
      </c>
      <c r="AE42" s="46"/>
      <c r="AF42" s="61">
        <v>0</v>
      </c>
      <c r="AG42" s="61"/>
      <c r="AH42" s="415" t="str">
        <f t="shared" si="0"/>
        <v>ERROR</v>
      </c>
      <c r="AI42" s="415">
        <f t="shared" si="1"/>
        <v>1</v>
      </c>
      <c r="AJ42" s="39">
        <v>434000000</v>
      </c>
      <c r="AK42" s="59" t="s">
        <v>1750</v>
      </c>
      <c r="AL42" s="41" t="s">
        <v>701</v>
      </c>
      <c r="AM42" s="39">
        <v>0</v>
      </c>
      <c r="AN42" s="329"/>
    </row>
    <row r="43" spans="1:40" s="1" customFormat="1" ht="38.25" x14ac:dyDescent="0.25">
      <c r="A43" s="50">
        <v>3</v>
      </c>
      <c r="B43" s="29" t="s">
        <v>643</v>
      </c>
      <c r="C43" s="50">
        <v>4</v>
      </c>
      <c r="D43" s="50" t="s">
        <v>702</v>
      </c>
      <c r="E43" s="29" t="s">
        <v>703</v>
      </c>
      <c r="F43" s="330">
        <v>1</v>
      </c>
      <c r="G43" s="50" t="s">
        <v>704</v>
      </c>
      <c r="H43" s="306" t="s">
        <v>705</v>
      </c>
      <c r="I43" s="50">
        <v>6</v>
      </c>
      <c r="J43" s="50"/>
      <c r="K43" s="29" t="s">
        <v>706</v>
      </c>
      <c r="L43" s="330">
        <v>2020051290005</v>
      </c>
      <c r="M43" s="50">
        <v>1</v>
      </c>
      <c r="N43" s="50">
        <v>3411</v>
      </c>
      <c r="O43" s="29" t="s">
        <v>707</v>
      </c>
      <c r="P43" s="50" t="s">
        <v>66</v>
      </c>
      <c r="Q43" s="50">
        <v>4</v>
      </c>
      <c r="R43" s="52" t="s">
        <v>67</v>
      </c>
      <c r="S43" s="331">
        <v>1</v>
      </c>
      <c r="T43" s="29" t="s">
        <v>598</v>
      </c>
      <c r="U43" s="29" t="s">
        <v>708</v>
      </c>
      <c r="V43" s="50" t="s">
        <v>618</v>
      </c>
      <c r="W43" s="37">
        <v>12</v>
      </c>
      <c r="X43" s="51"/>
      <c r="Y43" s="52"/>
      <c r="Z43" s="37">
        <v>3</v>
      </c>
      <c r="AA43" s="37">
        <v>3</v>
      </c>
      <c r="AB43" s="61">
        <v>3</v>
      </c>
      <c r="AC43" s="38">
        <v>3</v>
      </c>
      <c r="AD43" s="61">
        <v>3</v>
      </c>
      <c r="AE43" s="46"/>
      <c r="AF43" s="61">
        <v>3</v>
      </c>
      <c r="AG43" s="46"/>
      <c r="AH43" s="415" t="str">
        <f t="shared" si="0"/>
        <v>ERROR</v>
      </c>
      <c r="AI43" s="415">
        <f t="shared" si="1"/>
        <v>1</v>
      </c>
      <c r="AJ43" s="39">
        <v>20000000</v>
      </c>
      <c r="AK43" s="59" t="s">
        <v>660</v>
      </c>
      <c r="AL43" s="41" t="s">
        <v>697</v>
      </c>
      <c r="AM43" s="39">
        <v>2000000</v>
      </c>
      <c r="AN43" s="329"/>
    </row>
    <row r="44" spans="1:40" s="1" customFormat="1" ht="38.25" x14ac:dyDescent="0.25">
      <c r="A44" s="50">
        <v>3</v>
      </c>
      <c r="B44" s="29" t="s">
        <v>643</v>
      </c>
      <c r="C44" s="50">
        <v>4</v>
      </c>
      <c r="D44" s="50" t="s">
        <v>702</v>
      </c>
      <c r="E44" s="29" t="s">
        <v>703</v>
      </c>
      <c r="F44" s="330">
        <v>1</v>
      </c>
      <c r="G44" s="50" t="s">
        <v>704</v>
      </c>
      <c r="H44" s="306" t="s">
        <v>705</v>
      </c>
      <c r="I44" s="50">
        <v>6</v>
      </c>
      <c r="J44" s="50"/>
      <c r="K44" s="29" t="s">
        <v>706</v>
      </c>
      <c r="L44" s="330">
        <v>2020051290005</v>
      </c>
      <c r="M44" s="50">
        <v>2</v>
      </c>
      <c r="N44" s="50">
        <v>3412</v>
      </c>
      <c r="O44" s="29" t="s">
        <v>709</v>
      </c>
      <c r="P44" s="50" t="s">
        <v>66</v>
      </c>
      <c r="Q44" s="50">
        <v>4</v>
      </c>
      <c r="R44" s="52" t="s">
        <v>67</v>
      </c>
      <c r="S44" s="331">
        <v>2</v>
      </c>
      <c r="T44" s="29" t="s">
        <v>598</v>
      </c>
      <c r="U44" s="29" t="s">
        <v>710</v>
      </c>
      <c r="V44" s="50" t="s">
        <v>608</v>
      </c>
      <c r="W44" s="37">
        <v>100</v>
      </c>
      <c r="X44" s="51"/>
      <c r="Y44" s="52"/>
      <c r="Z44" s="37">
        <v>10</v>
      </c>
      <c r="AA44" s="37">
        <v>10</v>
      </c>
      <c r="AB44" s="61">
        <v>20</v>
      </c>
      <c r="AC44" s="38">
        <v>20</v>
      </c>
      <c r="AD44" s="61">
        <v>30</v>
      </c>
      <c r="AE44" s="46"/>
      <c r="AF44" s="61">
        <v>20</v>
      </c>
      <c r="AG44" s="61"/>
      <c r="AH44" s="415" t="str">
        <f t="shared" si="0"/>
        <v>ERROR</v>
      </c>
      <c r="AI44" s="415">
        <f t="shared" si="1"/>
        <v>1</v>
      </c>
      <c r="AJ44" s="39">
        <v>8480000000</v>
      </c>
      <c r="AK44" s="59" t="s">
        <v>711</v>
      </c>
      <c r="AL44" s="41" t="s">
        <v>712</v>
      </c>
      <c r="AM44" s="39">
        <v>7530000000</v>
      </c>
      <c r="AN44" s="333"/>
    </row>
    <row r="45" spans="1:40" s="1" customFormat="1" ht="38.25" x14ac:dyDescent="0.25">
      <c r="A45" s="50">
        <v>3</v>
      </c>
      <c r="B45" s="29" t="s">
        <v>643</v>
      </c>
      <c r="C45" s="50">
        <v>4</v>
      </c>
      <c r="D45" s="50" t="s">
        <v>702</v>
      </c>
      <c r="E45" s="29" t="s">
        <v>703</v>
      </c>
      <c r="F45" s="330">
        <v>1</v>
      </c>
      <c r="G45" s="50" t="s">
        <v>704</v>
      </c>
      <c r="H45" s="306" t="s">
        <v>705</v>
      </c>
      <c r="I45" s="50">
        <v>6</v>
      </c>
      <c r="J45" s="50"/>
      <c r="K45" s="29" t="s">
        <v>706</v>
      </c>
      <c r="L45" s="330">
        <v>2020051290005</v>
      </c>
      <c r="M45" s="50">
        <v>4</v>
      </c>
      <c r="N45" s="50">
        <v>3414</v>
      </c>
      <c r="O45" s="29" t="s">
        <v>713</v>
      </c>
      <c r="P45" s="50" t="s">
        <v>66</v>
      </c>
      <c r="Q45" s="50">
        <v>4</v>
      </c>
      <c r="R45" s="52" t="s">
        <v>67</v>
      </c>
      <c r="S45" s="331">
        <v>1</v>
      </c>
      <c r="T45" s="29" t="s">
        <v>598</v>
      </c>
      <c r="U45" s="29" t="s">
        <v>714</v>
      </c>
      <c r="V45" s="50" t="s">
        <v>618</v>
      </c>
      <c r="W45" s="37">
        <v>10</v>
      </c>
      <c r="X45" s="51"/>
      <c r="Y45" s="52"/>
      <c r="Z45" s="37">
        <v>3</v>
      </c>
      <c r="AA45" s="37">
        <v>3</v>
      </c>
      <c r="AB45" s="61">
        <v>3</v>
      </c>
      <c r="AC45" s="38">
        <v>3</v>
      </c>
      <c r="AD45" s="61">
        <v>3</v>
      </c>
      <c r="AE45" s="61"/>
      <c r="AF45" s="61">
        <v>1</v>
      </c>
      <c r="AG45" s="61"/>
      <c r="AH45" s="415" t="str">
        <f t="shared" si="0"/>
        <v>ERROR</v>
      </c>
      <c r="AI45" s="415">
        <f t="shared" si="1"/>
        <v>1</v>
      </c>
      <c r="AJ45" s="39">
        <v>101000000</v>
      </c>
      <c r="AK45" s="59" t="s">
        <v>715</v>
      </c>
      <c r="AL45" s="41" t="s">
        <v>602</v>
      </c>
      <c r="AM45" s="39">
        <v>8137796</v>
      </c>
      <c r="AN45" s="329"/>
    </row>
    <row r="46" spans="1:40" s="1" customFormat="1" ht="38.25" x14ac:dyDescent="0.25">
      <c r="A46" s="50">
        <v>3</v>
      </c>
      <c r="B46" s="29" t="s">
        <v>643</v>
      </c>
      <c r="C46" s="50">
        <v>4</v>
      </c>
      <c r="D46" s="50" t="s">
        <v>702</v>
      </c>
      <c r="E46" s="29" t="s">
        <v>703</v>
      </c>
      <c r="F46" s="330">
        <v>1</v>
      </c>
      <c r="G46" s="50" t="s">
        <v>704</v>
      </c>
      <c r="H46" s="306" t="s">
        <v>705</v>
      </c>
      <c r="I46" s="50">
        <v>6</v>
      </c>
      <c r="J46" s="50"/>
      <c r="K46" s="29" t="s">
        <v>706</v>
      </c>
      <c r="L46" s="330">
        <v>2020051290005</v>
      </c>
      <c r="M46" s="50">
        <v>5</v>
      </c>
      <c r="N46" s="50">
        <v>3415</v>
      </c>
      <c r="O46" s="29" t="s">
        <v>716</v>
      </c>
      <c r="P46" s="50" t="s">
        <v>66</v>
      </c>
      <c r="Q46" s="50">
        <v>4</v>
      </c>
      <c r="R46" s="52" t="s">
        <v>67</v>
      </c>
      <c r="S46" s="331">
        <v>1</v>
      </c>
      <c r="T46" s="29" t="s">
        <v>598</v>
      </c>
      <c r="U46" s="29" t="s">
        <v>710</v>
      </c>
      <c r="V46" s="50" t="s">
        <v>608</v>
      </c>
      <c r="W46" s="37">
        <v>100</v>
      </c>
      <c r="X46" s="51"/>
      <c r="Y46" s="52"/>
      <c r="Z46" s="37">
        <v>10</v>
      </c>
      <c r="AA46" s="37">
        <v>10</v>
      </c>
      <c r="AB46" s="46">
        <v>20</v>
      </c>
      <c r="AC46" s="38">
        <v>20</v>
      </c>
      <c r="AD46" s="61">
        <v>30</v>
      </c>
      <c r="AE46" s="61"/>
      <c r="AF46" s="61">
        <v>40</v>
      </c>
      <c r="AG46" s="61"/>
      <c r="AH46" s="415" t="str">
        <f t="shared" si="0"/>
        <v>ERROR</v>
      </c>
      <c r="AI46" s="415">
        <f t="shared" si="1"/>
        <v>1</v>
      </c>
      <c r="AJ46" s="39">
        <v>318477017</v>
      </c>
      <c r="AK46" s="59" t="s">
        <v>717</v>
      </c>
      <c r="AL46" s="41" t="s">
        <v>70</v>
      </c>
      <c r="AM46" s="39">
        <v>318477017</v>
      </c>
      <c r="AN46" s="329"/>
    </row>
    <row r="47" spans="1:40" s="1" customFormat="1" ht="38.25" x14ac:dyDescent="0.25">
      <c r="A47" s="50">
        <v>3</v>
      </c>
      <c r="B47" s="29" t="s">
        <v>643</v>
      </c>
      <c r="C47" s="50">
        <v>4</v>
      </c>
      <c r="D47" s="50" t="s">
        <v>702</v>
      </c>
      <c r="E47" s="29" t="s">
        <v>703</v>
      </c>
      <c r="F47" s="330">
        <v>2</v>
      </c>
      <c r="G47" s="50" t="s">
        <v>718</v>
      </c>
      <c r="H47" s="306" t="s">
        <v>719</v>
      </c>
      <c r="I47" s="50">
        <v>6</v>
      </c>
      <c r="J47" s="50"/>
      <c r="K47" s="29" t="s">
        <v>706</v>
      </c>
      <c r="L47" s="330">
        <v>2020051290005</v>
      </c>
      <c r="M47" s="50">
        <v>1</v>
      </c>
      <c r="N47" s="50">
        <v>3421</v>
      </c>
      <c r="O47" s="29" t="s">
        <v>720</v>
      </c>
      <c r="P47" s="50" t="s">
        <v>66</v>
      </c>
      <c r="Q47" s="50">
        <v>4</v>
      </c>
      <c r="R47" s="52" t="s">
        <v>67</v>
      </c>
      <c r="S47" s="331">
        <v>1</v>
      </c>
      <c r="T47" s="29" t="s">
        <v>598</v>
      </c>
      <c r="U47" s="29" t="s">
        <v>721</v>
      </c>
      <c r="V47" s="50" t="s">
        <v>608</v>
      </c>
      <c r="W47" s="37">
        <v>100</v>
      </c>
      <c r="X47" s="51"/>
      <c r="Y47" s="52"/>
      <c r="Z47" s="37">
        <v>10</v>
      </c>
      <c r="AA47" s="37">
        <v>10</v>
      </c>
      <c r="AB47" s="46">
        <v>20</v>
      </c>
      <c r="AC47" s="38">
        <v>20</v>
      </c>
      <c r="AD47" s="61">
        <v>30</v>
      </c>
      <c r="AE47" s="61"/>
      <c r="AF47" s="61">
        <v>40</v>
      </c>
      <c r="AG47" s="61"/>
      <c r="AH47" s="415"/>
      <c r="AI47" s="415">
        <v>1</v>
      </c>
      <c r="AJ47" s="39">
        <v>3309091412.4699998</v>
      </c>
      <c r="AK47" s="59" t="s">
        <v>722</v>
      </c>
      <c r="AL47" s="41" t="s">
        <v>70</v>
      </c>
      <c r="AM47" s="39">
        <v>3309090411</v>
      </c>
      <c r="AN47" s="329"/>
    </row>
    <row r="48" spans="1:40" s="1" customFormat="1" ht="38.25" x14ac:dyDescent="0.25">
      <c r="A48" s="50">
        <v>3</v>
      </c>
      <c r="B48" s="29" t="s">
        <v>643</v>
      </c>
      <c r="C48" s="50">
        <v>4</v>
      </c>
      <c r="D48" s="50" t="s">
        <v>702</v>
      </c>
      <c r="E48" s="29" t="s">
        <v>703</v>
      </c>
      <c r="F48" s="330">
        <v>2</v>
      </c>
      <c r="G48" s="50" t="s">
        <v>718</v>
      </c>
      <c r="H48" s="306" t="s">
        <v>719</v>
      </c>
      <c r="I48" s="50">
        <v>6</v>
      </c>
      <c r="J48" s="50"/>
      <c r="K48" s="29" t="s">
        <v>706</v>
      </c>
      <c r="L48" s="330">
        <v>2020051290005</v>
      </c>
      <c r="M48" s="50">
        <v>1</v>
      </c>
      <c r="N48" s="50">
        <v>3421</v>
      </c>
      <c r="O48" s="29" t="s">
        <v>720</v>
      </c>
      <c r="P48" s="50" t="s">
        <v>66</v>
      </c>
      <c r="Q48" s="50">
        <v>4</v>
      </c>
      <c r="R48" s="52" t="s">
        <v>67</v>
      </c>
      <c r="S48" s="331">
        <v>1</v>
      </c>
      <c r="T48" s="29" t="s">
        <v>598</v>
      </c>
      <c r="U48" s="29" t="s">
        <v>721</v>
      </c>
      <c r="V48" s="50" t="s">
        <v>608</v>
      </c>
      <c r="W48" s="37">
        <v>100</v>
      </c>
      <c r="X48" s="51"/>
      <c r="Y48" s="52"/>
      <c r="Z48" s="37">
        <v>10</v>
      </c>
      <c r="AA48" s="37">
        <v>10</v>
      </c>
      <c r="AB48" s="46">
        <v>20</v>
      </c>
      <c r="AC48" s="38">
        <v>20</v>
      </c>
      <c r="AD48" s="61">
        <v>30</v>
      </c>
      <c r="AE48" s="61"/>
      <c r="AF48" s="61">
        <v>40</v>
      </c>
      <c r="AG48" s="61"/>
      <c r="AH48" s="415"/>
      <c r="AI48" s="415">
        <v>1</v>
      </c>
      <c r="AJ48" s="39">
        <v>11441644</v>
      </c>
      <c r="AK48" s="59" t="s">
        <v>723</v>
      </c>
      <c r="AL48" s="41" t="s">
        <v>602</v>
      </c>
      <c r="AM48" s="329">
        <v>10140787</v>
      </c>
      <c r="AN48" s="329"/>
    </row>
    <row r="49" spans="1:40" s="1" customFormat="1" ht="38.25" x14ac:dyDescent="0.2">
      <c r="A49" s="50">
        <v>3</v>
      </c>
      <c r="B49" s="29" t="s">
        <v>643</v>
      </c>
      <c r="C49" s="50">
        <v>4</v>
      </c>
      <c r="D49" s="50" t="s">
        <v>702</v>
      </c>
      <c r="E49" s="29" t="s">
        <v>703</v>
      </c>
      <c r="F49" s="330">
        <v>2</v>
      </c>
      <c r="G49" s="50" t="s">
        <v>718</v>
      </c>
      <c r="H49" s="306" t="s">
        <v>719</v>
      </c>
      <c r="I49" s="50">
        <v>6</v>
      </c>
      <c r="J49" s="50"/>
      <c r="K49" s="29" t="s">
        <v>706</v>
      </c>
      <c r="L49" s="330">
        <v>2020051290005</v>
      </c>
      <c r="M49" s="50">
        <v>1</v>
      </c>
      <c r="N49" s="50">
        <v>3421</v>
      </c>
      <c r="O49" s="29" t="s">
        <v>720</v>
      </c>
      <c r="P49" s="50" t="s">
        <v>66</v>
      </c>
      <c r="Q49" s="50">
        <v>4</v>
      </c>
      <c r="R49" s="52" t="s">
        <v>67</v>
      </c>
      <c r="S49" s="331">
        <v>1</v>
      </c>
      <c r="T49" s="29" t="s">
        <v>598</v>
      </c>
      <c r="U49" s="29" t="s">
        <v>721</v>
      </c>
      <c r="V49" s="50" t="s">
        <v>608</v>
      </c>
      <c r="W49" s="37">
        <v>100</v>
      </c>
      <c r="X49" s="51"/>
      <c r="Y49" s="52"/>
      <c r="Z49" s="37">
        <v>10</v>
      </c>
      <c r="AA49" s="37">
        <v>10</v>
      </c>
      <c r="AB49" s="46">
        <v>20</v>
      </c>
      <c r="AC49" s="38">
        <v>20</v>
      </c>
      <c r="AD49" s="61">
        <v>30</v>
      </c>
      <c r="AE49" s="61"/>
      <c r="AF49" s="61">
        <v>40</v>
      </c>
      <c r="AG49" s="61"/>
      <c r="AH49" s="415" t="str">
        <f t="shared" si="0"/>
        <v>ERROR</v>
      </c>
      <c r="AI49" s="415">
        <f t="shared" si="1"/>
        <v>1</v>
      </c>
      <c r="AJ49" s="39">
        <v>3140109392.4699998</v>
      </c>
      <c r="AK49" s="59" t="s">
        <v>724</v>
      </c>
      <c r="AL49" s="41" t="s">
        <v>70</v>
      </c>
      <c r="AM49" s="73">
        <v>3140108392</v>
      </c>
      <c r="AN49" s="329"/>
    </row>
    <row r="50" spans="1:40" s="1" customFormat="1" ht="63.75" x14ac:dyDescent="0.25">
      <c r="A50" s="50">
        <v>3</v>
      </c>
      <c r="B50" s="29" t="s">
        <v>643</v>
      </c>
      <c r="C50" s="50">
        <v>4</v>
      </c>
      <c r="D50" s="50" t="s">
        <v>702</v>
      </c>
      <c r="E50" s="29" t="s">
        <v>703</v>
      </c>
      <c r="F50" s="330">
        <v>2</v>
      </c>
      <c r="G50" s="50" t="s">
        <v>718</v>
      </c>
      <c r="H50" s="306" t="s">
        <v>719</v>
      </c>
      <c r="I50" s="50">
        <v>6</v>
      </c>
      <c r="J50" s="50"/>
      <c r="K50" s="29" t="s">
        <v>706</v>
      </c>
      <c r="L50" s="330">
        <v>2020051290005</v>
      </c>
      <c r="M50" s="50">
        <v>2</v>
      </c>
      <c r="N50" s="50">
        <v>3422</v>
      </c>
      <c r="O50" s="29" t="s">
        <v>725</v>
      </c>
      <c r="P50" s="50" t="s">
        <v>66</v>
      </c>
      <c r="Q50" s="52">
        <v>4</v>
      </c>
      <c r="R50" s="52" t="s">
        <v>67</v>
      </c>
      <c r="S50" s="334">
        <v>1</v>
      </c>
      <c r="T50" s="29" t="s">
        <v>598</v>
      </c>
      <c r="U50" s="29" t="s">
        <v>726</v>
      </c>
      <c r="V50" s="50" t="s">
        <v>606</v>
      </c>
      <c r="W50" s="43">
        <v>0.2</v>
      </c>
      <c r="X50" s="50"/>
      <c r="Y50" s="52"/>
      <c r="Z50" s="43">
        <v>0</v>
      </c>
      <c r="AA50" s="413">
        <v>0</v>
      </c>
      <c r="AB50" s="43">
        <v>0.2</v>
      </c>
      <c r="AC50" s="413">
        <v>0</v>
      </c>
      <c r="AD50" s="43">
        <v>0</v>
      </c>
      <c r="AE50" s="413"/>
      <c r="AF50" s="43">
        <v>0</v>
      </c>
      <c r="AG50" s="61"/>
      <c r="AH50" s="415" t="str">
        <f t="shared" si="0"/>
        <v>ERROR</v>
      </c>
      <c r="AI50" s="415">
        <v>0</v>
      </c>
      <c r="AJ50" s="39">
        <f>35331250*2</f>
        <v>70662500</v>
      </c>
      <c r="AK50" s="59" t="s">
        <v>629</v>
      </c>
      <c r="AL50" s="41" t="s">
        <v>657</v>
      </c>
      <c r="AM50" s="39">
        <v>0</v>
      </c>
      <c r="AN50" s="329"/>
    </row>
    <row r="51" spans="1:40" s="1" customFormat="1" ht="127.5" x14ac:dyDescent="0.25">
      <c r="A51" s="50">
        <v>3</v>
      </c>
      <c r="B51" s="29" t="s">
        <v>643</v>
      </c>
      <c r="C51" s="50">
        <v>5</v>
      </c>
      <c r="D51" s="50" t="s">
        <v>727</v>
      </c>
      <c r="E51" s="29" t="s">
        <v>728</v>
      </c>
      <c r="F51" s="330">
        <v>1</v>
      </c>
      <c r="G51" s="50" t="s">
        <v>729</v>
      </c>
      <c r="H51" s="306" t="s">
        <v>730</v>
      </c>
      <c r="I51" s="50">
        <v>9</v>
      </c>
      <c r="J51" s="50"/>
      <c r="K51" s="29" t="s">
        <v>731</v>
      </c>
      <c r="L51" s="330">
        <v>2020051290007</v>
      </c>
      <c r="M51" s="50">
        <v>1</v>
      </c>
      <c r="N51" s="50">
        <v>3511</v>
      </c>
      <c r="O51" s="29" t="s">
        <v>732</v>
      </c>
      <c r="P51" s="50" t="s">
        <v>66</v>
      </c>
      <c r="Q51" s="50">
        <v>4</v>
      </c>
      <c r="R51" s="52" t="s">
        <v>67</v>
      </c>
      <c r="S51" s="331">
        <v>1</v>
      </c>
      <c r="T51" s="29" t="s">
        <v>598</v>
      </c>
      <c r="U51" s="29" t="s">
        <v>733</v>
      </c>
      <c r="V51" s="50" t="s">
        <v>608</v>
      </c>
      <c r="W51" s="37">
        <v>100</v>
      </c>
      <c r="X51" s="51"/>
      <c r="Y51" s="52"/>
      <c r="Z51" s="37">
        <v>50</v>
      </c>
      <c r="AA51" s="37">
        <v>0</v>
      </c>
      <c r="AB51" s="61">
        <v>50</v>
      </c>
      <c r="AC51" s="38">
        <v>0</v>
      </c>
      <c r="AD51" s="61">
        <v>0</v>
      </c>
      <c r="AE51" s="46"/>
      <c r="AF51" s="61">
        <v>0</v>
      </c>
      <c r="AG51" s="61"/>
      <c r="AH51" s="415" t="str">
        <f t="shared" si="0"/>
        <v>ERROR</v>
      </c>
      <c r="AI51" s="415">
        <v>0</v>
      </c>
      <c r="AJ51" s="39">
        <v>100000000</v>
      </c>
      <c r="AK51" s="59" t="s">
        <v>660</v>
      </c>
      <c r="AL51" s="41" t="s">
        <v>697</v>
      </c>
      <c r="AM51" s="39">
        <v>0</v>
      </c>
      <c r="AN51" s="329"/>
    </row>
    <row r="52" spans="1:40" s="1" customFormat="1" ht="76.5" x14ac:dyDescent="0.25">
      <c r="A52" s="50">
        <v>3</v>
      </c>
      <c r="B52" s="29" t="s">
        <v>643</v>
      </c>
      <c r="C52" s="50">
        <v>5</v>
      </c>
      <c r="D52" s="50" t="s">
        <v>727</v>
      </c>
      <c r="E52" s="29" t="s">
        <v>728</v>
      </c>
      <c r="F52" s="330">
        <v>2</v>
      </c>
      <c r="G52" s="50" t="s">
        <v>734</v>
      </c>
      <c r="H52" s="306" t="s">
        <v>735</v>
      </c>
      <c r="I52" s="50">
        <v>13</v>
      </c>
      <c r="J52" s="50">
        <v>8</v>
      </c>
      <c r="K52" s="29" t="s">
        <v>731</v>
      </c>
      <c r="L52" s="330">
        <v>2020051290007</v>
      </c>
      <c r="M52" s="50">
        <v>1</v>
      </c>
      <c r="N52" s="50">
        <v>3521</v>
      </c>
      <c r="O52" s="29" t="s">
        <v>736</v>
      </c>
      <c r="P52" s="50" t="s">
        <v>66</v>
      </c>
      <c r="Q52" s="50">
        <v>4</v>
      </c>
      <c r="R52" s="52" t="s">
        <v>67</v>
      </c>
      <c r="S52" s="331">
        <v>1</v>
      </c>
      <c r="T52" s="29" t="s">
        <v>598</v>
      </c>
      <c r="U52" s="29" t="s">
        <v>737</v>
      </c>
      <c r="V52" s="50" t="s">
        <v>608</v>
      </c>
      <c r="W52" s="37">
        <v>100</v>
      </c>
      <c r="X52" s="51"/>
      <c r="Y52" s="52"/>
      <c r="Z52" s="37">
        <v>10</v>
      </c>
      <c r="AA52" s="37">
        <v>5</v>
      </c>
      <c r="AB52" s="61">
        <v>20</v>
      </c>
      <c r="AC52" s="38">
        <v>20</v>
      </c>
      <c r="AD52" s="61">
        <v>30</v>
      </c>
      <c r="AE52" s="46"/>
      <c r="AF52" s="61">
        <v>40</v>
      </c>
      <c r="AG52" s="61"/>
      <c r="AH52" s="415" t="str">
        <f t="shared" si="0"/>
        <v>ERROR</v>
      </c>
      <c r="AI52" s="415">
        <f t="shared" si="1"/>
        <v>1</v>
      </c>
      <c r="AJ52" s="39">
        <v>208340850.11000001</v>
      </c>
      <c r="AK52" s="59" t="s">
        <v>738</v>
      </c>
      <c r="AL52" s="41" t="s">
        <v>70</v>
      </c>
      <c r="AM52" s="39">
        <v>164209880.41</v>
      </c>
      <c r="AN52" s="329"/>
    </row>
    <row r="53" spans="1:40" s="1" customFormat="1" ht="12.75" x14ac:dyDescent="0.25">
      <c r="A53" s="776">
        <v>3</v>
      </c>
      <c r="B53" s="776" t="s">
        <v>643</v>
      </c>
      <c r="C53" s="776">
        <v>5</v>
      </c>
      <c r="D53" s="776" t="s">
        <v>727</v>
      </c>
      <c r="E53" s="776" t="s">
        <v>728</v>
      </c>
      <c r="F53" s="784">
        <v>3</v>
      </c>
      <c r="G53" s="776" t="s">
        <v>742</v>
      </c>
      <c r="H53" s="776" t="s">
        <v>743</v>
      </c>
      <c r="I53" s="776">
        <v>11</v>
      </c>
      <c r="J53" s="776"/>
      <c r="K53" s="776" t="s">
        <v>744</v>
      </c>
      <c r="L53" s="784">
        <v>2020051290013</v>
      </c>
      <c r="M53" s="776">
        <v>2</v>
      </c>
      <c r="N53" s="776">
        <v>3532</v>
      </c>
      <c r="O53" s="776" t="s">
        <v>745</v>
      </c>
      <c r="P53" s="776" t="s">
        <v>66</v>
      </c>
      <c r="Q53" s="776">
        <v>4</v>
      </c>
      <c r="R53" s="786" t="s">
        <v>67</v>
      </c>
      <c r="S53" s="778">
        <v>1</v>
      </c>
      <c r="T53" s="776" t="s">
        <v>598</v>
      </c>
      <c r="U53" s="776" t="s">
        <v>739</v>
      </c>
      <c r="V53" s="776" t="s">
        <v>608</v>
      </c>
      <c r="W53" s="778">
        <v>100</v>
      </c>
      <c r="X53" s="51"/>
      <c r="Y53" s="52"/>
      <c r="Z53" s="778">
        <v>0</v>
      </c>
      <c r="AA53" s="778">
        <v>0</v>
      </c>
      <c r="AB53" s="780">
        <v>20</v>
      </c>
      <c r="AC53" s="782">
        <v>0</v>
      </c>
      <c r="AD53" s="61"/>
      <c r="AE53" s="46"/>
      <c r="AF53" s="61"/>
      <c r="AG53" s="61"/>
      <c r="AH53" s="415"/>
      <c r="AI53" s="643">
        <v>0</v>
      </c>
      <c r="AJ53" s="39">
        <v>5000000000</v>
      </c>
      <c r="AK53" s="59" t="s">
        <v>740</v>
      </c>
      <c r="AL53" s="41" t="s">
        <v>741</v>
      </c>
      <c r="AM53" s="39">
        <v>0</v>
      </c>
      <c r="AN53" s="329"/>
    </row>
    <row r="54" spans="1:40" s="1" customFormat="1" ht="12.75" x14ac:dyDescent="0.25">
      <c r="A54" s="777"/>
      <c r="B54" s="777"/>
      <c r="C54" s="777"/>
      <c r="D54" s="777"/>
      <c r="E54" s="777"/>
      <c r="F54" s="785"/>
      <c r="G54" s="777"/>
      <c r="H54" s="777"/>
      <c r="I54" s="777"/>
      <c r="J54" s="777"/>
      <c r="K54" s="777"/>
      <c r="L54" s="785"/>
      <c r="M54" s="777"/>
      <c r="N54" s="777"/>
      <c r="O54" s="777"/>
      <c r="P54" s="777"/>
      <c r="Q54" s="777"/>
      <c r="R54" s="788"/>
      <c r="S54" s="779"/>
      <c r="T54" s="777"/>
      <c r="U54" s="777"/>
      <c r="V54" s="777"/>
      <c r="W54" s="779"/>
      <c r="X54" s="51"/>
      <c r="Y54" s="52"/>
      <c r="Z54" s="779"/>
      <c r="AA54" s="779"/>
      <c r="AB54" s="781"/>
      <c r="AC54" s="783"/>
      <c r="AD54" s="61">
        <v>20</v>
      </c>
      <c r="AE54" s="61"/>
      <c r="AF54" s="61">
        <v>60</v>
      </c>
      <c r="AG54" s="61"/>
      <c r="AH54" s="415" t="str">
        <f>+IF(X54="Acumulado",(AA53+AC53+AE54+AG54)/(Z53+AB53+AD54+AF54),
IF(X54="No acumulado",IF(AG54&lt;&gt;"",(AG54/IF(AF54=0,1,AF54)),IF(AE54&lt;&gt;"",(AE54/IF(AD54=0,1,AD54)),IF(AC53&lt;&gt;"",(AC53/IF(AB53=0,1,AB53)),IF(AA53&lt;&gt;"",(AA53/IF(Z53=0,1,Z53)))))),
IF(X54="Mantenimiento",IF(AND(AG54=0,AE54=0,AC53=0,AA53=0),0,((AG54+AE54+AC53+AA53)/(IF(AG54=0,0,AG54)+IF(AE54=0,0,AE54)+IF(AC53=0,0,AC53)+IF(AA53=0,0,AA53)))),"ERROR")))</f>
        <v>ERROR</v>
      </c>
      <c r="AI54" s="645"/>
      <c r="AJ54" s="39">
        <v>500000000</v>
      </c>
      <c r="AK54" s="59" t="s">
        <v>746</v>
      </c>
      <c r="AL54" s="41" t="s">
        <v>712</v>
      </c>
      <c r="AM54" s="39">
        <v>0</v>
      </c>
      <c r="AN54" s="329"/>
    </row>
    <row r="55" spans="1:40" s="1" customFormat="1" ht="51" x14ac:dyDescent="0.25">
      <c r="A55" s="50">
        <v>3</v>
      </c>
      <c r="B55" s="29" t="s">
        <v>643</v>
      </c>
      <c r="C55" s="50">
        <v>5</v>
      </c>
      <c r="D55" s="50" t="s">
        <v>727</v>
      </c>
      <c r="E55" s="29" t="s">
        <v>728</v>
      </c>
      <c r="F55" s="330">
        <v>3</v>
      </c>
      <c r="G55" s="50" t="s">
        <v>742</v>
      </c>
      <c r="H55" s="306" t="s">
        <v>743</v>
      </c>
      <c r="I55" s="50">
        <v>11</v>
      </c>
      <c r="J55" s="50"/>
      <c r="K55" s="29" t="s">
        <v>744</v>
      </c>
      <c r="L55" s="330">
        <v>2020051290013</v>
      </c>
      <c r="M55" s="50">
        <v>3</v>
      </c>
      <c r="N55" s="50">
        <v>3533</v>
      </c>
      <c r="O55" s="29" t="s">
        <v>747</v>
      </c>
      <c r="P55" s="50" t="s">
        <v>66</v>
      </c>
      <c r="Q55" s="50">
        <v>4</v>
      </c>
      <c r="R55" s="52" t="s">
        <v>67</v>
      </c>
      <c r="S55" s="331">
        <v>1</v>
      </c>
      <c r="T55" s="29" t="s">
        <v>598</v>
      </c>
      <c r="U55" s="29" t="s">
        <v>748</v>
      </c>
      <c r="V55" s="50" t="s">
        <v>608</v>
      </c>
      <c r="W55" s="37">
        <v>100</v>
      </c>
      <c r="X55" s="51"/>
      <c r="Y55" s="52"/>
      <c r="Z55" s="37">
        <v>0</v>
      </c>
      <c r="AA55" s="37">
        <v>0</v>
      </c>
      <c r="AB55" s="61">
        <v>50</v>
      </c>
      <c r="AC55" s="38">
        <v>0</v>
      </c>
      <c r="AD55" s="61">
        <v>50</v>
      </c>
      <c r="AE55" s="61"/>
      <c r="AF55" s="61">
        <v>0</v>
      </c>
      <c r="AG55" s="46"/>
      <c r="AH55" s="415" t="str">
        <f t="shared" ref="AH55:AH76" si="8">+IF(X55="Acumulado",(AA55+AC55+AE55+AG55)/(Z55+AB55+AD55+AF55),
IF(X55="No acumulado",IF(AG55&lt;&gt;"",(AG55/IF(AF55=0,1,AF55)),IF(AE55&lt;&gt;"",(AE55/IF(AD55=0,1,AD55)),IF(AC55&lt;&gt;"",(AC55/IF(AB55=0,1,AB55)),IF(AA55&lt;&gt;"",(AA55/IF(Z55=0,1,Z55)))))),
IF(X55="Mantenimiento",IF(AND(AG55=0,AE55=0,AC55=0,AA55=0),0,((AG55+AE55+AC55+AA55)/(IF(AG55=0,0,AG55)+IF(AE55=0,0,AE55)+IF(AC55=0,0,AC55)+IF(AA55=0,0,AA55)))),"ERROR")))</f>
        <v>ERROR</v>
      </c>
      <c r="AI55" s="415">
        <v>0</v>
      </c>
      <c r="AJ55" s="39">
        <v>429547970</v>
      </c>
      <c r="AK55" s="59" t="s">
        <v>641</v>
      </c>
      <c r="AL55" s="41" t="s">
        <v>642</v>
      </c>
      <c r="AM55" s="39">
        <v>0</v>
      </c>
      <c r="AN55" s="329"/>
    </row>
    <row r="56" spans="1:40" s="1" customFormat="1" ht="12.75" x14ac:dyDescent="0.25">
      <c r="A56" s="776">
        <v>3</v>
      </c>
      <c r="B56" s="776" t="s">
        <v>643</v>
      </c>
      <c r="C56" s="776">
        <v>5</v>
      </c>
      <c r="D56" s="776" t="s">
        <v>727</v>
      </c>
      <c r="E56" s="776" t="s">
        <v>728</v>
      </c>
      <c r="F56" s="784">
        <v>4</v>
      </c>
      <c r="G56" s="776" t="s">
        <v>752</v>
      </c>
      <c r="H56" s="776" t="s">
        <v>753</v>
      </c>
      <c r="I56" s="776">
        <v>11</v>
      </c>
      <c r="J56" s="776">
        <v>9</v>
      </c>
      <c r="K56" s="776" t="s">
        <v>744</v>
      </c>
      <c r="L56" s="784">
        <v>2020051290013</v>
      </c>
      <c r="M56" s="776">
        <v>1</v>
      </c>
      <c r="N56" s="776">
        <v>3541</v>
      </c>
      <c r="O56" s="776" t="s">
        <v>754</v>
      </c>
      <c r="P56" s="776" t="s">
        <v>66</v>
      </c>
      <c r="Q56" s="776">
        <v>5</v>
      </c>
      <c r="R56" s="786" t="s">
        <v>67</v>
      </c>
      <c r="S56" s="778">
        <v>1</v>
      </c>
      <c r="T56" s="776" t="s">
        <v>598</v>
      </c>
      <c r="U56" s="776" t="s">
        <v>749</v>
      </c>
      <c r="V56" s="776" t="s">
        <v>608</v>
      </c>
      <c r="W56" s="778">
        <v>100</v>
      </c>
      <c r="X56" s="51"/>
      <c r="Y56" s="52"/>
      <c r="Z56" s="778">
        <v>0</v>
      </c>
      <c r="AA56" s="778">
        <v>0</v>
      </c>
      <c r="AB56" s="780">
        <v>20</v>
      </c>
      <c r="AC56" s="782">
        <v>0</v>
      </c>
      <c r="AD56" s="61"/>
      <c r="AE56" s="61"/>
      <c r="AF56" s="61"/>
      <c r="AG56" s="46"/>
      <c r="AH56" s="415"/>
      <c r="AI56" s="643">
        <f>+IF(AH58&gt;1,1,AH58)</f>
        <v>1</v>
      </c>
      <c r="AJ56" s="335">
        <v>280000000</v>
      </c>
      <c r="AK56" s="59" t="s">
        <v>750</v>
      </c>
      <c r="AL56" s="41" t="s">
        <v>657</v>
      </c>
      <c r="AM56" s="39">
        <v>0</v>
      </c>
      <c r="AN56" s="329"/>
    </row>
    <row r="57" spans="1:40" s="1" customFormat="1" ht="12.75" x14ac:dyDescent="0.2">
      <c r="A57" s="789"/>
      <c r="B57" s="789"/>
      <c r="C57" s="789"/>
      <c r="D57" s="789"/>
      <c r="E57" s="789"/>
      <c r="F57" s="793"/>
      <c r="G57" s="789"/>
      <c r="H57" s="789"/>
      <c r="I57" s="789"/>
      <c r="J57" s="789"/>
      <c r="K57" s="789"/>
      <c r="L57" s="793"/>
      <c r="M57" s="789"/>
      <c r="N57" s="789"/>
      <c r="O57" s="789"/>
      <c r="P57" s="789"/>
      <c r="Q57" s="789"/>
      <c r="R57" s="787"/>
      <c r="S57" s="790"/>
      <c r="T57" s="789"/>
      <c r="U57" s="789"/>
      <c r="V57" s="789"/>
      <c r="W57" s="790"/>
      <c r="X57" s="51"/>
      <c r="Y57" s="52"/>
      <c r="Z57" s="790"/>
      <c r="AA57" s="790"/>
      <c r="AB57" s="791"/>
      <c r="AC57" s="792"/>
      <c r="AD57" s="61"/>
      <c r="AE57" s="61"/>
      <c r="AF57" s="61"/>
      <c r="AG57" s="46"/>
      <c r="AH57" s="415"/>
      <c r="AI57" s="644"/>
      <c r="AJ57" s="336">
        <v>100000000</v>
      </c>
      <c r="AK57" s="59" t="s">
        <v>751</v>
      </c>
      <c r="AL57" s="41" t="s">
        <v>70</v>
      </c>
      <c r="AM57" s="39">
        <v>0</v>
      </c>
      <c r="AN57" s="329"/>
    </row>
    <row r="58" spans="1:40" s="1" customFormat="1" ht="38.25" x14ac:dyDescent="0.25">
      <c r="A58" s="777"/>
      <c r="B58" s="777"/>
      <c r="C58" s="777"/>
      <c r="D58" s="777"/>
      <c r="E58" s="777"/>
      <c r="F58" s="785"/>
      <c r="G58" s="777"/>
      <c r="H58" s="777"/>
      <c r="I58" s="777"/>
      <c r="J58" s="777"/>
      <c r="K58" s="777"/>
      <c r="L58" s="785"/>
      <c r="M58" s="777"/>
      <c r="N58" s="777"/>
      <c r="O58" s="777"/>
      <c r="P58" s="777"/>
      <c r="Q58" s="777"/>
      <c r="R58" s="788"/>
      <c r="S58" s="779"/>
      <c r="T58" s="777"/>
      <c r="U58" s="777"/>
      <c r="V58" s="777"/>
      <c r="W58" s="779"/>
      <c r="X58" s="51"/>
      <c r="Y58" s="52"/>
      <c r="Z58" s="779"/>
      <c r="AA58" s="779"/>
      <c r="AB58" s="781"/>
      <c r="AC58" s="783"/>
      <c r="AD58" s="61">
        <v>20</v>
      </c>
      <c r="AE58" s="61"/>
      <c r="AF58" s="61">
        <v>60</v>
      </c>
      <c r="AG58" s="46"/>
      <c r="AH58" s="415" t="str">
        <f>+IF(X58="Acumulado",(AA56+AC56+AE58+AG58)/(Z56+AB56+AD58+AF58),
IF(X58="No acumulado",IF(AG58&lt;&gt;"",(AG58/IF(AF58=0,1,AF58)),IF(AE58&lt;&gt;"",(AE58/IF(AD58=0,1,AD58)),IF(AC56&lt;&gt;"",(AC56/IF(AB56=0,1,AB56)),IF(AA56&lt;&gt;"",(AA56/IF(Z56=0,1,Z56)))))),
IF(X58="Mantenimiento",IF(AND(AG58=0,AE58=0,AC56=0,AA56=0),0,((AG58+AE58+AC56+AA56)/(IF(AG58=0,0,AG58)+IF(AE58=0,0,AE58)+IF(AC56=0,0,AC56)+IF(AA56=0,0,AA56)))),"ERROR")))</f>
        <v>ERROR</v>
      </c>
      <c r="AI58" s="645"/>
      <c r="AJ58" s="39">
        <v>13267788105</v>
      </c>
      <c r="AK58" s="59" t="s">
        <v>755</v>
      </c>
      <c r="AL58" s="41" t="s">
        <v>756</v>
      </c>
      <c r="AM58" s="39">
        <v>0</v>
      </c>
      <c r="AN58" s="328"/>
    </row>
    <row r="59" spans="1:40" s="1" customFormat="1" ht="63.75" x14ac:dyDescent="0.25">
      <c r="A59" s="50">
        <v>3</v>
      </c>
      <c r="B59" s="29" t="s">
        <v>643</v>
      </c>
      <c r="C59" s="50">
        <v>5</v>
      </c>
      <c r="D59" s="50" t="s">
        <v>727</v>
      </c>
      <c r="E59" s="29" t="s">
        <v>728</v>
      </c>
      <c r="F59" s="330">
        <v>4</v>
      </c>
      <c r="G59" s="50" t="s">
        <v>752</v>
      </c>
      <c r="H59" s="306" t="s">
        <v>753</v>
      </c>
      <c r="I59" s="50">
        <v>11</v>
      </c>
      <c r="J59" s="50">
        <v>9</v>
      </c>
      <c r="K59" s="29" t="s">
        <v>731</v>
      </c>
      <c r="L59" s="330">
        <v>2020051290007</v>
      </c>
      <c r="M59" s="50">
        <v>2</v>
      </c>
      <c r="N59" s="50">
        <v>3542</v>
      </c>
      <c r="O59" s="29" t="s">
        <v>757</v>
      </c>
      <c r="P59" s="50" t="s">
        <v>66</v>
      </c>
      <c r="Q59" s="50">
        <v>5</v>
      </c>
      <c r="R59" s="52" t="s">
        <v>67</v>
      </c>
      <c r="S59" s="331">
        <v>1</v>
      </c>
      <c r="T59" s="29" t="s">
        <v>598</v>
      </c>
      <c r="U59" s="29" t="s">
        <v>758</v>
      </c>
      <c r="V59" s="50" t="s">
        <v>600</v>
      </c>
      <c r="W59" s="37">
        <v>12</v>
      </c>
      <c r="X59" s="51"/>
      <c r="Y59" s="52"/>
      <c r="Z59" s="37">
        <v>3</v>
      </c>
      <c r="AA59" s="37">
        <v>3</v>
      </c>
      <c r="AB59" s="46">
        <v>3</v>
      </c>
      <c r="AC59" s="38">
        <v>3</v>
      </c>
      <c r="AD59" s="46">
        <v>3</v>
      </c>
      <c r="AE59" s="61"/>
      <c r="AF59" s="46">
        <v>3</v>
      </c>
      <c r="AG59" s="61"/>
      <c r="AH59" s="415" t="str">
        <f t="shared" si="8"/>
        <v>ERROR</v>
      </c>
      <c r="AI59" s="415">
        <f t="shared" ref="AI59:AI71" si="9">+IF(AH59&gt;1,1,AH59)</f>
        <v>1</v>
      </c>
      <c r="AJ59" s="337">
        <v>783719862.66999996</v>
      </c>
      <c r="AK59" s="59" t="s">
        <v>759</v>
      </c>
      <c r="AL59" s="41" t="s">
        <v>657</v>
      </c>
      <c r="AM59" s="39">
        <v>146922712</v>
      </c>
      <c r="AN59" s="329"/>
    </row>
    <row r="60" spans="1:40" s="1" customFormat="1" ht="63.75" x14ac:dyDescent="0.25">
      <c r="A60" s="50">
        <v>3</v>
      </c>
      <c r="B60" s="29" t="s">
        <v>643</v>
      </c>
      <c r="C60" s="50">
        <v>5</v>
      </c>
      <c r="D60" s="50" t="s">
        <v>727</v>
      </c>
      <c r="E60" s="29" t="s">
        <v>728</v>
      </c>
      <c r="F60" s="330">
        <v>4</v>
      </c>
      <c r="G60" s="50" t="s">
        <v>752</v>
      </c>
      <c r="H60" s="306" t="s">
        <v>753</v>
      </c>
      <c r="I60" s="50">
        <v>11</v>
      </c>
      <c r="J60" s="50">
        <v>9</v>
      </c>
      <c r="K60" s="29" t="s">
        <v>731</v>
      </c>
      <c r="L60" s="330">
        <v>2020051290007</v>
      </c>
      <c r="M60" s="50">
        <v>2</v>
      </c>
      <c r="N60" s="50">
        <v>3542</v>
      </c>
      <c r="O60" s="29" t="s">
        <v>757</v>
      </c>
      <c r="P60" s="50" t="s">
        <v>66</v>
      </c>
      <c r="Q60" s="50">
        <v>5</v>
      </c>
      <c r="R60" s="52" t="s">
        <v>67</v>
      </c>
      <c r="S60" s="331">
        <v>1</v>
      </c>
      <c r="T60" s="29" t="s">
        <v>598</v>
      </c>
      <c r="U60" s="29" t="s">
        <v>758</v>
      </c>
      <c r="V60" s="50" t="s">
        <v>600</v>
      </c>
      <c r="W60" s="37">
        <v>12</v>
      </c>
      <c r="X60" s="51"/>
      <c r="Y60" s="52"/>
      <c r="Z60" s="37">
        <v>3</v>
      </c>
      <c r="AA60" s="37">
        <v>3</v>
      </c>
      <c r="AB60" s="46">
        <v>3</v>
      </c>
      <c r="AC60" s="38">
        <v>3</v>
      </c>
      <c r="AD60" s="46">
        <v>3</v>
      </c>
      <c r="AE60" s="61"/>
      <c r="AF60" s="46">
        <v>3</v>
      </c>
      <c r="AG60" s="61"/>
      <c r="AH60" s="415"/>
      <c r="AI60" s="415">
        <v>1</v>
      </c>
      <c r="AJ60" s="39">
        <v>1716442470.5699999</v>
      </c>
      <c r="AK60" s="59" t="s">
        <v>760</v>
      </c>
      <c r="AL60" s="41" t="s">
        <v>642</v>
      </c>
      <c r="AM60" s="39">
        <v>1258675215</v>
      </c>
      <c r="AN60" s="329"/>
    </row>
    <row r="61" spans="1:40" s="1" customFormat="1" ht="63.75" x14ac:dyDescent="0.25">
      <c r="A61" s="50">
        <v>3</v>
      </c>
      <c r="B61" s="29" t="s">
        <v>643</v>
      </c>
      <c r="C61" s="50">
        <v>5</v>
      </c>
      <c r="D61" s="50" t="s">
        <v>727</v>
      </c>
      <c r="E61" s="29" t="s">
        <v>728</v>
      </c>
      <c r="F61" s="330">
        <v>4</v>
      </c>
      <c r="G61" s="50" t="s">
        <v>752</v>
      </c>
      <c r="H61" s="306" t="s">
        <v>753</v>
      </c>
      <c r="I61" s="50">
        <v>11</v>
      </c>
      <c r="J61" s="50">
        <v>9</v>
      </c>
      <c r="K61" s="29" t="s">
        <v>731</v>
      </c>
      <c r="L61" s="330">
        <v>2020051290007</v>
      </c>
      <c r="M61" s="50">
        <v>2</v>
      </c>
      <c r="N61" s="50">
        <v>3542</v>
      </c>
      <c r="O61" s="29" t="s">
        <v>757</v>
      </c>
      <c r="P61" s="50" t="s">
        <v>66</v>
      </c>
      <c r="Q61" s="50">
        <v>5</v>
      </c>
      <c r="R61" s="52" t="s">
        <v>67</v>
      </c>
      <c r="S61" s="331">
        <v>1</v>
      </c>
      <c r="T61" s="29" t="s">
        <v>598</v>
      </c>
      <c r="U61" s="29" t="s">
        <v>758</v>
      </c>
      <c r="V61" s="50" t="s">
        <v>600</v>
      </c>
      <c r="W61" s="37">
        <v>12</v>
      </c>
      <c r="X61" s="51"/>
      <c r="Y61" s="52"/>
      <c r="Z61" s="37">
        <v>3</v>
      </c>
      <c r="AA61" s="37">
        <v>3</v>
      </c>
      <c r="AB61" s="46">
        <v>3</v>
      </c>
      <c r="AC61" s="38">
        <v>3</v>
      </c>
      <c r="AD61" s="46">
        <v>3</v>
      </c>
      <c r="AE61" s="61"/>
      <c r="AF61" s="46">
        <v>3</v>
      </c>
      <c r="AG61" s="61"/>
      <c r="AH61" s="415"/>
      <c r="AI61" s="415">
        <v>1</v>
      </c>
      <c r="AJ61" s="39">
        <v>278965496.31</v>
      </c>
      <c r="AK61" s="59" t="s">
        <v>761</v>
      </c>
      <c r="AL61" s="41" t="s">
        <v>602</v>
      </c>
      <c r="AM61" s="39">
        <v>267773383.56999999</v>
      </c>
      <c r="AN61" s="329"/>
    </row>
    <row r="62" spans="1:40" s="1" customFormat="1" ht="63.75" x14ac:dyDescent="0.25">
      <c r="A62" s="50">
        <v>3</v>
      </c>
      <c r="B62" s="29" t="s">
        <v>643</v>
      </c>
      <c r="C62" s="50">
        <v>5</v>
      </c>
      <c r="D62" s="50" t="s">
        <v>727</v>
      </c>
      <c r="E62" s="29" t="s">
        <v>728</v>
      </c>
      <c r="F62" s="330">
        <v>4</v>
      </c>
      <c r="G62" s="50" t="s">
        <v>752</v>
      </c>
      <c r="H62" s="306" t="s">
        <v>753</v>
      </c>
      <c r="I62" s="50">
        <v>11</v>
      </c>
      <c r="J62" s="50">
        <v>9</v>
      </c>
      <c r="K62" s="29" t="s">
        <v>731</v>
      </c>
      <c r="L62" s="330">
        <v>2020051290007</v>
      </c>
      <c r="M62" s="50">
        <v>2</v>
      </c>
      <c r="N62" s="50">
        <v>3542</v>
      </c>
      <c r="O62" s="29" t="s">
        <v>757</v>
      </c>
      <c r="P62" s="50" t="s">
        <v>66</v>
      </c>
      <c r="Q62" s="50">
        <v>5</v>
      </c>
      <c r="R62" s="52" t="s">
        <v>67</v>
      </c>
      <c r="S62" s="331">
        <v>1</v>
      </c>
      <c r="T62" s="29" t="s">
        <v>598</v>
      </c>
      <c r="U62" s="29" t="s">
        <v>758</v>
      </c>
      <c r="V62" s="50" t="s">
        <v>600</v>
      </c>
      <c r="W62" s="37">
        <v>12</v>
      </c>
      <c r="X62" s="51"/>
      <c r="Y62" s="52"/>
      <c r="Z62" s="37">
        <v>3</v>
      </c>
      <c r="AA62" s="37">
        <v>3</v>
      </c>
      <c r="AB62" s="46">
        <v>3</v>
      </c>
      <c r="AC62" s="38">
        <v>3</v>
      </c>
      <c r="AD62" s="46">
        <v>3</v>
      </c>
      <c r="AE62" s="61"/>
      <c r="AF62" s="46">
        <v>3</v>
      </c>
      <c r="AG62" s="61"/>
      <c r="AH62" s="415"/>
      <c r="AI62" s="415">
        <v>1</v>
      </c>
      <c r="AJ62" s="39">
        <v>469522983</v>
      </c>
      <c r="AK62" s="59" t="s">
        <v>751</v>
      </c>
      <c r="AL62" s="41" t="s">
        <v>70</v>
      </c>
      <c r="AM62" s="39">
        <v>73037497</v>
      </c>
      <c r="AN62" s="329"/>
    </row>
    <row r="63" spans="1:40" s="1" customFormat="1" ht="63.75" x14ac:dyDescent="0.25">
      <c r="A63" s="50">
        <v>3</v>
      </c>
      <c r="B63" s="29" t="s">
        <v>643</v>
      </c>
      <c r="C63" s="50">
        <v>5</v>
      </c>
      <c r="D63" s="50" t="s">
        <v>727</v>
      </c>
      <c r="E63" s="29" t="s">
        <v>728</v>
      </c>
      <c r="F63" s="330">
        <v>4</v>
      </c>
      <c r="G63" s="50" t="s">
        <v>752</v>
      </c>
      <c r="H63" s="306" t="s">
        <v>753</v>
      </c>
      <c r="I63" s="50">
        <v>11</v>
      </c>
      <c r="J63" s="50">
        <v>9</v>
      </c>
      <c r="K63" s="29" t="s">
        <v>731</v>
      </c>
      <c r="L63" s="330">
        <v>2020051290007</v>
      </c>
      <c r="M63" s="50">
        <v>2</v>
      </c>
      <c r="N63" s="50">
        <v>3542</v>
      </c>
      <c r="O63" s="29" t="s">
        <v>757</v>
      </c>
      <c r="P63" s="50" t="s">
        <v>66</v>
      </c>
      <c r="Q63" s="50">
        <v>5</v>
      </c>
      <c r="R63" s="52" t="s">
        <v>67</v>
      </c>
      <c r="S63" s="331">
        <v>1</v>
      </c>
      <c r="T63" s="29" t="s">
        <v>598</v>
      </c>
      <c r="U63" s="29" t="s">
        <v>758</v>
      </c>
      <c r="V63" s="50" t="s">
        <v>600</v>
      </c>
      <c r="W63" s="37">
        <v>12</v>
      </c>
      <c r="X63" s="51"/>
      <c r="Y63" s="52"/>
      <c r="Z63" s="37">
        <v>3</v>
      </c>
      <c r="AA63" s="37">
        <v>3</v>
      </c>
      <c r="AB63" s="46">
        <v>3</v>
      </c>
      <c r="AC63" s="38">
        <v>3</v>
      </c>
      <c r="AD63" s="46">
        <v>3</v>
      </c>
      <c r="AE63" s="61"/>
      <c r="AF63" s="46">
        <v>3</v>
      </c>
      <c r="AG63" s="61"/>
      <c r="AH63" s="415"/>
      <c r="AI63" s="415">
        <v>1</v>
      </c>
      <c r="AJ63" s="39">
        <v>872878949</v>
      </c>
      <c r="AK63" s="59" t="s">
        <v>750</v>
      </c>
      <c r="AL63" s="41" t="s">
        <v>602</v>
      </c>
      <c r="AM63" s="39">
        <v>868571403.59000003</v>
      </c>
      <c r="AN63" s="329"/>
    </row>
    <row r="64" spans="1:40" s="1" customFormat="1" ht="63.75" x14ac:dyDescent="0.25">
      <c r="A64" s="50">
        <v>3</v>
      </c>
      <c r="B64" s="29" t="s">
        <v>643</v>
      </c>
      <c r="C64" s="50">
        <v>5</v>
      </c>
      <c r="D64" s="50" t="s">
        <v>727</v>
      </c>
      <c r="E64" s="29" t="s">
        <v>728</v>
      </c>
      <c r="F64" s="330">
        <v>4</v>
      </c>
      <c r="G64" s="50" t="s">
        <v>752</v>
      </c>
      <c r="H64" s="306" t="s">
        <v>753</v>
      </c>
      <c r="I64" s="50">
        <v>11</v>
      </c>
      <c r="J64" s="50">
        <v>9</v>
      </c>
      <c r="K64" s="29" t="s">
        <v>731</v>
      </c>
      <c r="L64" s="330">
        <v>2020051290007</v>
      </c>
      <c r="M64" s="50">
        <v>2</v>
      </c>
      <c r="N64" s="50">
        <v>3542</v>
      </c>
      <c r="O64" s="29" t="s">
        <v>757</v>
      </c>
      <c r="P64" s="50" t="s">
        <v>66</v>
      </c>
      <c r="Q64" s="50">
        <v>5</v>
      </c>
      <c r="R64" s="52" t="s">
        <v>67</v>
      </c>
      <c r="S64" s="331">
        <v>1</v>
      </c>
      <c r="T64" s="29" t="s">
        <v>598</v>
      </c>
      <c r="U64" s="29" t="s">
        <v>758</v>
      </c>
      <c r="V64" s="50" t="s">
        <v>600</v>
      </c>
      <c r="W64" s="37">
        <v>12</v>
      </c>
      <c r="X64" s="51"/>
      <c r="Y64" s="52"/>
      <c r="Z64" s="37">
        <v>3</v>
      </c>
      <c r="AA64" s="37">
        <v>3</v>
      </c>
      <c r="AB64" s="46">
        <v>3</v>
      </c>
      <c r="AC64" s="38">
        <v>3</v>
      </c>
      <c r="AD64" s="46">
        <v>3</v>
      </c>
      <c r="AE64" s="61"/>
      <c r="AF64" s="46">
        <v>3</v>
      </c>
      <c r="AG64" s="61"/>
      <c r="AH64" s="415"/>
      <c r="AI64" s="415">
        <v>1</v>
      </c>
      <c r="AJ64" s="39">
        <v>5191868928</v>
      </c>
      <c r="AK64" s="59" t="s">
        <v>746</v>
      </c>
      <c r="AL64" s="41" t="s">
        <v>712</v>
      </c>
      <c r="AM64" s="39">
        <v>4328868928</v>
      </c>
      <c r="AN64" s="329"/>
    </row>
    <row r="65" spans="1:40" s="1" customFormat="1" ht="63.75" x14ac:dyDescent="0.25">
      <c r="A65" s="50">
        <v>3</v>
      </c>
      <c r="B65" s="29" t="s">
        <v>643</v>
      </c>
      <c r="C65" s="50">
        <v>5</v>
      </c>
      <c r="D65" s="50" t="s">
        <v>727</v>
      </c>
      <c r="E65" s="29" t="s">
        <v>728</v>
      </c>
      <c r="F65" s="330">
        <v>4</v>
      </c>
      <c r="G65" s="50" t="s">
        <v>752</v>
      </c>
      <c r="H65" s="306" t="s">
        <v>753</v>
      </c>
      <c r="I65" s="50">
        <v>11</v>
      </c>
      <c r="J65" s="50">
        <v>9</v>
      </c>
      <c r="K65" s="29" t="s">
        <v>731</v>
      </c>
      <c r="L65" s="330">
        <v>2020051290007</v>
      </c>
      <c r="M65" s="50">
        <v>2</v>
      </c>
      <c r="N65" s="50">
        <v>3542</v>
      </c>
      <c r="O65" s="29" t="s">
        <v>757</v>
      </c>
      <c r="P65" s="50" t="s">
        <v>66</v>
      </c>
      <c r="Q65" s="50">
        <v>5</v>
      </c>
      <c r="R65" s="52" t="s">
        <v>67</v>
      </c>
      <c r="S65" s="331">
        <v>1</v>
      </c>
      <c r="T65" s="29" t="s">
        <v>598</v>
      </c>
      <c r="U65" s="29" t="s">
        <v>762</v>
      </c>
      <c r="V65" s="50" t="s">
        <v>763</v>
      </c>
      <c r="W65" s="37">
        <v>3</v>
      </c>
      <c r="X65" s="51"/>
      <c r="Y65" s="52"/>
      <c r="Z65" s="37">
        <v>1</v>
      </c>
      <c r="AA65" s="37">
        <v>1</v>
      </c>
      <c r="AB65" s="61">
        <v>1</v>
      </c>
      <c r="AC65" s="38">
        <v>1</v>
      </c>
      <c r="AD65" s="61">
        <v>1</v>
      </c>
      <c r="AE65" s="61"/>
      <c r="AF65" s="61">
        <v>0</v>
      </c>
      <c r="AG65" s="46"/>
      <c r="AH65" s="415" t="str">
        <f t="shared" si="8"/>
        <v>ERROR</v>
      </c>
      <c r="AI65" s="415">
        <v>1</v>
      </c>
      <c r="AJ65" s="39">
        <v>135652055.56999999</v>
      </c>
      <c r="AK65" s="59" t="s">
        <v>764</v>
      </c>
      <c r="AL65" s="41" t="s">
        <v>657</v>
      </c>
      <c r="AM65" s="39">
        <v>10281182</v>
      </c>
      <c r="AN65" s="329"/>
    </row>
    <row r="66" spans="1:40" s="1" customFormat="1" ht="63.75" x14ac:dyDescent="0.25">
      <c r="A66" s="50">
        <v>3</v>
      </c>
      <c r="B66" s="29" t="s">
        <v>643</v>
      </c>
      <c r="C66" s="50">
        <v>5</v>
      </c>
      <c r="D66" s="50" t="s">
        <v>727</v>
      </c>
      <c r="E66" s="29" t="s">
        <v>728</v>
      </c>
      <c r="F66" s="330">
        <v>4</v>
      </c>
      <c r="G66" s="50" t="s">
        <v>752</v>
      </c>
      <c r="H66" s="306" t="s">
        <v>753</v>
      </c>
      <c r="I66" s="50">
        <v>11</v>
      </c>
      <c r="J66" s="50">
        <v>9</v>
      </c>
      <c r="K66" s="29" t="s">
        <v>731</v>
      </c>
      <c r="L66" s="330">
        <v>2020051290007</v>
      </c>
      <c r="M66" s="50">
        <v>4</v>
      </c>
      <c r="N66" s="50">
        <v>3544</v>
      </c>
      <c r="O66" s="29" t="s">
        <v>765</v>
      </c>
      <c r="P66" s="50" t="s">
        <v>66</v>
      </c>
      <c r="Q66" s="50">
        <v>4</v>
      </c>
      <c r="R66" s="52" t="s">
        <v>67</v>
      </c>
      <c r="S66" s="331">
        <v>1</v>
      </c>
      <c r="T66" s="29" t="s">
        <v>598</v>
      </c>
      <c r="U66" s="29" t="s">
        <v>766</v>
      </c>
      <c r="V66" s="50" t="s">
        <v>767</v>
      </c>
      <c r="W66" s="37">
        <v>1000</v>
      </c>
      <c r="X66" s="51"/>
      <c r="Y66" s="52"/>
      <c r="Z66" s="37">
        <v>100</v>
      </c>
      <c r="AA66" s="37">
        <v>0</v>
      </c>
      <c r="AB66" s="46">
        <v>200</v>
      </c>
      <c r="AC66" s="38">
        <v>0</v>
      </c>
      <c r="AD66" s="46">
        <v>200</v>
      </c>
      <c r="AE66" s="61"/>
      <c r="AF66" s="46">
        <v>500</v>
      </c>
      <c r="AG66" s="46"/>
      <c r="AH66" s="415" t="str">
        <f t="shared" si="8"/>
        <v>ERROR</v>
      </c>
      <c r="AI66" s="415">
        <v>0</v>
      </c>
      <c r="AJ66" s="39">
        <v>300000000</v>
      </c>
      <c r="AK66" s="59" t="s">
        <v>660</v>
      </c>
      <c r="AL66" s="41" t="s">
        <v>697</v>
      </c>
      <c r="AM66" s="39">
        <v>0</v>
      </c>
      <c r="AN66" s="329"/>
    </row>
    <row r="67" spans="1:40" s="1" customFormat="1" ht="63.75" x14ac:dyDescent="0.2">
      <c r="A67" s="50">
        <v>3</v>
      </c>
      <c r="B67" s="29" t="s">
        <v>643</v>
      </c>
      <c r="C67" s="50">
        <v>5</v>
      </c>
      <c r="D67" s="50" t="s">
        <v>727</v>
      </c>
      <c r="E67" s="29" t="s">
        <v>728</v>
      </c>
      <c r="F67" s="330">
        <v>4</v>
      </c>
      <c r="G67" s="50" t="s">
        <v>752</v>
      </c>
      <c r="H67" s="306" t="s">
        <v>753</v>
      </c>
      <c r="I67" s="50">
        <v>13</v>
      </c>
      <c r="J67" s="50"/>
      <c r="K67" s="29" t="s">
        <v>731</v>
      </c>
      <c r="L67" s="330">
        <v>2020051290007</v>
      </c>
      <c r="M67" s="50">
        <v>6</v>
      </c>
      <c r="N67" s="50">
        <v>3546</v>
      </c>
      <c r="O67" s="29" t="s">
        <v>768</v>
      </c>
      <c r="P67" s="50" t="s">
        <v>66</v>
      </c>
      <c r="Q67" s="50">
        <v>10</v>
      </c>
      <c r="R67" s="52" t="s">
        <v>67</v>
      </c>
      <c r="S67" s="331">
        <v>2</v>
      </c>
      <c r="T67" s="29" t="s">
        <v>598</v>
      </c>
      <c r="U67" s="29" t="s">
        <v>769</v>
      </c>
      <c r="V67" s="50" t="s">
        <v>606</v>
      </c>
      <c r="W67" s="37">
        <v>2</v>
      </c>
      <c r="X67" s="51"/>
      <c r="Y67" s="52"/>
      <c r="Z67" s="37">
        <v>0</v>
      </c>
      <c r="AA67" s="37">
        <v>0</v>
      </c>
      <c r="AB67" s="61">
        <v>2</v>
      </c>
      <c r="AC67" s="38">
        <v>0</v>
      </c>
      <c r="AD67" s="61">
        <v>0</v>
      </c>
      <c r="AE67" s="61"/>
      <c r="AF67" s="61">
        <v>0</v>
      </c>
      <c r="AG67" s="61"/>
      <c r="AH67" s="415" t="str">
        <f t="shared" si="8"/>
        <v>ERROR</v>
      </c>
      <c r="AI67" s="415">
        <v>0</v>
      </c>
      <c r="AJ67" s="338">
        <v>481000000</v>
      </c>
      <c r="AK67" s="59" t="s">
        <v>770</v>
      </c>
      <c r="AL67" s="41" t="s">
        <v>657</v>
      </c>
      <c r="AM67" s="39">
        <v>294645962</v>
      </c>
      <c r="AN67" s="329"/>
    </row>
    <row r="68" spans="1:40" s="1" customFormat="1" ht="76.5" x14ac:dyDescent="0.25">
      <c r="A68" s="50">
        <v>3</v>
      </c>
      <c r="B68" s="29" t="s">
        <v>643</v>
      </c>
      <c r="C68" s="50">
        <v>6</v>
      </c>
      <c r="D68" s="50" t="s">
        <v>771</v>
      </c>
      <c r="E68" s="29" t="s">
        <v>772</v>
      </c>
      <c r="F68" s="330">
        <v>1</v>
      </c>
      <c r="G68" s="50" t="s">
        <v>773</v>
      </c>
      <c r="H68" s="306" t="s">
        <v>774</v>
      </c>
      <c r="I68" s="50">
        <v>15</v>
      </c>
      <c r="J68" s="50"/>
      <c r="K68" s="29" t="s">
        <v>638</v>
      </c>
      <c r="L68" s="330">
        <v>2020051290015</v>
      </c>
      <c r="M68" s="50">
        <v>1</v>
      </c>
      <c r="N68" s="50">
        <v>3611</v>
      </c>
      <c r="O68" s="29" t="s">
        <v>775</v>
      </c>
      <c r="P68" s="50" t="s">
        <v>66</v>
      </c>
      <c r="Q68" s="50">
        <v>4</v>
      </c>
      <c r="R68" s="52" t="s">
        <v>67</v>
      </c>
      <c r="S68" s="331">
        <v>1</v>
      </c>
      <c r="T68" s="29" t="s">
        <v>598</v>
      </c>
      <c r="U68" s="29" t="s">
        <v>776</v>
      </c>
      <c r="V68" s="50" t="s">
        <v>606</v>
      </c>
      <c r="W68" s="37">
        <v>1</v>
      </c>
      <c r="X68" s="51"/>
      <c r="Y68" s="52"/>
      <c r="Z68" s="37">
        <v>0</v>
      </c>
      <c r="AA68" s="37">
        <v>0</v>
      </c>
      <c r="AB68" s="46">
        <v>1</v>
      </c>
      <c r="AC68" s="38">
        <v>0</v>
      </c>
      <c r="AD68" s="46">
        <v>0</v>
      </c>
      <c r="AE68" s="61"/>
      <c r="AF68" s="46">
        <v>1</v>
      </c>
      <c r="AG68" s="46"/>
      <c r="AH68" s="415" t="str">
        <f t="shared" si="8"/>
        <v>ERROR</v>
      </c>
      <c r="AI68" s="415">
        <v>0</v>
      </c>
      <c r="AJ68" s="39">
        <v>10000000</v>
      </c>
      <c r="AK68" s="59" t="s">
        <v>660</v>
      </c>
      <c r="AL68" s="41" t="s">
        <v>697</v>
      </c>
      <c r="AM68" s="39">
        <v>0</v>
      </c>
      <c r="AN68" s="328"/>
    </row>
    <row r="69" spans="1:40" s="1" customFormat="1" ht="76.5" x14ac:dyDescent="0.25">
      <c r="A69" s="50">
        <v>4</v>
      </c>
      <c r="B69" s="29" t="s">
        <v>777</v>
      </c>
      <c r="C69" s="50">
        <v>2</v>
      </c>
      <c r="D69" s="50" t="s">
        <v>778</v>
      </c>
      <c r="E69" s="29" t="s">
        <v>779</v>
      </c>
      <c r="F69" s="330">
        <v>1</v>
      </c>
      <c r="G69" s="50" t="s">
        <v>780</v>
      </c>
      <c r="H69" s="306" t="s">
        <v>781</v>
      </c>
      <c r="I69" s="50">
        <v>9</v>
      </c>
      <c r="J69" s="50"/>
      <c r="K69" s="29" t="s">
        <v>638</v>
      </c>
      <c r="L69" s="330">
        <v>2020051290015</v>
      </c>
      <c r="M69" s="50">
        <v>7</v>
      </c>
      <c r="N69" s="50">
        <v>4217</v>
      </c>
      <c r="O69" s="29" t="s">
        <v>782</v>
      </c>
      <c r="P69" s="50" t="s">
        <v>66</v>
      </c>
      <c r="Q69" s="50">
        <v>4</v>
      </c>
      <c r="R69" s="52" t="s">
        <v>67</v>
      </c>
      <c r="S69" s="331">
        <v>1</v>
      </c>
      <c r="T69" s="29" t="s">
        <v>598</v>
      </c>
      <c r="U69" s="29" t="s">
        <v>783</v>
      </c>
      <c r="V69" s="50" t="s">
        <v>608</v>
      </c>
      <c r="W69" s="37">
        <v>100</v>
      </c>
      <c r="X69" s="51"/>
      <c r="Y69" s="52"/>
      <c r="Z69" s="37">
        <v>50</v>
      </c>
      <c r="AA69" s="37">
        <v>50</v>
      </c>
      <c r="AB69" s="61">
        <v>50</v>
      </c>
      <c r="AC69" s="38">
        <v>50</v>
      </c>
      <c r="AD69" s="46">
        <v>0</v>
      </c>
      <c r="AE69" s="61"/>
      <c r="AF69" s="46">
        <v>0</v>
      </c>
      <c r="AG69" s="46"/>
      <c r="AH69" s="415" t="str">
        <f t="shared" si="8"/>
        <v>ERROR</v>
      </c>
      <c r="AI69" s="415">
        <f t="shared" si="9"/>
        <v>1</v>
      </c>
      <c r="AJ69" s="39">
        <v>14000000</v>
      </c>
      <c r="AK69" s="59" t="s">
        <v>784</v>
      </c>
      <c r="AL69" s="41" t="s">
        <v>602</v>
      </c>
      <c r="AM69" s="39">
        <v>11815880</v>
      </c>
      <c r="AN69" s="328"/>
    </row>
    <row r="70" spans="1:40" s="1" customFormat="1" ht="76.5" x14ac:dyDescent="0.25">
      <c r="A70" s="50">
        <v>4</v>
      </c>
      <c r="B70" s="29" t="s">
        <v>777</v>
      </c>
      <c r="C70" s="50">
        <v>2</v>
      </c>
      <c r="D70" s="50" t="s">
        <v>778</v>
      </c>
      <c r="E70" s="29" t="s">
        <v>779</v>
      </c>
      <c r="F70" s="330">
        <v>1</v>
      </c>
      <c r="G70" s="50" t="s">
        <v>780</v>
      </c>
      <c r="H70" s="306" t="s">
        <v>781</v>
      </c>
      <c r="I70" s="50">
        <v>9</v>
      </c>
      <c r="J70" s="50"/>
      <c r="K70" s="29" t="s">
        <v>638</v>
      </c>
      <c r="L70" s="330">
        <v>2020051290015</v>
      </c>
      <c r="M70" s="50">
        <v>7</v>
      </c>
      <c r="N70" s="50">
        <v>4217</v>
      </c>
      <c r="O70" s="29" t="s">
        <v>782</v>
      </c>
      <c r="P70" s="50" t="s">
        <v>66</v>
      </c>
      <c r="Q70" s="50">
        <v>4</v>
      </c>
      <c r="R70" s="52" t="s">
        <v>67</v>
      </c>
      <c r="S70" s="331">
        <v>1</v>
      </c>
      <c r="T70" s="29" t="s">
        <v>598</v>
      </c>
      <c r="U70" s="29" t="s">
        <v>783</v>
      </c>
      <c r="V70" s="50" t="s">
        <v>608</v>
      </c>
      <c r="W70" s="37">
        <v>100</v>
      </c>
      <c r="X70" s="51"/>
      <c r="Y70" s="52"/>
      <c r="Z70" s="37">
        <v>50</v>
      </c>
      <c r="AA70" s="37">
        <v>50</v>
      </c>
      <c r="AB70" s="61">
        <v>50</v>
      </c>
      <c r="AC70" s="38">
        <v>50</v>
      </c>
      <c r="AD70" s="46">
        <v>0</v>
      </c>
      <c r="AE70" s="61"/>
      <c r="AF70" s="46">
        <v>0</v>
      </c>
      <c r="AG70" s="46"/>
      <c r="AH70" s="415" t="str">
        <f t="shared" si="8"/>
        <v>ERROR</v>
      </c>
      <c r="AI70" s="415">
        <f t="shared" si="9"/>
        <v>1</v>
      </c>
      <c r="AJ70" s="39">
        <v>9166676</v>
      </c>
      <c r="AK70" s="59" t="s">
        <v>785</v>
      </c>
      <c r="AL70" s="41" t="s">
        <v>602</v>
      </c>
      <c r="AM70" s="39">
        <v>7989199</v>
      </c>
      <c r="AN70" s="328"/>
    </row>
    <row r="71" spans="1:40" s="1" customFormat="1" ht="76.5" x14ac:dyDescent="0.25">
      <c r="A71" s="50">
        <v>4</v>
      </c>
      <c r="B71" s="29" t="s">
        <v>777</v>
      </c>
      <c r="C71" s="50">
        <v>2</v>
      </c>
      <c r="D71" s="50" t="s">
        <v>778</v>
      </c>
      <c r="E71" s="29" t="s">
        <v>779</v>
      </c>
      <c r="F71" s="330">
        <v>1</v>
      </c>
      <c r="G71" s="50" t="s">
        <v>780</v>
      </c>
      <c r="H71" s="306" t="s">
        <v>781</v>
      </c>
      <c r="I71" s="50">
        <v>9</v>
      </c>
      <c r="J71" s="50"/>
      <c r="K71" s="29" t="s">
        <v>638</v>
      </c>
      <c r="L71" s="330">
        <v>2020051290015</v>
      </c>
      <c r="M71" s="50">
        <v>7</v>
      </c>
      <c r="N71" s="50">
        <v>4217</v>
      </c>
      <c r="O71" s="29" t="s">
        <v>782</v>
      </c>
      <c r="P71" s="50" t="s">
        <v>66</v>
      </c>
      <c r="Q71" s="50">
        <v>4</v>
      </c>
      <c r="R71" s="52" t="s">
        <v>67</v>
      </c>
      <c r="S71" s="331">
        <v>1</v>
      </c>
      <c r="T71" s="29" t="s">
        <v>598</v>
      </c>
      <c r="U71" s="29" t="s">
        <v>783</v>
      </c>
      <c r="V71" s="50" t="s">
        <v>608</v>
      </c>
      <c r="W71" s="37">
        <v>100</v>
      </c>
      <c r="X71" s="51"/>
      <c r="Y71" s="52"/>
      <c r="Z71" s="37">
        <v>50</v>
      </c>
      <c r="AA71" s="37">
        <v>50</v>
      </c>
      <c r="AB71" s="61">
        <v>50</v>
      </c>
      <c r="AC71" s="38">
        <v>50</v>
      </c>
      <c r="AD71" s="61">
        <v>0</v>
      </c>
      <c r="AE71" s="61"/>
      <c r="AF71" s="61">
        <v>0</v>
      </c>
      <c r="AG71" s="46"/>
      <c r="AH71" s="415" t="str">
        <f t="shared" si="8"/>
        <v>ERROR</v>
      </c>
      <c r="AI71" s="415">
        <f t="shared" si="9"/>
        <v>1</v>
      </c>
      <c r="AJ71" s="39">
        <v>101800000</v>
      </c>
      <c r="AK71" s="59" t="s">
        <v>786</v>
      </c>
      <c r="AL71" s="41" t="s">
        <v>602</v>
      </c>
      <c r="AM71" s="39">
        <v>87316137</v>
      </c>
      <c r="AN71" s="329"/>
    </row>
    <row r="72" spans="1:40" s="1" customFormat="1" ht="51" x14ac:dyDescent="0.25">
      <c r="A72" s="50">
        <v>4</v>
      </c>
      <c r="B72" s="29" t="s">
        <v>777</v>
      </c>
      <c r="C72" s="50">
        <v>2</v>
      </c>
      <c r="D72" s="50" t="s">
        <v>778</v>
      </c>
      <c r="E72" s="29" t="s">
        <v>779</v>
      </c>
      <c r="F72" s="330">
        <v>1</v>
      </c>
      <c r="G72" s="50" t="s">
        <v>780</v>
      </c>
      <c r="H72" s="306" t="s">
        <v>781</v>
      </c>
      <c r="I72" s="50">
        <v>9</v>
      </c>
      <c r="J72" s="50"/>
      <c r="K72" s="29" t="s">
        <v>638</v>
      </c>
      <c r="L72" s="330">
        <v>2020051290015</v>
      </c>
      <c r="M72" s="50">
        <v>8</v>
      </c>
      <c r="N72" s="50">
        <v>4218</v>
      </c>
      <c r="O72" s="29" t="s">
        <v>787</v>
      </c>
      <c r="P72" s="50" t="s">
        <v>66</v>
      </c>
      <c r="Q72" s="50">
        <v>4</v>
      </c>
      <c r="R72" s="52" t="s">
        <v>67</v>
      </c>
      <c r="S72" s="331">
        <v>1</v>
      </c>
      <c r="T72" s="29" t="s">
        <v>598</v>
      </c>
      <c r="U72" s="29" t="s">
        <v>788</v>
      </c>
      <c r="V72" s="50" t="s">
        <v>608</v>
      </c>
      <c r="W72" s="37">
        <v>100</v>
      </c>
      <c r="X72" s="51"/>
      <c r="Y72" s="52"/>
      <c r="Z72" s="37">
        <v>25</v>
      </c>
      <c r="AA72" s="37">
        <v>0</v>
      </c>
      <c r="AB72" s="61">
        <v>75</v>
      </c>
      <c r="AC72" s="38">
        <v>0</v>
      </c>
      <c r="AD72" s="61">
        <v>0</v>
      </c>
      <c r="AE72" s="61"/>
      <c r="AF72" s="61">
        <v>0</v>
      </c>
      <c r="AG72" s="61"/>
      <c r="AH72" s="415" t="str">
        <f t="shared" si="8"/>
        <v>ERROR</v>
      </c>
      <c r="AI72" s="415">
        <v>0</v>
      </c>
      <c r="AJ72" s="39">
        <v>32000000</v>
      </c>
      <c r="AK72" s="59" t="s">
        <v>620</v>
      </c>
      <c r="AL72" s="41" t="s">
        <v>602</v>
      </c>
      <c r="AM72" s="39">
        <v>0</v>
      </c>
      <c r="AN72" s="329"/>
    </row>
    <row r="73" spans="1:40" s="1" customFormat="1" ht="51" x14ac:dyDescent="0.25">
      <c r="A73" s="50">
        <v>4</v>
      </c>
      <c r="B73" s="29" t="s">
        <v>777</v>
      </c>
      <c r="C73" s="50">
        <v>2</v>
      </c>
      <c r="D73" s="50" t="s">
        <v>778</v>
      </c>
      <c r="E73" s="29" t="s">
        <v>779</v>
      </c>
      <c r="F73" s="330">
        <v>1</v>
      </c>
      <c r="G73" s="50" t="s">
        <v>780</v>
      </c>
      <c r="H73" s="306" t="s">
        <v>781</v>
      </c>
      <c r="I73" s="50">
        <v>9</v>
      </c>
      <c r="J73" s="50"/>
      <c r="K73" s="29" t="s">
        <v>638</v>
      </c>
      <c r="L73" s="330">
        <v>2020051290015</v>
      </c>
      <c r="M73" s="50">
        <v>8</v>
      </c>
      <c r="N73" s="50">
        <v>4218</v>
      </c>
      <c r="O73" s="29" t="s">
        <v>787</v>
      </c>
      <c r="P73" s="50" t="s">
        <v>66</v>
      </c>
      <c r="Q73" s="50">
        <v>4</v>
      </c>
      <c r="R73" s="52" t="s">
        <v>67</v>
      </c>
      <c r="S73" s="331">
        <v>1</v>
      </c>
      <c r="T73" s="29" t="s">
        <v>598</v>
      </c>
      <c r="U73" s="29" t="s">
        <v>789</v>
      </c>
      <c r="V73" s="50" t="s">
        <v>618</v>
      </c>
      <c r="W73" s="37">
        <v>11</v>
      </c>
      <c r="X73" s="51"/>
      <c r="Y73" s="52"/>
      <c r="Z73" s="37">
        <v>2</v>
      </c>
      <c r="AA73" s="37">
        <v>0</v>
      </c>
      <c r="AB73" s="61">
        <v>3</v>
      </c>
      <c r="AC73" s="38">
        <v>0</v>
      </c>
      <c r="AD73" s="61">
        <v>3</v>
      </c>
      <c r="AE73" s="61"/>
      <c r="AF73" s="61">
        <v>3</v>
      </c>
      <c r="AG73" s="61"/>
      <c r="AH73" s="415" t="str">
        <f t="shared" si="8"/>
        <v>ERROR</v>
      </c>
      <c r="AI73" s="415">
        <v>0</v>
      </c>
      <c r="AJ73" s="39">
        <v>11000000</v>
      </c>
      <c r="AK73" s="59" t="s">
        <v>629</v>
      </c>
      <c r="AL73" s="41" t="s">
        <v>657</v>
      </c>
      <c r="AM73" s="39">
        <v>0</v>
      </c>
      <c r="AN73" s="329"/>
    </row>
    <row r="74" spans="1:40" s="1" customFormat="1" ht="76.5" x14ac:dyDescent="0.25">
      <c r="A74" s="50">
        <v>4</v>
      </c>
      <c r="B74" s="29" t="s">
        <v>777</v>
      </c>
      <c r="C74" s="50">
        <v>4</v>
      </c>
      <c r="D74" s="50" t="s">
        <v>790</v>
      </c>
      <c r="E74" s="29" t="s">
        <v>791</v>
      </c>
      <c r="F74" s="330">
        <v>1</v>
      </c>
      <c r="G74" s="50" t="s">
        <v>792</v>
      </c>
      <c r="H74" s="306" t="s">
        <v>793</v>
      </c>
      <c r="I74" s="50">
        <v>16</v>
      </c>
      <c r="J74" s="50"/>
      <c r="K74" s="29" t="s">
        <v>638</v>
      </c>
      <c r="L74" s="330">
        <v>2020051290015</v>
      </c>
      <c r="M74" s="50">
        <v>4</v>
      </c>
      <c r="N74" s="50">
        <v>4414</v>
      </c>
      <c r="O74" s="29" t="s">
        <v>794</v>
      </c>
      <c r="P74" s="50" t="s">
        <v>66</v>
      </c>
      <c r="Q74" s="50">
        <v>4</v>
      </c>
      <c r="R74" s="52" t="s">
        <v>67</v>
      </c>
      <c r="S74" s="331">
        <v>1</v>
      </c>
      <c r="T74" s="29" t="s">
        <v>598</v>
      </c>
      <c r="U74" s="29" t="s">
        <v>795</v>
      </c>
      <c r="V74" s="50" t="s">
        <v>618</v>
      </c>
      <c r="W74" s="37">
        <v>12</v>
      </c>
      <c r="X74" s="51"/>
      <c r="Y74" s="52"/>
      <c r="Z74" s="37">
        <v>3</v>
      </c>
      <c r="AA74" s="37">
        <v>3</v>
      </c>
      <c r="AB74" s="61">
        <v>3</v>
      </c>
      <c r="AC74" s="38">
        <v>0</v>
      </c>
      <c r="AD74" s="61">
        <v>3</v>
      </c>
      <c r="AE74" s="61"/>
      <c r="AF74" s="61">
        <v>3</v>
      </c>
      <c r="AG74" s="61"/>
      <c r="AH74" s="415" t="str">
        <f t="shared" si="8"/>
        <v>ERROR</v>
      </c>
      <c r="AI74" s="415">
        <v>0.25</v>
      </c>
      <c r="AJ74" s="39">
        <v>20000000</v>
      </c>
      <c r="AK74" s="59" t="s">
        <v>687</v>
      </c>
      <c r="AL74" s="41" t="s">
        <v>657</v>
      </c>
      <c r="AM74" s="39">
        <v>17892610</v>
      </c>
      <c r="AN74" s="328"/>
    </row>
    <row r="75" spans="1:40" s="1" customFormat="1" ht="76.5" x14ac:dyDescent="0.25">
      <c r="A75" s="50">
        <v>4</v>
      </c>
      <c r="B75" s="29" t="s">
        <v>777</v>
      </c>
      <c r="C75" s="50">
        <v>4</v>
      </c>
      <c r="D75" s="50" t="s">
        <v>790</v>
      </c>
      <c r="E75" s="29" t="s">
        <v>791</v>
      </c>
      <c r="F75" s="330">
        <v>1</v>
      </c>
      <c r="G75" s="50" t="s">
        <v>792</v>
      </c>
      <c r="H75" s="306" t="s">
        <v>793</v>
      </c>
      <c r="I75" s="50">
        <v>16</v>
      </c>
      <c r="J75" s="50"/>
      <c r="K75" s="29" t="s">
        <v>638</v>
      </c>
      <c r="L75" s="330">
        <v>2020051290015</v>
      </c>
      <c r="M75" s="50">
        <v>5</v>
      </c>
      <c r="N75" s="50">
        <v>4415</v>
      </c>
      <c r="O75" s="29" t="s">
        <v>796</v>
      </c>
      <c r="P75" s="50" t="s">
        <v>66</v>
      </c>
      <c r="Q75" s="50">
        <v>4</v>
      </c>
      <c r="R75" s="52" t="s">
        <v>67</v>
      </c>
      <c r="S75" s="331">
        <v>1</v>
      </c>
      <c r="T75" s="29" t="s">
        <v>598</v>
      </c>
      <c r="U75" s="29" t="s">
        <v>797</v>
      </c>
      <c r="V75" s="50" t="s">
        <v>606</v>
      </c>
      <c r="W75" s="37">
        <v>2</v>
      </c>
      <c r="X75" s="51"/>
      <c r="Y75" s="52"/>
      <c r="Z75" s="37">
        <v>1</v>
      </c>
      <c r="AA75" s="37">
        <v>1</v>
      </c>
      <c r="AB75" s="46">
        <v>0</v>
      </c>
      <c r="AC75" s="38">
        <v>0</v>
      </c>
      <c r="AD75" s="46">
        <v>1</v>
      </c>
      <c r="AE75" s="61"/>
      <c r="AF75" s="46">
        <v>0</v>
      </c>
      <c r="AG75" s="61"/>
      <c r="AH75" s="415" t="str">
        <f t="shared" si="8"/>
        <v>ERROR</v>
      </c>
      <c r="AI75" s="415">
        <v>0.5</v>
      </c>
      <c r="AJ75" s="39">
        <v>22800000</v>
      </c>
      <c r="AK75" s="59" t="s">
        <v>798</v>
      </c>
      <c r="AL75" s="41" t="s">
        <v>657</v>
      </c>
      <c r="AM75" s="39">
        <v>0</v>
      </c>
      <c r="AN75" s="329"/>
    </row>
    <row r="76" spans="1:40" s="1" customFormat="1" ht="76.5" x14ac:dyDescent="0.25">
      <c r="A76" s="50">
        <v>4</v>
      </c>
      <c r="B76" s="29" t="s">
        <v>777</v>
      </c>
      <c r="C76" s="50">
        <v>4</v>
      </c>
      <c r="D76" s="50" t="s">
        <v>790</v>
      </c>
      <c r="E76" s="29" t="s">
        <v>791</v>
      </c>
      <c r="F76" s="330">
        <v>1</v>
      </c>
      <c r="G76" s="50" t="s">
        <v>792</v>
      </c>
      <c r="H76" s="306" t="s">
        <v>793</v>
      </c>
      <c r="I76" s="50">
        <v>16</v>
      </c>
      <c r="J76" s="50">
        <v>9</v>
      </c>
      <c r="K76" s="29" t="s">
        <v>638</v>
      </c>
      <c r="L76" s="330">
        <v>2020051290015</v>
      </c>
      <c r="M76" s="50">
        <v>15</v>
      </c>
      <c r="N76" s="50">
        <v>44115</v>
      </c>
      <c r="O76" s="29" t="s">
        <v>799</v>
      </c>
      <c r="P76" s="50" t="s">
        <v>66</v>
      </c>
      <c r="Q76" s="50">
        <v>3</v>
      </c>
      <c r="R76" s="52" t="s">
        <v>67</v>
      </c>
      <c r="S76" s="331">
        <v>1</v>
      </c>
      <c r="T76" s="29" t="s">
        <v>598</v>
      </c>
      <c r="U76" s="29" t="s">
        <v>800</v>
      </c>
      <c r="V76" s="50" t="s">
        <v>606</v>
      </c>
      <c r="W76" s="37">
        <v>1</v>
      </c>
      <c r="X76" s="51"/>
      <c r="Y76" s="52"/>
      <c r="Z76" s="37">
        <v>1</v>
      </c>
      <c r="AA76" s="37">
        <v>1</v>
      </c>
      <c r="AB76" s="46">
        <v>0</v>
      </c>
      <c r="AC76" s="38">
        <v>0</v>
      </c>
      <c r="AD76" s="46">
        <v>0</v>
      </c>
      <c r="AE76" s="61"/>
      <c r="AF76" s="46">
        <v>0</v>
      </c>
      <c r="AG76" s="61"/>
      <c r="AH76" s="415" t="str">
        <f t="shared" si="8"/>
        <v>ERROR</v>
      </c>
      <c r="AI76" s="415">
        <v>0.5</v>
      </c>
      <c r="AJ76" s="39">
        <v>224559200</v>
      </c>
      <c r="AK76" s="59" t="s">
        <v>801</v>
      </c>
      <c r="AL76" s="41" t="s">
        <v>657</v>
      </c>
      <c r="AM76" s="39">
        <v>21277819</v>
      </c>
      <c r="AN76" s="329"/>
    </row>
  </sheetData>
  <sheetProtection algorithmName="SHA-512" hashValue="Y5M21E8LJGPO6xTcHOwosYtDwWQKyvJzhbOgu2O+ZU2rQsVifN/bv/BRTzDFHcPAf6rnLuY1H+MFnn8MQWZ7cw==" saltValue="Tw0xxLMfGmxlvfNdQDtBPg==" spinCount="100000" sheet="1" objects="1" scenarios="1" selectLockedCells="1" selectUnlockedCells="1"/>
  <mergeCells count="76">
    <mergeCell ref="D53:D54"/>
    <mergeCell ref="C53:C54"/>
    <mergeCell ref="B53:B54"/>
    <mergeCell ref="A53:A54"/>
    <mergeCell ref="D56:D58"/>
    <mergeCell ref="C56:C58"/>
    <mergeCell ref="B56:B58"/>
    <mergeCell ref="A56:A58"/>
    <mergeCell ref="T53:T54"/>
    <mergeCell ref="S53:S54"/>
    <mergeCell ref="R53:R54"/>
    <mergeCell ref="Q53:Q54"/>
    <mergeCell ref="P53:P54"/>
    <mergeCell ref="O53:O54"/>
    <mergeCell ref="N53:N54"/>
    <mergeCell ref="M53:M54"/>
    <mergeCell ref="L53:L54"/>
    <mergeCell ref="K53:K54"/>
    <mergeCell ref="J53:J54"/>
    <mergeCell ref="I53:I54"/>
    <mergeCell ref="I56:I58"/>
    <mergeCell ref="H56:H58"/>
    <mergeCell ref="G56:G58"/>
    <mergeCell ref="F56:F58"/>
    <mergeCell ref="E56:E58"/>
    <mergeCell ref="N56:N58"/>
    <mergeCell ref="M56:M58"/>
    <mergeCell ref="L56:L58"/>
    <mergeCell ref="K56:K58"/>
    <mergeCell ref="J56:J58"/>
    <mergeCell ref="AI56:AI58"/>
    <mergeCell ref="R56:R58"/>
    <mergeCell ref="Q56:Q58"/>
    <mergeCell ref="P56:P58"/>
    <mergeCell ref="O56:O58"/>
    <mergeCell ref="Z56:Z58"/>
    <mergeCell ref="AA56:AA58"/>
    <mergeCell ref="AB56:AB58"/>
    <mergeCell ref="AC56:AC58"/>
    <mergeCell ref="S56:S58"/>
    <mergeCell ref="T56:T58"/>
    <mergeCell ref="U56:U58"/>
    <mergeCell ref="V56:V58"/>
    <mergeCell ref="W56:W58"/>
    <mergeCell ref="A7:T7"/>
    <mergeCell ref="U7:AH7"/>
    <mergeCell ref="AJ7:AM7"/>
    <mergeCell ref="AN7:AN8"/>
    <mergeCell ref="U53:U54"/>
    <mergeCell ref="V53:V54"/>
    <mergeCell ref="W53:W54"/>
    <mergeCell ref="Z53:Z54"/>
    <mergeCell ref="AA53:AA54"/>
    <mergeCell ref="AB53:AB54"/>
    <mergeCell ref="AC53:AC54"/>
    <mergeCell ref="AI53:AI54"/>
    <mergeCell ref="H53:H54"/>
    <mergeCell ref="G53:G54"/>
    <mergeCell ref="F53:F54"/>
    <mergeCell ref="E53:E54"/>
    <mergeCell ref="A5:B5"/>
    <mergeCell ref="C5:AN5"/>
    <mergeCell ref="A6:B6"/>
    <mergeCell ref="C6:G6"/>
    <mergeCell ref="H6:J6"/>
    <mergeCell ref="K6:N6"/>
    <mergeCell ref="P6:T6"/>
    <mergeCell ref="W6:X6"/>
    <mergeCell ref="Y6:Z6"/>
    <mergeCell ref="AA6:AN6"/>
    <mergeCell ref="A1:B4"/>
    <mergeCell ref="C1:AL4"/>
    <mergeCell ref="AM1:AN1"/>
    <mergeCell ref="AM2:AN2"/>
    <mergeCell ref="AM3:AN3"/>
    <mergeCell ref="AM4:AN4"/>
  </mergeCells>
  <dataValidations count="2">
    <dataValidation type="list" allowBlank="1" showErrorMessage="1" sqref="AL8">
      <formula1>#REF!</formula1>
    </dataValidation>
    <dataValidation type="list" allowBlank="1" showInputMessage="1" showErrorMessage="1" sqref="X9:X76">
      <formula1>$AY$1:$AY$3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'C:\Users\julie.quiroz\Desktop\PA T2 - 2023 DEPENDENCIAS\DEPENDENCIOAS REPORTADAS KPT\[F-DE-03 Plan de Acción Infraestructura 2023 V2 (1) (1) (1) ok.xlsx]Hoja1'!#REF!</xm:f>
          </x14:formula1>
          <xm:sqref>Y6:Z6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9"/>
  <sheetViews>
    <sheetView workbookViewId="0">
      <selection activeCell="K8" sqref="A8:XFD8"/>
    </sheetView>
  </sheetViews>
  <sheetFormatPr baseColWidth="10" defaultRowHeight="15" x14ac:dyDescent="0.25"/>
  <cols>
    <col min="1" max="1" width="7.5703125" customWidth="1"/>
    <col min="2" max="2" width="26.5703125" customWidth="1"/>
    <col min="5" max="5" width="16.5703125" customWidth="1"/>
    <col min="8" max="8" width="32.7109375" customWidth="1"/>
    <col min="11" max="11" width="39.85546875" customWidth="1"/>
    <col min="12" max="12" width="15.28515625" customWidth="1"/>
    <col min="15" max="15" width="62" customWidth="1"/>
    <col min="16" max="16" width="14.85546875" customWidth="1"/>
    <col min="17" max="17" width="17.28515625" customWidth="1"/>
    <col min="18" max="18" width="15.85546875" customWidth="1"/>
    <col min="20" max="20" width="19.28515625" customWidth="1"/>
    <col min="21" max="21" width="50.85546875" customWidth="1"/>
    <col min="22" max="22" width="16.140625" customWidth="1"/>
    <col min="23" max="23" width="15" customWidth="1"/>
    <col min="24" max="24" width="15.7109375" customWidth="1"/>
    <col min="25" max="25" width="17.7109375" customWidth="1"/>
    <col min="26" max="26" width="19.140625" customWidth="1"/>
    <col min="27" max="27" width="21.42578125" customWidth="1"/>
    <col min="28" max="28" width="18.7109375" customWidth="1"/>
    <col min="29" max="29" width="17.85546875" customWidth="1"/>
    <col min="30" max="33" width="0" hidden="1" customWidth="1"/>
    <col min="34" max="34" width="15.42578125" customWidth="1"/>
    <col min="35" max="35" width="19.28515625" hidden="1" customWidth="1"/>
    <col min="36" max="36" width="18.42578125" customWidth="1"/>
    <col min="37" max="37" width="23.85546875" customWidth="1"/>
    <col min="38" max="38" width="17.7109375" customWidth="1"/>
    <col min="39" max="39" width="19.140625" customWidth="1"/>
    <col min="40" max="40" width="22.85546875" customWidth="1"/>
  </cols>
  <sheetData>
    <row r="1" spans="1:79" s="468" customFormat="1" ht="12.75" x14ac:dyDescent="0.2">
      <c r="A1" s="794"/>
      <c r="B1" s="795"/>
      <c r="C1" s="797" t="s">
        <v>0</v>
      </c>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5"/>
      <c r="AM1" s="803" t="s">
        <v>1065</v>
      </c>
      <c r="AN1" s="804"/>
      <c r="AO1" s="467"/>
      <c r="AP1" s="467"/>
      <c r="AQ1" s="467"/>
      <c r="AR1" s="467"/>
      <c r="AS1" s="467"/>
      <c r="AT1" s="467"/>
      <c r="AU1" s="467"/>
      <c r="AV1" s="467"/>
      <c r="AW1" s="467"/>
      <c r="AX1" s="467"/>
      <c r="AY1" s="467" t="s">
        <v>45</v>
      </c>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c r="BY1" s="467"/>
      <c r="BZ1" s="467"/>
      <c r="CA1" s="467"/>
    </row>
    <row r="2" spans="1:79" s="468" customFormat="1" ht="25.5" x14ac:dyDescent="0.2">
      <c r="A2" s="796"/>
      <c r="B2" s="795"/>
      <c r="C2" s="796"/>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5"/>
      <c r="AM2" s="803" t="s">
        <v>1066</v>
      </c>
      <c r="AN2" s="804"/>
      <c r="AO2" s="467"/>
      <c r="AP2" s="467"/>
      <c r="AQ2" s="467"/>
      <c r="AR2" s="467"/>
      <c r="AS2" s="467"/>
      <c r="AT2" s="467"/>
      <c r="AU2" s="467"/>
      <c r="AV2" s="467"/>
      <c r="AW2" s="467"/>
      <c r="AX2" s="467"/>
      <c r="AY2" s="467" t="s">
        <v>47</v>
      </c>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row>
    <row r="3" spans="1:79" s="468" customFormat="1" ht="25.5" x14ac:dyDescent="0.2">
      <c r="A3" s="796"/>
      <c r="B3" s="795"/>
      <c r="C3" s="796"/>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5"/>
      <c r="AM3" s="803" t="s">
        <v>1067</v>
      </c>
      <c r="AN3" s="804"/>
      <c r="AO3" s="467"/>
      <c r="AP3" s="467"/>
      <c r="AQ3" s="467"/>
      <c r="AR3" s="467"/>
      <c r="AS3" s="467"/>
      <c r="AT3" s="467"/>
      <c r="AU3" s="467"/>
      <c r="AV3" s="467"/>
      <c r="AW3" s="467"/>
      <c r="AX3" s="467"/>
      <c r="AY3" s="467" t="s">
        <v>46</v>
      </c>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row>
    <row r="4" spans="1:79" s="468" customFormat="1" ht="12.75" x14ac:dyDescent="0.2">
      <c r="A4" s="796"/>
      <c r="B4" s="795"/>
      <c r="C4" s="800"/>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1"/>
      <c r="AI4" s="801"/>
      <c r="AJ4" s="801"/>
      <c r="AK4" s="801"/>
      <c r="AL4" s="802"/>
      <c r="AM4" s="803" t="s">
        <v>1068</v>
      </c>
      <c r="AN4" s="804"/>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c r="BP4" s="467"/>
      <c r="BQ4" s="467"/>
      <c r="BR4" s="467"/>
      <c r="BS4" s="467"/>
      <c r="BT4" s="467"/>
      <c r="BU4" s="467"/>
      <c r="BV4" s="467"/>
      <c r="BW4" s="467"/>
      <c r="BX4" s="467"/>
      <c r="BY4" s="467"/>
      <c r="BZ4" s="467"/>
      <c r="CA4" s="467"/>
    </row>
    <row r="5" spans="1:79" s="468" customFormat="1" ht="12.75" x14ac:dyDescent="0.2">
      <c r="A5" s="809" t="s">
        <v>3</v>
      </c>
      <c r="B5" s="810"/>
      <c r="C5" s="811" t="s">
        <v>4</v>
      </c>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c r="AI5" s="806"/>
      <c r="AJ5" s="806"/>
      <c r="AK5" s="806"/>
      <c r="AL5" s="806"/>
      <c r="AM5" s="806"/>
      <c r="AN5" s="804"/>
      <c r="AO5" s="467"/>
      <c r="AP5" s="467"/>
      <c r="AQ5" s="467"/>
      <c r="AR5" s="467"/>
      <c r="AS5" s="467"/>
      <c r="AT5" s="467"/>
      <c r="AU5" s="467"/>
      <c r="AV5" s="467"/>
      <c r="AW5" s="467"/>
      <c r="AX5" s="467"/>
      <c r="AY5" s="467"/>
      <c r="AZ5" s="467"/>
      <c r="BA5" s="467"/>
      <c r="BB5" s="467"/>
      <c r="BC5" s="467"/>
      <c r="BD5" s="467"/>
      <c r="BE5" s="467"/>
      <c r="BF5" s="467"/>
      <c r="BG5" s="467"/>
      <c r="BH5" s="467"/>
      <c r="BI5" s="467"/>
      <c r="BJ5" s="467"/>
      <c r="BK5" s="467"/>
      <c r="BL5" s="467"/>
      <c r="BM5" s="467"/>
      <c r="BN5" s="467"/>
      <c r="BO5" s="467"/>
      <c r="BP5" s="467"/>
      <c r="BQ5" s="467"/>
      <c r="BR5" s="467"/>
      <c r="BS5" s="467"/>
      <c r="BT5" s="467"/>
      <c r="BU5" s="467"/>
      <c r="BV5" s="467"/>
      <c r="BW5" s="467"/>
      <c r="BX5" s="467"/>
      <c r="BY5" s="467"/>
      <c r="BZ5" s="467"/>
      <c r="CA5" s="467"/>
    </row>
    <row r="6" spans="1:79" s="468" customFormat="1" ht="12.75" x14ac:dyDescent="0.2">
      <c r="A6" s="812" t="s">
        <v>5</v>
      </c>
      <c r="B6" s="804"/>
      <c r="C6" s="813">
        <v>2023</v>
      </c>
      <c r="D6" s="806"/>
      <c r="E6" s="806"/>
      <c r="F6" s="806"/>
      <c r="G6" s="804"/>
      <c r="H6" s="803" t="s">
        <v>6</v>
      </c>
      <c r="I6" s="806"/>
      <c r="J6" s="804"/>
      <c r="K6" s="813" t="s">
        <v>1082</v>
      </c>
      <c r="L6" s="806"/>
      <c r="M6" s="806"/>
      <c r="N6" s="804"/>
      <c r="O6" s="469" t="s">
        <v>7</v>
      </c>
      <c r="P6" s="813" t="s">
        <v>1083</v>
      </c>
      <c r="Q6" s="806"/>
      <c r="R6" s="806"/>
      <c r="S6" s="806"/>
      <c r="T6" s="804"/>
      <c r="U6" s="470" t="s">
        <v>319</v>
      </c>
      <c r="V6" s="471">
        <v>45122</v>
      </c>
      <c r="W6" s="803" t="s">
        <v>1747</v>
      </c>
      <c r="X6" s="804"/>
      <c r="Y6" s="813" t="s">
        <v>54</v>
      </c>
      <c r="Z6" s="804"/>
      <c r="AA6" s="813"/>
      <c r="AB6" s="806"/>
      <c r="AC6" s="806"/>
      <c r="AD6" s="806"/>
      <c r="AE6" s="806"/>
      <c r="AF6" s="806"/>
      <c r="AG6" s="806"/>
      <c r="AH6" s="806"/>
      <c r="AI6" s="806"/>
      <c r="AJ6" s="806"/>
      <c r="AK6" s="806"/>
      <c r="AL6" s="806"/>
      <c r="AM6" s="806"/>
      <c r="AN6" s="804"/>
      <c r="AO6" s="467"/>
      <c r="AP6" s="467"/>
      <c r="AQ6" s="467"/>
      <c r="AR6" s="467"/>
      <c r="AS6" s="467"/>
      <c r="AT6" s="467"/>
      <c r="AU6" s="467"/>
      <c r="AV6" s="467"/>
      <c r="AW6" s="467"/>
      <c r="AX6" s="467"/>
      <c r="AY6" s="467"/>
      <c r="AZ6" s="467"/>
      <c r="BA6" s="467"/>
      <c r="BB6" s="467"/>
      <c r="BC6" s="467"/>
      <c r="BD6" s="467"/>
      <c r="BE6" s="467"/>
      <c r="BF6" s="467"/>
      <c r="BG6" s="467"/>
      <c r="BH6" s="467"/>
      <c r="BI6" s="467"/>
      <c r="BJ6" s="467"/>
      <c r="BK6" s="467"/>
      <c r="BL6" s="467"/>
      <c r="BM6" s="467"/>
      <c r="BN6" s="467"/>
      <c r="BO6" s="467"/>
      <c r="BP6" s="467"/>
      <c r="BQ6" s="467"/>
      <c r="BR6" s="467"/>
      <c r="BS6" s="467"/>
      <c r="BT6" s="467"/>
      <c r="BU6" s="467"/>
      <c r="BV6" s="467"/>
      <c r="BW6" s="467"/>
      <c r="BX6" s="467"/>
      <c r="BY6" s="467"/>
      <c r="BZ6" s="467"/>
      <c r="CA6" s="467"/>
    </row>
    <row r="7" spans="1:79" s="468" customFormat="1" ht="12.75" x14ac:dyDescent="0.2">
      <c r="A7" s="805"/>
      <c r="B7" s="806"/>
      <c r="C7" s="806"/>
      <c r="D7" s="806"/>
      <c r="E7" s="806"/>
      <c r="F7" s="806"/>
      <c r="G7" s="806"/>
      <c r="H7" s="806"/>
      <c r="I7" s="806"/>
      <c r="J7" s="806"/>
      <c r="K7" s="806"/>
      <c r="L7" s="806"/>
      <c r="M7" s="806"/>
      <c r="N7" s="806"/>
      <c r="O7" s="806"/>
      <c r="P7" s="806"/>
      <c r="Q7" s="806"/>
      <c r="R7" s="806"/>
      <c r="S7" s="806"/>
      <c r="T7" s="804"/>
      <c r="U7" s="807" t="s">
        <v>8</v>
      </c>
      <c r="V7" s="806"/>
      <c r="W7" s="806"/>
      <c r="X7" s="806"/>
      <c r="Y7" s="806"/>
      <c r="Z7" s="806"/>
      <c r="AA7" s="806"/>
      <c r="AB7" s="806"/>
      <c r="AC7" s="806"/>
      <c r="AD7" s="806"/>
      <c r="AE7" s="806"/>
      <c r="AF7" s="806"/>
      <c r="AG7" s="806"/>
      <c r="AH7" s="804"/>
      <c r="AI7" s="472"/>
      <c r="AJ7" s="808" t="s">
        <v>9</v>
      </c>
      <c r="AK7" s="801"/>
      <c r="AL7" s="801"/>
      <c r="AM7" s="802"/>
      <c r="AN7" s="814" t="s">
        <v>10</v>
      </c>
      <c r="AO7" s="467"/>
      <c r="AP7" s="467"/>
      <c r="AQ7" s="467"/>
      <c r="AR7" s="467"/>
      <c r="AS7" s="467"/>
      <c r="AT7" s="467"/>
      <c r="AU7" s="467"/>
      <c r="AV7" s="467"/>
      <c r="AW7" s="467"/>
      <c r="AX7" s="467"/>
      <c r="AY7" s="467"/>
      <c r="AZ7" s="467"/>
      <c r="BA7" s="467"/>
      <c r="BB7" s="467"/>
      <c r="BC7" s="467"/>
      <c r="BD7" s="467"/>
      <c r="BE7" s="467"/>
      <c r="BF7" s="467"/>
      <c r="BG7" s="467"/>
      <c r="BH7" s="467"/>
      <c r="BI7" s="467"/>
      <c r="BJ7" s="467"/>
      <c r="BK7" s="467"/>
      <c r="BL7" s="467"/>
      <c r="BM7" s="467"/>
      <c r="BN7" s="467"/>
      <c r="BO7" s="467"/>
      <c r="BP7" s="467"/>
      <c r="BQ7" s="467"/>
      <c r="BR7" s="467"/>
      <c r="BS7" s="467"/>
      <c r="BT7" s="467"/>
      <c r="BU7" s="467"/>
      <c r="BV7" s="467"/>
      <c r="BW7" s="467"/>
      <c r="BX7" s="467"/>
      <c r="BY7" s="467"/>
      <c r="BZ7" s="467"/>
      <c r="CA7" s="467"/>
    </row>
    <row r="8" spans="1:79" s="468" customFormat="1" ht="51" x14ac:dyDescent="0.2">
      <c r="A8" s="473" t="s">
        <v>11</v>
      </c>
      <c r="B8" s="473" t="s">
        <v>12</v>
      </c>
      <c r="C8" s="473" t="s">
        <v>11</v>
      </c>
      <c r="D8" s="473" t="s">
        <v>13</v>
      </c>
      <c r="E8" s="473" t="s">
        <v>14</v>
      </c>
      <c r="F8" s="473" t="s">
        <v>11</v>
      </c>
      <c r="G8" s="473" t="s">
        <v>13</v>
      </c>
      <c r="H8" s="473" t="s">
        <v>15</v>
      </c>
      <c r="I8" s="473" t="s">
        <v>16</v>
      </c>
      <c r="J8" s="473" t="s">
        <v>17</v>
      </c>
      <c r="K8" s="473" t="s">
        <v>18</v>
      </c>
      <c r="L8" s="473" t="s">
        <v>19</v>
      </c>
      <c r="M8" s="473" t="s">
        <v>11</v>
      </c>
      <c r="N8" s="473" t="s">
        <v>13</v>
      </c>
      <c r="O8" s="473" t="s">
        <v>20</v>
      </c>
      <c r="P8" s="473" t="s">
        <v>21</v>
      </c>
      <c r="Q8" s="473" t="s">
        <v>22</v>
      </c>
      <c r="R8" s="473" t="s">
        <v>23</v>
      </c>
      <c r="S8" s="473" t="s">
        <v>24</v>
      </c>
      <c r="T8" s="473" t="s">
        <v>25</v>
      </c>
      <c r="U8" s="474" t="s">
        <v>26</v>
      </c>
      <c r="V8" s="474" t="s">
        <v>27</v>
      </c>
      <c r="W8" s="474" t="s">
        <v>28</v>
      </c>
      <c r="X8" s="474" t="s">
        <v>29</v>
      </c>
      <c r="Y8" s="474" t="s">
        <v>30</v>
      </c>
      <c r="Z8" s="475" t="s">
        <v>31</v>
      </c>
      <c r="AA8" s="475" t="s">
        <v>32</v>
      </c>
      <c r="AB8" s="476" t="s">
        <v>33</v>
      </c>
      <c r="AC8" s="476" t="s">
        <v>34</v>
      </c>
      <c r="AD8" s="477" t="s">
        <v>35</v>
      </c>
      <c r="AE8" s="477" t="s">
        <v>36</v>
      </c>
      <c r="AF8" s="478" t="s">
        <v>37</v>
      </c>
      <c r="AG8" s="478" t="s">
        <v>38</v>
      </c>
      <c r="AH8" s="474" t="s">
        <v>39</v>
      </c>
      <c r="AI8" s="474" t="s">
        <v>40</v>
      </c>
      <c r="AJ8" s="479" t="s">
        <v>41</v>
      </c>
      <c r="AK8" s="480" t="s">
        <v>42</v>
      </c>
      <c r="AL8" s="479" t="s">
        <v>43</v>
      </c>
      <c r="AM8" s="481" t="s">
        <v>44</v>
      </c>
      <c r="AN8" s="815"/>
      <c r="AO8" s="467"/>
      <c r="AP8" s="467"/>
      <c r="AQ8" s="467"/>
      <c r="AR8" s="467"/>
      <c r="AS8" s="467"/>
      <c r="AT8" s="467"/>
      <c r="AU8" s="467"/>
      <c r="AV8" s="467"/>
      <c r="AW8" s="467"/>
      <c r="AX8" s="467"/>
      <c r="AY8" s="467"/>
      <c r="AZ8" s="467"/>
      <c r="BA8" s="467"/>
      <c r="BB8" s="467"/>
      <c r="BC8" s="467"/>
      <c r="BD8" s="467"/>
      <c r="BE8" s="467"/>
      <c r="BF8" s="467"/>
      <c r="BG8" s="467"/>
      <c r="BH8" s="467"/>
      <c r="BI8" s="467"/>
      <c r="BJ8" s="467"/>
      <c r="BK8" s="467"/>
      <c r="BL8" s="467"/>
      <c r="BM8" s="467"/>
      <c r="BN8" s="467"/>
      <c r="BO8" s="467"/>
      <c r="BP8" s="467"/>
      <c r="BQ8" s="467"/>
      <c r="BR8" s="467"/>
      <c r="BS8" s="467"/>
      <c r="BT8" s="467"/>
      <c r="BU8" s="467"/>
      <c r="BV8" s="467"/>
      <c r="BW8" s="467"/>
      <c r="BX8" s="467"/>
      <c r="BY8" s="467"/>
      <c r="BZ8" s="467"/>
      <c r="CA8" s="467"/>
    </row>
    <row r="9" spans="1:79" s="468" customFormat="1" ht="38.25" x14ac:dyDescent="0.2">
      <c r="A9" s="94">
        <v>3</v>
      </c>
      <c r="B9" s="482" t="s">
        <v>643</v>
      </c>
      <c r="C9" s="94">
        <v>1</v>
      </c>
      <c r="D9" s="94" t="s">
        <v>644</v>
      </c>
      <c r="E9" s="482" t="s">
        <v>645</v>
      </c>
      <c r="F9" s="94">
        <v>1</v>
      </c>
      <c r="G9" s="94" t="s">
        <v>646</v>
      </c>
      <c r="H9" s="483" t="s">
        <v>647</v>
      </c>
      <c r="I9" s="94">
        <v>11</v>
      </c>
      <c r="J9" s="94"/>
      <c r="K9" s="482" t="s">
        <v>648</v>
      </c>
      <c r="L9" s="484">
        <v>2020051290011</v>
      </c>
      <c r="M9" s="94">
        <v>2</v>
      </c>
      <c r="N9" s="94">
        <v>3112</v>
      </c>
      <c r="O9" s="482" t="s">
        <v>1084</v>
      </c>
      <c r="P9" s="94" t="s">
        <v>66</v>
      </c>
      <c r="Q9" s="94">
        <v>1</v>
      </c>
      <c r="R9" s="94" t="s">
        <v>67</v>
      </c>
      <c r="S9" s="485">
        <v>1</v>
      </c>
      <c r="T9" s="482" t="s">
        <v>1085</v>
      </c>
      <c r="U9" s="482" t="s">
        <v>1086</v>
      </c>
      <c r="V9" s="94" t="s">
        <v>1057</v>
      </c>
      <c r="W9" s="485">
        <v>1</v>
      </c>
      <c r="X9" s="486" t="s">
        <v>47</v>
      </c>
      <c r="Y9" s="487">
        <v>1</v>
      </c>
      <c r="Z9" s="485">
        <v>0</v>
      </c>
      <c r="AA9" s="485">
        <v>0</v>
      </c>
      <c r="AB9" s="486">
        <v>1</v>
      </c>
      <c r="AC9" s="486">
        <v>0</v>
      </c>
      <c r="AD9" s="486">
        <v>0</v>
      </c>
      <c r="AE9" s="486"/>
      <c r="AF9" s="486">
        <v>0</v>
      </c>
      <c r="AG9" s="486"/>
      <c r="AH9" s="487">
        <f t="shared" ref="AH9:AH25" si="0">+IF(X9="Acumulado",(AA9+AC9+AE9+AG9)/(Z9+AB9+AD9+AF9),
IF(X9="No acumulado",IF(AG9&lt;&gt;"",(AG9/IF(AF9=0,1,AF9)),IF(AE9&lt;&gt;"",(AE9/IF(AD9=0,1,AD9)),IF(AC9&lt;&gt;"",(AC9/IF(AB9=0,1,AB9)),IF(AA9&lt;&gt;"",(AA9/IF(Z9=0,1,Z9)))))),
IF(X9="Mantenimiento",IF(AND(AG9=0,AE9=0,AC9=0,AA9=0),0,((AG9+AE9+AC9+AA9)/(IF(AG9=0,0,AG9)+IF(AE9=0,0,AE9)+IF(AC9=0,0,AC9)+IF(AA9=0,0,AA9)))),"ERROR")))</f>
        <v>0</v>
      </c>
      <c r="AI9" s="487">
        <f t="shared" ref="AI9:AI25" si="1">+IF(AH9&gt;1,1,AH9)</f>
        <v>0</v>
      </c>
      <c r="AJ9" s="488">
        <v>20000000</v>
      </c>
      <c r="AK9" s="94" t="s">
        <v>1087</v>
      </c>
      <c r="AL9" s="489" t="s">
        <v>1088</v>
      </c>
      <c r="AM9" s="490">
        <v>0</v>
      </c>
      <c r="AN9" s="491"/>
      <c r="AO9" s="492"/>
      <c r="AP9" s="467"/>
      <c r="AQ9" s="467"/>
      <c r="AR9" s="467"/>
      <c r="AS9" s="467"/>
      <c r="AT9" s="467"/>
      <c r="AU9" s="467"/>
      <c r="AV9" s="467"/>
      <c r="AW9" s="467"/>
      <c r="AX9" s="467"/>
      <c r="AY9" s="467"/>
      <c r="AZ9" s="467"/>
      <c r="BA9" s="467"/>
      <c r="BB9" s="467"/>
      <c r="BC9" s="467"/>
      <c r="BD9" s="467"/>
      <c r="BE9" s="467"/>
      <c r="BF9" s="467"/>
      <c r="BG9" s="467"/>
      <c r="BH9" s="467"/>
      <c r="BI9" s="467"/>
      <c r="BJ9" s="467"/>
      <c r="BK9" s="467"/>
      <c r="BL9" s="467"/>
      <c r="BM9" s="467"/>
      <c r="BN9" s="467"/>
      <c r="BO9" s="467"/>
      <c r="BP9" s="467"/>
      <c r="BQ9" s="467"/>
      <c r="BR9" s="467"/>
      <c r="BS9" s="467"/>
      <c r="BT9" s="467"/>
      <c r="BU9" s="467"/>
      <c r="BV9" s="467"/>
      <c r="BW9" s="467"/>
      <c r="BX9" s="467"/>
      <c r="BY9" s="467"/>
      <c r="BZ9" s="467"/>
      <c r="CA9" s="467"/>
    </row>
    <row r="10" spans="1:79" s="468" customFormat="1" ht="38.25" x14ac:dyDescent="0.2">
      <c r="A10" s="94">
        <v>3</v>
      </c>
      <c r="B10" s="482" t="s">
        <v>643</v>
      </c>
      <c r="C10" s="94">
        <v>1</v>
      </c>
      <c r="D10" s="94" t="s">
        <v>644</v>
      </c>
      <c r="E10" s="482" t="s">
        <v>645</v>
      </c>
      <c r="F10" s="94">
        <v>2</v>
      </c>
      <c r="G10" s="94" t="s">
        <v>653</v>
      </c>
      <c r="H10" s="483" t="s">
        <v>654</v>
      </c>
      <c r="I10" s="94">
        <v>11</v>
      </c>
      <c r="J10" s="94"/>
      <c r="K10" s="482" t="s">
        <v>648</v>
      </c>
      <c r="L10" s="484">
        <v>2020051290011</v>
      </c>
      <c r="M10" s="94">
        <v>3</v>
      </c>
      <c r="N10" s="94">
        <v>3123</v>
      </c>
      <c r="O10" s="482" t="s">
        <v>1089</v>
      </c>
      <c r="P10" s="94" t="s">
        <v>66</v>
      </c>
      <c r="Q10" s="94">
        <v>100</v>
      </c>
      <c r="R10" s="94" t="s">
        <v>67</v>
      </c>
      <c r="S10" s="485">
        <v>40</v>
      </c>
      <c r="T10" s="482" t="s">
        <v>1085</v>
      </c>
      <c r="U10" s="482" t="s">
        <v>1090</v>
      </c>
      <c r="V10" s="94" t="s">
        <v>1057</v>
      </c>
      <c r="W10" s="485">
        <v>5</v>
      </c>
      <c r="X10" s="486" t="s">
        <v>47</v>
      </c>
      <c r="Y10" s="487">
        <v>1</v>
      </c>
      <c r="Z10" s="485">
        <v>0</v>
      </c>
      <c r="AA10" s="485">
        <v>0</v>
      </c>
      <c r="AB10" s="486">
        <v>0</v>
      </c>
      <c r="AC10" s="486">
        <v>0</v>
      </c>
      <c r="AD10" s="486">
        <v>3</v>
      </c>
      <c r="AE10" s="486"/>
      <c r="AF10" s="486">
        <v>2</v>
      </c>
      <c r="AG10" s="486"/>
      <c r="AH10" s="487">
        <f t="shared" si="0"/>
        <v>0</v>
      </c>
      <c r="AI10" s="487">
        <f t="shared" si="1"/>
        <v>0</v>
      </c>
      <c r="AJ10" s="488">
        <v>19842398</v>
      </c>
      <c r="AK10" s="94" t="s">
        <v>883</v>
      </c>
      <c r="AL10" s="489" t="s">
        <v>1091</v>
      </c>
      <c r="AM10" s="490">
        <v>0</v>
      </c>
      <c r="AN10" s="170"/>
      <c r="AO10" s="492"/>
      <c r="AP10" s="467"/>
      <c r="AQ10" s="467"/>
      <c r="AR10" s="467"/>
      <c r="AS10" s="467"/>
      <c r="AT10" s="467"/>
      <c r="AU10" s="467"/>
      <c r="AV10" s="467"/>
      <c r="AW10" s="467"/>
      <c r="AX10" s="467"/>
      <c r="AY10" s="467"/>
      <c r="AZ10" s="467"/>
      <c r="BA10" s="467"/>
      <c r="BB10" s="467"/>
      <c r="BC10" s="467"/>
      <c r="BD10" s="467"/>
      <c r="BE10" s="467"/>
      <c r="BF10" s="467"/>
      <c r="BG10" s="467"/>
      <c r="BH10" s="467"/>
      <c r="BI10" s="467"/>
      <c r="BJ10" s="467"/>
      <c r="BK10" s="467"/>
      <c r="BL10" s="467"/>
      <c r="BM10" s="467"/>
      <c r="BN10" s="467"/>
      <c r="BO10" s="467"/>
      <c r="BP10" s="467"/>
      <c r="BQ10" s="467"/>
      <c r="BR10" s="467"/>
      <c r="BS10" s="467"/>
      <c r="BT10" s="467"/>
      <c r="BU10" s="467"/>
      <c r="BV10" s="467"/>
      <c r="BW10" s="467"/>
      <c r="BX10" s="467"/>
      <c r="BY10" s="467"/>
      <c r="BZ10" s="467"/>
      <c r="CA10" s="467"/>
    </row>
    <row r="11" spans="1:79" s="468" customFormat="1" ht="76.5" x14ac:dyDescent="0.2">
      <c r="A11" s="94">
        <v>3</v>
      </c>
      <c r="B11" s="482" t="s">
        <v>643</v>
      </c>
      <c r="C11" s="94">
        <v>1</v>
      </c>
      <c r="D11" s="94" t="s">
        <v>644</v>
      </c>
      <c r="E11" s="482" t="s">
        <v>645</v>
      </c>
      <c r="F11" s="94">
        <v>3</v>
      </c>
      <c r="G11" s="94">
        <v>313</v>
      </c>
      <c r="H11" s="483" t="s">
        <v>1093</v>
      </c>
      <c r="I11" s="94">
        <v>11</v>
      </c>
      <c r="J11" s="94"/>
      <c r="K11" s="482" t="s">
        <v>1094</v>
      </c>
      <c r="L11" s="484">
        <v>2020051290064</v>
      </c>
      <c r="M11" s="94">
        <v>1</v>
      </c>
      <c r="N11" s="94">
        <v>3131</v>
      </c>
      <c r="O11" s="482" t="s">
        <v>1095</v>
      </c>
      <c r="P11" s="94" t="s">
        <v>66</v>
      </c>
      <c r="Q11" s="94">
        <v>4</v>
      </c>
      <c r="R11" s="94" t="s">
        <v>554</v>
      </c>
      <c r="S11" s="485">
        <v>1</v>
      </c>
      <c r="T11" s="482" t="s">
        <v>1085</v>
      </c>
      <c r="U11" s="482" t="s">
        <v>1096</v>
      </c>
      <c r="V11" s="94" t="s">
        <v>137</v>
      </c>
      <c r="W11" s="487">
        <v>0.1</v>
      </c>
      <c r="X11" s="486" t="s">
        <v>47</v>
      </c>
      <c r="Y11" s="487">
        <v>1</v>
      </c>
      <c r="Z11" s="485">
        <v>0</v>
      </c>
      <c r="AA11" s="485">
        <v>0</v>
      </c>
      <c r="AB11" s="487">
        <v>0.4</v>
      </c>
      <c r="AC11" s="487">
        <v>0.4</v>
      </c>
      <c r="AD11" s="487">
        <v>0.3</v>
      </c>
      <c r="AE11" s="486"/>
      <c r="AF11" s="486">
        <v>0</v>
      </c>
      <c r="AG11" s="486"/>
      <c r="AH11" s="487">
        <f t="shared" si="0"/>
        <v>1</v>
      </c>
      <c r="AI11" s="487">
        <f t="shared" si="1"/>
        <v>1</v>
      </c>
      <c r="AJ11" s="488">
        <v>303219202</v>
      </c>
      <c r="AK11" s="94" t="s">
        <v>1097</v>
      </c>
      <c r="AL11" s="489" t="s">
        <v>1088</v>
      </c>
      <c r="AM11" s="490">
        <v>196780799</v>
      </c>
      <c r="AN11" s="491"/>
      <c r="AO11" s="492"/>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467"/>
      <c r="BN11" s="467"/>
      <c r="BO11" s="467"/>
      <c r="BP11" s="467"/>
      <c r="BQ11" s="467"/>
      <c r="BR11" s="467"/>
      <c r="BS11" s="467"/>
      <c r="BT11" s="467"/>
      <c r="BU11" s="467"/>
      <c r="BV11" s="467"/>
      <c r="BW11" s="467"/>
      <c r="BX11" s="467"/>
      <c r="BY11" s="467"/>
      <c r="BZ11" s="467"/>
      <c r="CA11" s="467"/>
    </row>
    <row r="12" spans="1:79" s="468" customFormat="1" ht="76.5" x14ac:dyDescent="0.2">
      <c r="A12" s="94">
        <v>3</v>
      </c>
      <c r="B12" s="482" t="s">
        <v>643</v>
      </c>
      <c r="C12" s="94">
        <v>1</v>
      </c>
      <c r="D12" s="94" t="s">
        <v>644</v>
      </c>
      <c r="E12" s="482" t="s">
        <v>645</v>
      </c>
      <c r="F12" s="94">
        <v>3</v>
      </c>
      <c r="G12" s="94" t="s">
        <v>1092</v>
      </c>
      <c r="H12" s="483" t="s">
        <v>1093</v>
      </c>
      <c r="I12" s="94">
        <v>11</v>
      </c>
      <c r="J12" s="94"/>
      <c r="K12" s="482" t="s">
        <v>1094</v>
      </c>
      <c r="L12" s="484">
        <v>2020051290064</v>
      </c>
      <c r="M12" s="94">
        <v>1</v>
      </c>
      <c r="N12" s="94">
        <v>3131</v>
      </c>
      <c r="O12" s="482" t="s">
        <v>1095</v>
      </c>
      <c r="P12" s="94" t="s">
        <v>66</v>
      </c>
      <c r="Q12" s="94">
        <v>4</v>
      </c>
      <c r="R12" s="94" t="s">
        <v>554</v>
      </c>
      <c r="S12" s="485">
        <v>1</v>
      </c>
      <c r="T12" s="482" t="s">
        <v>1085</v>
      </c>
      <c r="U12" s="482" t="s">
        <v>1096</v>
      </c>
      <c r="V12" s="94" t="s">
        <v>137</v>
      </c>
      <c r="W12" s="487">
        <v>0.1</v>
      </c>
      <c r="X12" s="486" t="s">
        <v>47</v>
      </c>
      <c r="Y12" s="487">
        <v>1</v>
      </c>
      <c r="Z12" s="485">
        <v>0</v>
      </c>
      <c r="AA12" s="485">
        <v>0</v>
      </c>
      <c r="AB12" s="487">
        <v>0.4</v>
      </c>
      <c r="AC12" s="487">
        <v>0.4</v>
      </c>
      <c r="AD12" s="487">
        <v>0.3</v>
      </c>
      <c r="AE12" s="486"/>
      <c r="AF12" s="486">
        <v>0</v>
      </c>
      <c r="AG12" s="486"/>
      <c r="AH12" s="487">
        <f t="shared" si="0"/>
        <v>1</v>
      </c>
      <c r="AI12" s="487">
        <f t="shared" si="1"/>
        <v>1</v>
      </c>
      <c r="AJ12" s="488">
        <v>5256797</v>
      </c>
      <c r="AK12" s="94" t="s">
        <v>1098</v>
      </c>
      <c r="AL12" s="489" t="s">
        <v>1091</v>
      </c>
      <c r="AM12" s="490">
        <v>2000000</v>
      </c>
      <c r="AN12" s="491"/>
      <c r="AO12" s="492"/>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467"/>
      <c r="BO12" s="467"/>
      <c r="BP12" s="467"/>
      <c r="BQ12" s="467"/>
      <c r="BR12" s="467"/>
      <c r="BS12" s="467"/>
      <c r="BT12" s="467"/>
      <c r="BU12" s="467"/>
      <c r="BV12" s="467"/>
      <c r="BW12" s="467"/>
      <c r="BX12" s="467"/>
      <c r="BY12" s="467"/>
      <c r="BZ12" s="467"/>
      <c r="CA12" s="467"/>
    </row>
    <row r="13" spans="1:79" s="468" customFormat="1" ht="63.75" x14ac:dyDescent="0.2">
      <c r="A13" s="94">
        <v>3</v>
      </c>
      <c r="B13" s="482" t="s">
        <v>643</v>
      </c>
      <c r="C13" s="94">
        <v>1</v>
      </c>
      <c r="D13" s="94" t="s">
        <v>644</v>
      </c>
      <c r="E13" s="482" t="s">
        <v>645</v>
      </c>
      <c r="F13" s="94">
        <v>3</v>
      </c>
      <c r="G13" s="94" t="s">
        <v>1092</v>
      </c>
      <c r="H13" s="483" t="s">
        <v>1093</v>
      </c>
      <c r="I13" s="94">
        <v>11</v>
      </c>
      <c r="J13" s="94"/>
      <c r="K13" s="482" t="s">
        <v>1094</v>
      </c>
      <c r="L13" s="484">
        <v>2020051290064</v>
      </c>
      <c r="M13" s="94">
        <v>2</v>
      </c>
      <c r="N13" s="94">
        <v>3132</v>
      </c>
      <c r="O13" s="482" t="s">
        <v>1099</v>
      </c>
      <c r="P13" s="94" t="s">
        <v>66</v>
      </c>
      <c r="Q13" s="94">
        <v>4</v>
      </c>
      <c r="R13" s="94" t="s">
        <v>67</v>
      </c>
      <c r="S13" s="485">
        <v>1</v>
      </c>
      <c r="T13" s="482" t="s">
        <v>1085</v>
      </c>
      <c r="U13" s="482" t="s">
        <v>1100</v>
      </c>
      <c r="V13" s="94" t="s">
        <v>1057</v>
      </c>
      <c r="W13" s="485">
        <v>20</v>
      </c>
      <c r="X13" s="486" t="s">
        <v>47</v>
      </c>
      <c r="Y13" s="487">
        <v>1</v>
      </c>
      <c r="Z13" s="485">
        <v>4</v>
      </c>
      <c r="AA13" s="485">
        <v>4</v>
      </c>
      <c r="AB13" s="486">
        <v>6</v>
      </c>
      <c r="AC13" s="486">
        <v>6</v>
      </c>
      <c r="AD13" s="486">
        <v>5</v>
      </c>
      <c r="AE13" s="486"/>
      <c r="AF13" s="486">
        <v>5</v>
      </c>
      <c r="AG13" s="486"/>
      <c r="AH13" s="487">
        <f t="shared" si="0"/>
        <v>1</v>
      </c>
      <c r="AI13" s="487">
        <f t="shared" si="1"/>
        <v>1</v>
      </c>
      <c r="AJ13" s="488">
        <v>20258667</v>
      </c>
      <c r="AK13" s="94" t="s">
        <v>1101</v>
      </c>
      <c r="AL13" s="489" t="s">
        <v>1091</v>
      </c>
      <c r="AM13" s="490">
        <v>8566682</v>
      </c>
      <c r="AN13" s="170"/>
      <c r="AO13" s="492"/>
      <c r="AP13" s="467"/>
      <c r="AQ13" s="467"/>
      <c r="AR13" s="467"/>
      <c r="AS13" s="467"/>
      <c r="AT13" s="467"/>
      <c r="AU13" s="467"/>
      <c r="AV13" s="467"/>
      <c r="AW13" s="467"/>
      <c r="AX13" s="467"/>
      <c r="AY13" s="467"/>
      <c r="AZ13" s="467"/>
      <c r="BA13" s="467"/>
      <c r="BB13" s="467"/>
      <c r="BC13" s="467"/>
      <c r="BD13" s="467"/>
      <c r="BE13" s="467"/>
      <c r="BF13" s="467"/>
      <c r="BG13" s="467"/>
      <c r="BH13" s="467"/>
      <c r="BI13" s="467"/>
      <c r="BJ13" s="467"/>
      <c r="BK13" s="467"/>
      <c r="BL13" s="467"/>
      <c r="BM13" s="467"/>
      <c r="BN13" s="467"/>
      <c r="BO13" s="467"/>
      <c r="BP13" s="467"/>
      <c r="BQ13" s="467"/>
      <c r="BR13" s="467"/>
      <c r="BS13" s="467"/>
      <c r="BT13" s="467"/>
      <c r="BU13" s="467"/>
      <c r="BV13" s="467"/>
      <c r="BW13" s="467"/>
      <c r="BX13" s="467"/>
      <c r="BY13" s="467"/>
      <c r="BZ13" s="467"/>
      <c r="CA13" s="467"/>
    </row>
    <row r="14" spans="1:79" s="468" customFormat="1" ht="38.25" x14ac:dyDescent="0.2">
      <c r="A14" s="94">
        <v>3</v>
      </c>
      <c r="B14" s="482" t="s">
        <v>643</v>
      </c>
      <c r="C14" s="94">
        <v>1</v>
      </c>
      <c r="D14" s="94" t="s">
        <v>644</v>
      </c>
      <c r="E14" s="482" t="s">
        <v>645</v>
      </c>
      <c r="F14" s="94">
        <v>3</v>
      </c>
      <c r="G14" s="94" t="s">
        <v>1092</v>
      </c>
      <c r="H14" s="483" t="s">
        <v>1093</v>
      </c>
      <c r="I14" s="94">
        <v>11</v>
      </c>
      <c r="J14" s="94"/>
      <c r="K14" s="482" t="s">
        <v>1094</v>
      </c>
      <c r="L14" s="493">
        <v>2020051290064</v>
      </c>
      <c r="M14" s="94">
        <v>4</v>
      </c>
      <c r="N14" s="94">
        <v>3134</v>
      </c>
      <c r="O14" s="482" t="s">
        <v>1102</v>
      </c>
      <c r="P14" s="94" t="s">
        <v>66</v>
      </c>
      <c r="Q14" s="94">
        <v>4</v>
      </c>
      <c r="R14" s="94" t="s">
        <v>67</v>
      </c>
      <c r="S14" s="485">
        <v>1</v>
      </c>
      <c r="T14" s="482" t="s">
        <v>1085</v>
      </c>
      <c r="U14" s="494" t="s">
        <v>1103</v>
      </c>
      <c r="V14" s="94" t="s">
        <v>1057</v>
      </c>
      <c r="W14" s="485">
        <v>11</v>
      </c>
      <c r="X14" s="495" t="s">
        <v>47</v>
      </c>
      <c r="Y14" s="487">
        <v>1</v>
      </c>
      <c r="Z14" s="485">
        <v>2</v>
      </c>
      <c r="AA14" s="485">
        <v>1</v>
      </c>
      <c r="AB14" s="486">
        <v>3</v>
      </c>
      <c r="AC14" s="486">
        <v>1</v>
      </c>
      <c r="AD14" s="486">
        <v>3</v>
      </c>
      <c r="AE14" s="486"/>
      <c r="AF14" s="486">
        <v>3</v>
      </c>
      <c r="AG14" s="486"/>
      <c r="AH14" s="487">
        <f t="shared" si="0"/>
        <v>0.33333333333333331</v>
      </c>
      <c r="AI14" s="487">
        <f t="shared" si="1"/>
        <v>0.33333333333333331</v>
      </c>
      <c r="AJ14" s="496">
        <v>2800000</v>
      </c>
      <c r="AK14" s="339" t="s">
        <v>310</v>
      </c>
      <c r="AL14" s="497" t="s">
        <v>1091</v>
      </c>
      <c r="AM14" s="490">
        <v>0</v>
      </c>
      <c r="AN14" s="170"/>
      <c r="AO14" s="492"/>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467"/>
      <c r="BO14" s="467"/>
      <c r="BP14" s="467"/>
      <c r="BQ14" s="467"/>
      <c r="BR14" s="467"/>
      <c r="BS14" s="467"/>
      <c r="BT14" s="467"/>
      <c r="BU14" s="467"/>
      <c r="BV14" s="467"/>
      <c r="BW14" s="467"/>
      <c r="BX14" s="467"/>
      <c r="BY14" s="467"/>
      <c r="BZ14" s="467"/>
      <c r="CA14" s="467"/>
    </row>
    <row r="15" spans="1:79" s="468" customFormat="1" ht="38.25" x14ac:dyDescent="0.2">
      <c r="A15" s="94">
        <v>3</v>
      </c>
      <c r="B15" s="482" t="s">
        <v>643</v>
      </c>
      <c r="C15" s="94">
        <v>1</v>
      </c>
      <c r="D15" s="94" t="s">
        <v>644</v>
      </c>
      <c r="E15" s="482" t="s">
        <v>645</v>
      </c>
      <c r="F15" s="94">
        <v>3</v>
      </c>
      <c r="G15" s="94" t="s">
        <v>1092</v>
      </c>
      <c r="H15" s="483" t="s">
        <v>1093</v>
      </c>
      <c r="I15" s="94">
        <v>11</v>
      </c>
      <c r="J15" s="94"/>
      <c r="K15" s="482" t="s">
        <v>1094</v>
      </c>
      <c r="L15" s="493">
        <v>2020051290064</v>
      </c>
      <c r="M15" s="94">
        <v>6</v>
      </c>
      <c r="N15" s="94">
        <v>3136</v>
      </c>
      <c r="O15" s="482" t="s">
        <v>1104</v>
      </c>
      <c r="P15" s="94" t="s">
        <v>66</v>
      </c>
      <c r="Q15" s="94">
        <v>4</v>
      </c>
      <c r="R15" s="94" t="s">
        <v>67</v>
      </c>
      <c r="S15" s="485">
        <v>1</v>
      </c>
      <c r="T15" s="482" t="s">
        <v>1085</v>
      </c>
      <c r="U15" s="494" t="s">
        <v>1105</v>
      </c>
      <c r="V15" s="94" t="s">
        <v>137</v>
      </c>
      <c r="W15" s="487">
        <v>1</v>
      </c>
      <c r="X15" s="495" t="s">
        <v>46</v>
      </c>
      <c r="Y15" s="487">
        <v>1</v>
      </c>
      <c r="Z15" s="487">
        <v>1</v>
      </c>
      <c r="AA15" s="487">
        <v>1</v>
      </c>
      <c r="AB15" s="487">
        <v>1</v>
      </c>
      <c r="AC15" s="487">
        <v>1</v>
      </c>
      <c r="AD15" s="487">
        <v>1</v>
      </c>
      <c r="AE15" s="486"/>
      <c r="AF15" s="487">
        <v>1</v>
      </c>
      <c r="AG15" s="486"/>
      <c r="AH15" s="487">
        <f t="shared" si="0"/>
        <v>1</v>
      </c>
      <c r="AI15" s="487">
        <f t="shared" si="1"/>
        <v>1</v>
      </c>
      <c r="AJ15" s="488">
        <v>491235333</v>
      </c>
      <c r="AK15" s="94" t="s">
        <v>1101</v>
      </c>
      <c r="AL15" s="489" t="s">
        <v>1091</v>
      </c>
      <c r="AM15" s="490">
        <v>187041972</v>
      </c>
      <c r="AN15" s="170"/>
      <c r="AO15" s="492"/>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467"/>
      <c r="BR15" s="467"/>
      <c r="BS15" s="467"/>
      <c r="BT15" s="467"/>
      <c r="BU15" s="467"/>
      <c r="BV15" s="467"/>
      <c r="BW15" s="467"/>
      <c r="BX15" s="467"/>
      <c r="BY15" s="467"/>
      <c r="BZ15" s="467"/>
      <c r="CA15" s="467"/>
    </row>
    <row r="16" spans="1:79" s="468" customFormat="1" ht="38.25" x14ac:dyDescent="0.2">
      <c r="A16" s="94">
        <v>3</v>
      </c>
      <c r="B16" s="482" t="s">
        <v>643</v>
      </c>
      <c r="C16" s="94">
        <v>1</v>
      </c>
      <c r="D16" s="94" t="s">
        <v>644</v>
      </c>
      <c r="E16" s="482" t="s">
        <v>645</v>
      </c>
      <c r="F16" s="94">
        <v>3</v>
      </c>
      <c r="G16" s="94" t="s">
        <v>1092</v>
      </c>
      <c r="H16" s="483" t="s">
        <v>1093</v>
      </c>
      <c r="I16" s="94">
        <v>11</v>
      </c>
      <c r="J16" s="94"/>
      <c r="K16" s="482" t="s">
        <v>1094</v>
      </c>
      <c r="L16" s="493">
        <v>2020051290064</v>
      </c>
      <c r="M16" s="94">
        <v>6</v>
      </c>
      <c r="N16" s="94">
        <v>3136</v>
      </c>
      <c r="O16" s="482" t="s">
        <v>1104</v>
      </c>
      <c r="P16" s="94" t="s">
        <v>66</v>
      </c>
      <c r="Q16" s="94">
        <v>4</v>
      </c>
      <c r="R16" s="94" t="s">
        <v>67</v>
      </c>
      <c r="S16" s="485">
        <v>1</v>
      </c>
      <c r="T16" s="482" t="s">
        <v>1085</v>
      </c>
      <c r="U16" s="494" t="s">
        <v>1105</v>
      </c>
      <c r="V16" s="94" t="s">
        <v>137</v>
      </c>
      <c r="W16" s="487">
        <v>1</v>
      </c>
      <c r="X16" s="495" t="s">
        <v>46</v>
      </c>
      <c r="Y16" s="487">
        <v>1</v>
      </c>
      <c r="Z16" s="487">
        <v>1</v>
      </c>
      <c r="AA16" s="487">
        <v>1</v>
      </c>
      <c r="AB16" s="487">
        <v>1</v>
      </c>
      <c r="AC16" s="487">
        <v>1</v>
      </c>
      <c r="AD16" s="487">
        <v>1</v>
      </c>
      <c r="AE16" s="486"/>
      <c r="AF16" s="487">
        <v>1</v>
      </c>
      <c r="AG16" s="486"/>
      <c r="AH16" s="487">
        <f t="shared" si="0"/>
        <v>1</v>
      </c>
      <c r="AI16" s="487">
        <f t="shared" si="1"/>
        <v>1</v>
      </c>
      <c r="AJ16" s="488">
        <v>66150000</v>
      </c>
      <c r="AK16" s="94" t="s">
        <v>1106</v>
      </c>
      <c r="AL16" s="489" t="s">
        <v>70</v>
      </c>
      <c r="AM16" s="490">
        <v>50282058</v>
      </c>
      <c r="AN16" s="498"/>
      <c r="AO16" s="492"/>
      <c r="AP16" s="467"/>
      <c r="AQ16" s="467"/>
      <c r="AR16" s="467"/>
      <c r="AS16" s="467"/>
      <c r="AT16" s="467"/>
      <c r="AU16" s="467"/>
      <c r="AV16" s="467"/>
      <c r="AW16" s="467"/>
      <c r="AX16" s="467"/>
      <c r="AY16" s="467"/>
      <c r="AZ16" s="467"/>
      <c r="BA16" s="467"/>
      <c r="BB16" s="467"/>
      <c r="BC16" s="467"/>
      <c r="BD16" s="467"/>
      <c r="BE16" s="467"/>
      <c r="BF16" s="467"/>
      <c r="BG16" s="467"/>
      <c r="BH16" s="467"/>
      <c r="BI16" s="467"/>
      <c r="BJ16" s="467"/>
      <c r="BK16" s="467"/>
      <c r="BL16" s="467"/>
      <c r="BM16" s="467"/>
      <c r="BN16" s="467"/>
      <c r="BO16" s="467"/>
      <c r="BP16" s="467"/>
      <c r="BQ16" s="467"/>
      <c r="BR16" s="467"/>
      <c r="BS16" s="467"/>
      <c r="BT16" s="467"/>
      <c r="BU16" s="467"/>
      <c r="BV16" s="467"/>
      <c r="BW16" s="467"/>
      <c r="BX16" s="467"/>
      <c r="BY16" s="467"/>
      <c r="BZ16" s="467"/>
      <c r="CA16" s="467"/>
    </row>
    <row r="17" spans="1:81" s="468" customFormat="1" ht="38.25" x14ac:dyDescent="0.2">
      <c r="A17" s="94">
        <v>3</v>
      </c>
      <c r="B17" s="482" t="s">
        <v>643</v>
      </c>
      <c r="C17" s="94">
        <v>1</v>
      </c>
      <c r="D17" s="94" t="s">
        <v>644</v>
      </c>
      <c r="E17" s="482" t="s">
        <v>645</v>
      </c>
      <c r="F17" s="94">
        <v>3</v>
      </c>
      <c r="G17" s="94" t="s">
        <v>1092</v>
      </c>
      <c r="H17" s="483" t="s">
        <v>1093</v>
      </c>
      <c r="I17" s="94">
        <v>11</v>
      </c>
      <c r="J17" s="94"/>
      <c r="K17" s="482" t="s">
        <v>1094</v>
      </c>
      <c r="L17" s="493">
        <v>2020051290064</v>
      </c>
      <c r="M17" s="94">
        <v>6</v>
      </c>
      <c r="N17" s="94">
        <v>3136</v>
      </c>
      <c r="O17" s="482" t="s">
        <v>1104</v>
      </c>
      <c r="P17" s="94" t="s">
        <v>66</v>
      </c>
      <c r="Q17" s="94">
        <v>4</v>
      </c>
      <c r="R17" s="94" t="s">
        <v>67</v>
      </c>
      <c r="S17" s="485">
        <v>1</v>
      </c>
      <c r="T17" s="482" t="s">
        <v>1085</v>
      </c>
      <c r="U17" s="494" t="s">
        <v>1105</v>
      </c>
      <c r="V17" s="94" t="s">
        <v>137</v>
      </c>
      <c r="W17" s="487">
        <v>1</v>
      </c>
      <c r="X17" s="495" t="s">
        <v>46</v>
      </c>
      <c r="Y17" s="487">
        <v>1</v>
      </c>
      <c r="Z17" s="487">
        <v>1</v>
      </c>
      <c r="AA17" s="487">
        <v>1</v>
      </c>
      <c r="AB17" s="487">
        <v>1</v>
      </c>
      <c r="AC17" s="487">
        <v>1</v>
      </c>
      <c r="AD17" s="487">
        <v>1</v>
      </c>
      <c r="AE17" s="486"/>
      <c r="AF17" s="487">
        <v>1</v>
      </c>
      <c r="AG17" s="486"/>
      <c r="AH17" s="487">
        <f t="shared" si="0"/>
        <v>1</v>
      </c>
      <c r="AI17" s="487">
        <f t="shared" si="1"/>
        <v>1</v>
      </c>
      <c r="AJ17" s="488">
        <v>48858672</v>
      </c>
      <c r="AK17" s="94" t="s">
        <v>883</v>
      </c>
      <c r="AL17" s="489" t="s">
        <v>1091</v>
      </c>
      <c r="AM17" s="499">
        <v>20347995</v>
      </c>
      <c r="AN17" s="500"/>
      <c r="AO17" s="501"/>
      <c r="AP17" s="502"/>
      <c r="AQ17" s="502"/>
      <c r="AR17" s="503"/>
      <c r="AS17" s="502"/>
      <c r="AT17" s="502"/>
      <c r="AU17" s="504"/>
      <c r="AV17" s="502"/>
      <c r="AW17" s="502"/>
      <c r="AX17" s="503"/>
      <c r="AY17" s="505"/>
      <c r="AZ17" s="502"/>
      <c r="BA17" s="502"/>
      <c r="BB17" s="503"/>
      <c r="BC17" s="502"/>
      <c r="BD17" s="502"/>
      <c r="BE17" s="502"/>
      <c r="BF17" s="506"/>
      <c r="BG17" s="503"/>
      <c r="BH17" s="503"/>
      <c r="BI17" s="502"/>
      <c r="BJ17" s="507"/>
      <c r="BK17" s="508"/>
      <c r="BL17" s="507"/>
      <c r="BM17" s="507"/>
      <c r="BN17" s="506"/>
      <c r="BO17" s="507"/>
      <c r="BP17" s="508"/>
      <c r="BQ17" s="507"/>
      <c r="BR17" s="508"/>
      <c r="BS17" s="507"/>
      <c r="BT17" s="508"/>
      <c r="BU17" s="507"/>
      <c r="BV17" s="507"/>
      <c r="BW17" s="509"/>
      <c r="BX17" s="502"/>
      <c r="BY17" s="510"/>
      <c r="BZ17" s="509"/>
      <c r="CA17" s="511"/>
      <c r="CB17" s="512"/>
      <c r="CC17" s="512"/>
    </row>
    <row r="18" spans="1:81" s="468" customFormat="1" ht="38.25" x14ac:dyDescent="0.2">
      <c r="A18" s="94">
        <v>3</v>
      </c>
      <c r="B18" s="482" t="s">
        <v>643</v>
      </c>
      <c r="C18" s="94">
        <v>1</v>
      </c>
      <c r="D18" s="94" t="s">
        <v>644</v>
      </c>
      <c r="E18" s="482" t="s">
        <v>645</v>
      </c>
      <c r="F18" s="94">
        <v>3</v>
      </c>
      <c r="G18" s="94" t="s">
        <v>1092</v>
      </c>
      <c r="H18" s="483" t="s">
        <v>1093</v>
      </c>
      <c r="I18" s="94">
        <v>11</v>
      </c>
      <c r="J18" s="94"/>
      <c r="K18" s="482" t="s">
        <v>1094</v>
      </c>
      <c r="L18" s="493">
        <v>2020051290064</v>
      </c>
      <c r="M18" s="94">
        <v>6</v>
      </c>
      <c r="N18" s="94">
        <v>3136</v>
      </c>
      <c r="O18" s="482" t="s">
        <v>1104</v>
      </c>
      <c r="P18" s="94" t="s">
        <v>66</v>
      </c>
      <c r="Q18" s="94">
        <v>4</v>
      </c>
      <c r="R18" s="94" t="s">
        <v>67</v>
      </c>
      <c r="S18" s="485">
        <v>1</v>
      </c>
      <c r="T18" s="482" t="s">
        <v>1085</v>
      </c>
      <c r="U18" s="494" t="s">
        <v>1105</v>
      </c>
      <c r="V18" s="94" t="s">
        <v>137</v>
      </c>
      <c r="W18" s="487">
        <v>1</v>
      </c>
      <c r="X18" s="495" t="s">
        <v>46</v>
      </c>
      <c r="Y18" s="487">
        <v>1</v>
      </c>
      <c r="Z18" s="487">
        <v>1</v>
      </c>
      <c r="AA18" s="487">
        <v>1</v>
      </c>
      <c r="AB18" s="487">
        <v>1</v>
      </c>
      <c r="AC18" s="487">
        <v>1</v>
      </c>
      <c r="AD18" s="487">
        <v>1</v>
      </c>
      <c r="AE18" s="486"/>
      <c r="AF18" s="487">
        <v>1</v>
      </c>
      <c r="AG18" s="486"/>
      <c r="AH18" s="487">
        <f t="shared" si="0"/>
        <v>1</v>
      </c>
      <c r="AI18" s="487">
        <f t="shared" si="1"/>
        <v>1</v>
      </c>
      <c r="AJ18" s="488">
        <v>18000000</v>
      </c>
      <c r="AK18" s="94" t="s">
        <v>308</v>
      </c>
      <c r="AL18" s="489" t="s">
        <v>1091</v>
      </c>
      <c r="AM18" s="490">
        <v>12903356</v>
      </c>
      <c r="AN18" s="513"/>
      <c r="AO18" s="492"/>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c r="BU18" s="467"/>
      <c r="BV18" s="467"/>
      <c r="BW18" s="467"/>
      <c r="BX18" s="467"/>
      <c r="BY18" s="467"/>
      <c r="BZ18" s="467"/>
      <c r="CA18" s="467"/>
    </row>
    <row r="19" spans="1:81" s="468" customFormat="1" ht="38.25" x14ac:dyDescent="0.2">
      <c r="A19" s="94">
        <v>3</v>
      </c>
      <c r="B19" s="482" t="s">
        <v>643</v>
      </c>
      <c r="C19" s="94">
        <v>1</v>
      </c>
      <c r="D19" s="94" t="s">
        <v>644</v>
      </c>
      <c r="E19" s="482" t="s">
        <v>645</v>
      </c>
      <c r="F19" s="94">
        <v>3</v>
      </c>
      <c r="G19" s="94" t="s">
        <v>1092</v>
      </c>
      <c r="H19" s="483" t="s">
        <v>1093</v>
      </c>
      <c r="I19" s="94">
        <v>11</v>
      </c>
      <c r="J19" s="94"/>
      <c r="K19" s="482" t="s">
        <v>1094</v>
      </c>
      <c r="L19" s="493">
        <v>2020051290064</v>
      </c>
      <c r="M19" s="94">
        <v>6</v>
      </c>
      <c r="N19" s="94">
        <v>3136</v>
      </c>
      <c r="O19" s="482" t="s">
        <v>1104</v>
      </c>
      <c r="P19" s="94" t="s">
        <v>66</v>
      </c>
      <c r="Q19" s="94">
        <v>4</v>
      </c>
      <c r="R19" s="94" t="s">
        <v>67</v>
      </c>
      <c r="S19" s="485">
        <v>1</v>
      </c>
      <c r="T19" s="482" t="s">
        <v>1085</v>
      </c>
      <c r="U19" s="494" t="s">
        <v>1105</v>
      </c>
      <c r="V19" s="94" t="s">
        <v>137</v>
      </c>
      <c r="W19" s="487">
        <v>1</v>
      </c>
      <c r="X19" s="495" t="s">
        <v>46</v>
      </c>
      <c r="Y19" s="487">
        <v>1</v>
      </c>
      <c r="Z19" s="487">
        <v>1</v>
      </c>
      <c r="AA19" s="487">
        <v>1</v>
      </c>
      <c r="AB19" s="487">
        <v>1</v>
      </c>
      <c r="AC19" s="487">
        <v>1</v>
      </c>
      <c r="AD19" s="487">
        <v>1</v>
      </c>
      <c r="AE19" s="486"/>
      <c r="AF19" s="487">
        <v>1</v>
      </c>
      <c r="AG19" s="486"/>
      <c r="AH19" s="487">
        <f t="shared" si="0"/>
        <v>1</v>
      </c>
      <c r="AI19" s="487">
        <f t="shared" si="1"/>
        <v>1</v>
      </c>
      <c r="AJ19" s="488">
        <v>14160000</v>
      </c>
      <c r="AK19" s="94" t="s">
        <v>1107</v>
      </c>
      <c r="AL19" s="489" t="s">
        <v>1091</v>
      </c>
      <c r="AM19" s="490">
        <v>11327858</v>
      </c>
      <c r="AN19" s="170"/>
      <c r="AO19" s="492"/>
      <c r="AP19" s="467"/>
      <c r="AQ19" s="467"/>
      <c r="AR19" s="467"/>
      <c r="AS19" s="467"/>
      <c r="AT19" s="467"/>
      <c r="AU19" s="467"/>
      <c r="AV19" s="467"/>
      <c r="AW19" s="467"/>
      <c r="AX19" s="467"/>
      <c r="AY19" s="467"/>
      <c r="AZ19" s="467"/>
      <c r="BA19" s="467"/>
      <c r="BB19" s="467"/>
      <c r="BC19" s="467"/>
      <c r="BD19" s="467"/>
      <c r="BE19" s="467"/>
      <c r="BF19" s="467"/>
      <c r="BG19" s="467"/>
      <c r="BH19" s="467"/>
      <c r="BI19" s="467"/>
      <c r="BJ19" s="467"/>
      <c r="BK19" s="467"/>
      <c r="BL19" s="467"/>
      <c r="BM19" s="467"/>
      <c r="BN19" s="467"/>
      <c r="BO19" s="467"/>
      <c r="BP19" s="467"/>
      <c r="BQ19" s="467"/>
      <c r="BR19" s="467"/>
      <c r="BS19" s="467"/>
      <c r="BT19" s="467"/>
      <c r="BU19" s="467"/>
      <c r="BV19" s="467"/>
      <c r="BW19" s="467"/>
      <c r="BX19" s="467"/>
      <c r="BY19" s="467"/>
      <c r="BZ19" s="467"/>
      <c r="CA19" s="467"/>
    </row>
    <row r="20" spans="1:81" s="468" customFormat="1" ht="38.25" x14ac:dyDescent="0.2">
      <c r="A20" s="94">
        <v>3</v>
      </c>
      <c r="B20" s="482" t="s">
        <v>643</v>
      </c>
      <c r="C20" s="94">
        <v>1</v>
      </c>
      <c r="D20" s="94" t="s">
        <v>644</v>
      </c>
      <c r="E20" s="482" t="s">
        <v>645</v>
      </c>
      <c r="F20" s="94">
        <v>4</v>
      </c>
      <c r="G20" s="94" t="s">
        <v>1108</v>
      </c>
      <c r="H20" s="483" t="s">
        <v>1109</v>
      </c>
      <c r="I20" s="94">
        <v>17</v>
      </c>
      <c r="J20" s="94"/>
      <c r="K20" s="482" t="s">
        <v>1110</v>
      </c>
      <c r="L20" s="493">
        <v>2020051290065</v>
      </c>
      <c r="M20" s="94">
        <v>1</v>
      </c>
      <c r="N20" s="94">
        <v>3141</v>
      </c>
      <c r="O20" s="482" t="s">
        <v>1111</v>
      </c>
      <c r="P20" s="94" t="s">
        <v>66</v>
      </c>
      <c r="Q20" s="94">
        <v>4</v>
      </c>
      <c r="R20" s="94" t="s">
        <v>67</v>
      </c>
      <c r="S20" s="485">
        <v>1</v>
      </c>
      <c r="T20" s="482" t="s">
        <v>1085</v>
      </c>
      <c r="U20" s="482" t="s">
        <v>1112</v>
      </c>
      <c r="V20" s="514" t="s">
        <v>1057</v>
      </c>
      <c r="W20" s="515">
        <v>1</v>
      </c>
      <c r="X20" s="486" t="s">
        <v>47</v>
      </c>
      <c r="Y20" s="487">
        <v>1</v>
      </c>
      <c r="Z20" s="485">
        <v>0</v>
      </c>
      <c r="AA20" s="485">
        <v>0</v>
      </c>
      <c r="AB20" s="486">
        <v>1</v>
      </c>
      <c r="AC20" s="486">
        <v>0</v>
      </c>
      <c r="AD20" s="486">
        <v>0</v>
      </c>
      <c r="AE20" s="486"/>
      <c r="AF20" s="486">
        <v>0</v>
      </c>
      <c r="AG20" s="486"/>
      <c r="AH20" s="487">
        <f t="shared" si="0"/>
        <v>0</v>
      </c>
      <c r="AI20" s="487">
        <f t="shared" si="1"/>
        <v>0</v>
      </c>
      <c r="AJ20" s="488">
        <v>250000000</v>
      </c>
      <c r="AK20" s="94" t="s">
        <v>1087</v>
      </c>
      <c r="AL20" s="489" t="s">
        <v>1088</v>
      </c>
      <c r="AM20" s="490">
        <v>0</v>
      </c>
      <c r="AN20" s="170"/>
      <c r="AO20" s="492"/>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c r="BV20" s="467"/>
      <c r="BW20" s="467"/>
      <c r="BX20" s="467"/>
      <c r="BY20" s="467"/>
      <c r="BZ20" s="467"/>
      <c r="CA20" s="467"/>
    </row>
    <row r="21" spans="1:81" s="468" customFormat="1" ht="38.25" x14ac:dyDescent="0.2">
      <c r="A21" s="94">
        <v>3</v>
      </c>
      <c r="B21" s="482" t="s">
        <v>643</v>
      </c>
      <c r="C21" s="94">
        <v>1</v>
      </c>
      <c r="D21" s="94" t="s">
        <v>644</v>
      </c>
      <c r="E21" s="482" t="s">
        <v>645</v>
      </c>
      <c r="F21" s="94">
        <v>4</v>
      </c>
      <c r="G21" s="94" t="s">
        <v>1108</v>
      </c>
      <c r="H21" s="483" t="s">
        <v>1109</v>
      </c>
      <c r="I21" s="94">
        <v>17</v>
      </c>
      <c r="J21" s="94"/>
      <c r="K21" s="482" t="s">
        <v>1110</v>
      </c>
      <c r="L21" s="493">
        <v>2020051290065</v>
      </c>
      <c r="M21" s="94">
        <v>2</v>
      </c>
      <c r="N21" s="94">
        <v>3142</v>
      </c>
      <c r="O21" s="482" t="s">
        <v>1113</v>
      </c>
      <c r="P21" s="94" t="s">
        <v>66</v>
      </c>
      <c r="Q21" s="94">
        <v>4</v>
      </c>
      <c r="R21" s="94" t="s">
        <v>67</v>
      </c>
      <c r="S21" s="485">
        <v>1</v>
      </c>
      <c r="T21" s="482" t="s">
        <v>1085</v>
      </c>
      <c r="U21" s="482" t="s">
        <v>1114</v>
      </c>
      <c r="V21" s="94" t="s">
        <v>1057</v>
      </c>
      <c r="W21" s="516">
        <v>1000</v>
      </c>
      <c r="X21" s="486" t="s">
        <v>47</v>
      </c>
      <c r="Y21" s="487">
        <v>1</v>
      </c>
      <c r="Z21" s="485">
        <v>250</v>
      </c>
      <c r="AA21" s="485">
        <v>212</v>
      </c>
      <c r="AB21" s="486">
        <v>250</v>
      </c>
      <c r="AC21" s="486">
        <v>475</v>
      </c>
      <c r="AD21" s="486">
        <v>250</v>
      </c>
      <c r="AE21" s="486"/>
      <c r="AF21" s="486">
        <v>250</v>
      </c>
      <c r="AG21" s="486"/>
      <c r="AH21" s="487">
        <f t="shared" si="0"/>
        <v>1.9</v>
      </c>
      <c r="AI21" s="487">
        <f t="shared" si="1"/>
        <v>1</v>
      </c>
      <c r="AJ21" s="488">
        <v>66150000</v>
      </c>
      <c r="AK21" s="94" t="s">
        <v>1106</v>
      </c>
      <c r="AL21" s="489" t="s">
        <v>70</v>
      </c>
      <c r="AM21" s="490">
        <v>26721731</v>
      </c>
      <c r="AN21" s="170"/>
      <c r="AO21" s="492"/>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7"/>
      <c r="BR21" s="467"/>
      <c r="BS21" s="467"/>
      <c r="BT21" s="467"/>
      <c r="BU21" s="467"/>
      <c r="BV21" s="467"/>
      <c r="BW21" s="467"/>
      <c r="BX21" s="467"/>
      <c r="BY21" s="467"/>
      <c r="BZ21" s="467"/>
      <c r="CA21" s="467"/>
    </row>
    <row r="22" spans="1:81" s="468" customFormat="1" ht="38.25" x14ac:dyDescent="0.2">
      <c r="A22" s="94">
        <v>3</v>
      </c>
      <c r="B22" s="482" t="s">
        <v>643</v>
      </c>
      <c r="C22" s="94">
        <v>1</v>
      </c>
      <c r="D22" s="94" t="s">
        <v>644</v>
      </c>
      <c r="E22" s="482" t="s">
        <v>645</v>
      </c>
      <c r="F22" s="94">
        <v>4</v>
      </c>
      <c r="G22" s="94" t="s">
        <v>1108</v>
      </c>
      <c r="H22" s="483" t="s">
        <v>1109</v>
      </c>
      <c r="I22" s="94">
        <v>17</v>
      </c>
      <c r="J22" s="94"/>
      <c r="K22" s="482" t="s">
        <v>1110</v>
      </c>
      <c r="L22" s="493">
        <v>2020051290065</v>
      </c>
      <c r="M22" s="94">
        <v>3</v>
      </c>
      <c r="N22" s="94">
        <v>3143</v>
      </c>
      <c r="O22" s="482" t="s">
        <v>1115</v>
      </c>
      <c r="P22" s="94" t="s">
        <v>66</v>
      </c>
      <c r="Q22" s="94">
        <v>4</v>
      </c>
      <c r="R22" s="94" t="s">
        <v>67</v>
      </c>
      <c r="S22" s="485">
        <v>1</v>
      </c>
      <c r="T22" s="482" t="s">
        <v>1085</v>
      </c>
      <c r="U22" s="482" t="s">
        <v>1116</v>
      </c>
      <c r="V22" s="94" t="s">
        <v>1057</v>
      </c>
      <c r="W22" s="485">
        <v>1</v>
      </c>
      <c r="X22" s="486" t="s">
        <v>47</v>
      </c>
      <c r="Y22" s="487">
        <v>1</v>
      </c>
      <c r="Z22" s="485">
        <v>0</v>
      </c>
      <c r="AA22" s="485">
        <v>0</v>
      </c>
      <c r="AB22" s="486">
        <v>0</v>
      </c>
      <c r="AC22" s="486">
        <v>0</v>
      </c>
      <c r="AD22" s="486">
        <v>0</v>
      </c>
      <c r="AE22" s="486"/>
      <c r="AF22" s="486">
        <v>1</v>
      </c>
      <c r="AG22" s="486"/>
      <c r="AH22" s="487">
        <f t="shared" si="0"/>
        <v>0</v>
      </c>
      <c r="AI22" s="487">
        <f t="shared" si="1"/>
        <v>0</v>
      </c>
      <c r="AJ22" s="488">
        <v>12000000</v>
      </c>
      <c r="AK22" s="94" t="s">
        <v>1117</v>
      </c>
      <c r="AL22" s="488" t="s">
        <v>1091</v>
      </c>
      <c r="AM22" s="490">
        <v>0</v>
      </c>
      <c r="AN22" s="170"/>
      <c r="AO22" s="492"/>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c r="BT22" s="467"/>
      <c r="BU22" s="467"/>
      <c r="BV22" s="467"/>
      <c r="BW22" s="467"/>
      <c r="BX22" s="467"/>
      <c r="BY22" s="467"/>
      <c r="BZ22" s="467"/>
      <c r="CA22" s="467"/>
    </row>
    <row r="23" spans="1:81" s="468" customFormat="1" ht="38.25" x14ac:dyDescent="0.2">
      <c r="A23" s="94">
        <v>3</v>
      </c>
      <c r="B23" s="482" t="s">
        <v>643</v>
      </c>
      <c r="C23" s="94">
        <v>1</v>
      </c>
      <c r="D23" s="94" t="s">
        <v>644</v>
      </c>
      <c r="E23" s="482" t="s">
        <v>645</v>
      </c>
      <c r="F23" s="94">
        <v>4</v>
      </c>
      <c r="G23" s="94" t="s">
        <v>1108</v>
      </c>
      <c r="H23" s="483" t="s">
        <v>1109</v>
      </c>
      <c r="I23" s="94">
        <v>17</v>
      </c>
      <c r="J23" s="94"/>
      <c r="K23" s="482" t="s">
        <v>1110</v>
      </c>
      <c r="L23" s="493">
        <v>2020051290065</v>
      </c>
      <c r="M23" s="94">
        <v>3</v>
      </c>
      <c r="N23" s="94">
        <v>3143</v>
      </c>
      <c r="O23" s="482" t="s">
        <v>1115</v>
      </c>
      <c r="P23" s="94" t="s">
        <v>66</v>
      </c>
      <c r="Q23" s="94">
        <v>4</v>
      </c>
      <c r="R23" s="94" t="s">
        <v>67</v>
      </c>
      <c r="S23" s="485">
        <v>1</v>
      </c>
      <c r="T23" s="482" t="s">
        <v>1085</v>
      </c>
      <c r="U23" s="482" t="s">
        <v>1116</v>
      </c>
      <c r="V23" s="94" t="s">
        <v>1057</v>
      </c>
      <c r="W23" s="485">
        <v>1</v>
      </c>
      <c r="X23" s="486" t="s">
        <v>47</v>
      </c>
      <c r="Y23" s="487">
        <v>1</v>
      </c>
      <c r="Z23" s="485">
        <v>0</v>
      </c>
      <c r="AA23" s="485">
        <v>0</v>
      </c>
      <c r="AB23" s="486">
        <v>0</v>
      </c>
      <c r="AC23" s="486">
        <v>0</v>
      </c>
      <c r="AD23" s="486">
        <v>0</v>
      </c>
      <c r="AE23" s="486"/>
      <c r="AF23" s="486">
        <v>1</v>
      </c>
      <c r="AG23" s="486"/>
      <c r="AH23" s="487">
        <f t="shared" si="0"/>
        <v>0</v>
      </c>
      <c r="AI23" s="487">
        <f t="shared" si="1"/>
        <v>0</v>
      </c>
      <c r="AJ23" s="488">
        <v>35000000</v>
      </c>
      <c r="AK23" s="94" t="s">
        <v>1118</v>
      </c>
      <c r="AL23" s="489" t="s">
        <v>70</v>
      </c>
      <c r="AM23" s="490">
        <v>0</v>
      </c>
      <c r="AN23" s="170"/>
      <c r="AO23" s="492"/>
      <c r="AP23" s="467"/>
      <c r="AQ23" s="467"/>
      <c r="AR23" s="467"/>
      <c r="AS23" s="467"/>
      <c r="AT23" s="467"/>
      <c r="AU23" s="467"/>
      <c r="AV23" s="467"/>
      <c r="AW23" s="467"/>
      <c r="AX23" s="467"/>
      <c r="AY23" s="467"/>
      <c r="AZ23" s="467"/>
      <c r="BA23" s="467"/>
      <c r="BB23" s="467"/>
      <c r="BC23" s="467"/>
      <c r="BD23" s="467"/>
      <c r="BE23" s="467"/>
      <c r="BF23" s="467"/>
      <c r="BG23" s="467"/>
      <c r="BH23" s="467"/>
      <c r="BI23" s="467"/>
      <c r="BJ23" s="467"/>
      <c r="BK23" s="467"/>
      <c r="BL23" s="467"/>
      <c r="BM23" s="467"/>
      <c r="BN23" s="467"/>
      <c r="BO23" s="467"/>
      <c r="BP23" s="467"/>
      <c r="BQ23" s="467"/>
      <c r="BR23" s="467"/>
      <c r="BS23" s="467"/>
      <c r="BT23" s="467"/>
      <c r="BU23" s="467"/>
      <c r="BV23" s="467"/>
      <c r="BW23" s="467"/>
      <c r="BX23" s="467"/>
      <c r="BY23" s="467"/>
      <c r="BZ23" s="467"/>
      <c r="CA23" s="467"/>
    </row>
    <row r="24" spans="1:81" s="468" customFormat="1" ht="38.25" x14ac:dyDescent="0.2">
      <c r="A24" s="94">
        <v>3</v>
      </c>
      <c r="B24" s="482" t="s">
        <v>643</v>
      </c>
      <c r="C24" s="94">
        <v>1</v>
      </c>
      <c r="D24" s="94" t="s">
        <v>644</v>
      </c>
      <c r="E24" s="482" t="s">
        <v>645</v>
      </c>
      <c r="F24" s="94">
        <v>4</v>
      </c>
      <c r="G24" s="94" t="s">
        <v>1108</v>
      </c>
      <c r="H24" s="483" t="s">
        <v>1109</v>
      </c>
      <c r="I24" s="94">
        <v>9</v>
      </c>
      <c r="J24" s="94">
        <v>11</v>
      </c>
      <c r="K24" s="482" t="s">
        <v>1110</v>
      </c>
      <c r="L24" s="493">
        <v>2020051290065</v>
      </c>
      <c r="M24" s="94">
        <v>4</v>
      </c>
      <c r="N24" s="94">
        <v>3144</v>
      </c>
      <c r="O24" s="482" t="s">
        <v>1119</v>
      </c>
      <c r="P24" s="94" t="s">
        <v>66</v>
      </c>
      <c r="Q24" s="94">
        <v>4</v>
      </c>
      <c r="R24" s="94" t="s">
        <v>67</v>
      </c>
      <c r="S24" s="485">
        <v>1</v>
      </c>
      <c r="T24" s="482" t="s">
        <v>1085</v>
      </c>
      <c r="U24" s="517" t="s">
        <v>1120</v>
      </c>
      <c r="V24" s="94" t="s">
        <v>1057</v>
      </c>
      <c r="W24" s="485">
        <v>600</v>
      </c>
      <c r="X24" s="486" t="s">
        <v>47</v>
      </c>
      <c r="Y24" s="487">
        <v>1</v>
      </c>
      <c r="Z24" s="485">
        <v>150</v>
      </c>
      <c r="AA24" s="485">
        <v>30</v>
      </c>
      <c r="AB24" s="486">
        <v>150</v>
      </c>
      <c r="AC24" s="486">
        <v>260</v>
      </c>
      <c r="AD24" s="486">
        <v>150</v>
      </c>
      <c r="AE24" s="486"/>
      <c r="AF24" s="486">
        <v>150</v>
      </c>
      <c r="AG24" s="486"/>
      <c r="AH24" s="487">
        <f t="shared" si="0"/>
        <v>1.7333333333333334</v>
      </c>
      <c r="AI24" s="487">
        <f t="shared" si="1"/>
        <v>1</v>
      </c>
      <c r="AJ24" s="488">
        <v>46298930</v>
      </c>
      <c r="AK24" s="94" t="s">
        <v>883</v>
      </c>
      <c r="AL24" s="94" t="s">
        <v>1091</v>
      </c>
      <c r="AM24" s="490">
        <v>27534125</v>
      </c>
      <c r="AN24" s="170"/>
      <c r="AO24" s="492"/>
      <c r="AP24" s="467"/>
      <c r="AQ24" s="467"/>
      <c r="AR24" s="467"/>
      <c r="AS24" s="467"/>
      <c r="AT24" s="467"/>
      <c r="AU24" s="467"/>
      <c r="AV24" s="467"/>
      <c r="AW24" s="467"/>
      <c r="AX24" s="467"/>
      <c r="AY24" s="467"/>
      <c r="AZ24" s="467"/>
      <c r="BA24" s="467"/>
      <c r="BB24" s="467"/>
      <c r="BC24" s="467"/>
      <c r="BD24" s="467"/>
      <c r="BE24" s="467"/>
      <c r="BF24" s="467"/>
      <c r="BG24" s="467"/>
      <c r="BH24" s="467"/>
      <c r="BI24" s="467"/>
      <c r="BJ24" s="467"/>
      <c r="BK24" s="467"/>
      <c r="BL24" s="467"/>
      <c r="BM24" s="467"/>
      <c r="BN24" s="467"/>
      <c r="BO24" s="467"/>
      <c r="BP24" s="467"/>
      <c r="BQ24" s="467"/>
      <c r="BR24" s="467"/>
      <c r="BS24" s="467"/>
      <c r="BT24" s="467"/>
      <c r="BU24" s="467"/>
      <c r="BV24" s="467"/>
      <c r="BW24" s="467"/>
      <c r="BX24" s="467"/>
      <c r="BY24" s="467"/>
      <c r="BZ24" s="467"/>
      <c r="CA24" s="467"/>
    </row>
    <row r="25" spans="1:81" s="468" customFormat="1" ht="76.5" x14ac:dyDescent="0.2">
      <c r="A25" s="94">
        <v>3</v>
      </c>
      <c r="B25" s="482" t="s">
        <v>643</v>
      </c>
      <c r="C25" s="94">
        <v>1</v>
      </c>
      <c r="D25" s="94" t="s">
        <v>644</v>
      </c>
      <c r="E25" s="482" t="s">
        <v>645</v>
      </c>
      <c r="F25" s="94">
        <v>4</v>
      </c>
      <c r="G25" s="94" t="s">
        <v>1108</v>
      </c>
      <c r="H25" s="483" t="s">
        <v>1109</v>
      </c>
      <c r="I25" s="94">
        <v>9</v>
      </c>
      <c r="J25" s="94">
        <v>11</v>
      </c>
      <c r="K25" s="482" t="s">
        <v>1110</v>
      </c>
      <c r="L25" s="493">
        <v>2020051290065</v>
      </c>
      <c r="M25" s="94">
        <v>5</v>
      </c>
      <c r="N25" s="94">
        <v>3145</v>
      </c>
      <c r="O25" s="482" t="s">
        <v>1121</v>
      </c>
      <c r="P25" s="94" t="s">
        <v>66</v>
      </c>
      <c r="Q25" s="94">
        <v>3</v>
      </c>
      <c r="R25" s="94" t="s">
        <v>67</v>
      </c>
      <c r="S25" s="518">
        <v>1</v>
      </c>
      <c r="T25" s="482" t="s">
        <v>1085</v>
      </c>
      <c r="U25" s="519" t="s">
        <v>1122</v>
      </c>
      <c r="V25" s="94" t="s">
        <v>137</v>
      </c>
      <c r="W25" s="487">
        <v>1</v>
      </c>
      <c r="X25" s="486" t="s">
        <v>47</v>
      </c>
      <c r="Y25" s="487">
        <v>1</v>
      </c>
      <c r="Z25" s="487">
        <v>0</v>
      </c>
      <c r="AA25" s="487">
        <v>0</v>
      </c>
      <c r="AB25" s="487">
        <v>0</v>
      </c>
      <c r="AC25" s="487">
        <v>0</v>
      </c>
      <c r="AD25" s="487">
        <v>0.5</v>
      </c>
      <c r="AE25" s="486"/>
      <c r="AF25" s="487">
        <v>0.5</v>
      </c>
      <c r="AG25" s="486"/>
      <c r="AH25" s="487">
        <f t="shared" si="0"/>
        <v>0</v>
      </c>
      <c r="AI25" s="487">
        <f t="shared" si="1"/>
        <v>0</v>
      </c>
      <c r="AJ25" s="488">
        <v>20000000</v>
      </c>
      <c r="AK25" s="94" t="s">
        <v>1087</v>
      </c>
      <c r="AL25" s="489" t="s">
        <v>1088</v>
      </c>
      <c r="AM25" s="490">
        <v>0</v>
      </c>
      <c r="AN25" s="170"/>
      <c r="AO25" s="492"/>
      <c r="AP25" s="467"/>
      <c r="AQ25" s="467"/>
      <c r="AR25" s="467"/>
      <c r="AS25" s="467"/>
      <c r="AT25" s="467"/>
      <c r="AU25" s="467"/>
      <c r="AV25" s="467"/>
      <c r="AW25" s="467"/>
      <c r="AX25" s="467"/>
      <c r="AY25" s="467"/>
      <c r="AZ25" s="467"/>
      <c r="BA25" s="467"/>
      <c r="BB25" s="467"/>
      <c r="BC25" s="467"/>
      <c r="BD25" s="467"/>
      <c r="BE25" s="467"/>
      <c r="BF25" s="467"/>
      <c r="BG25" s="467"/>
      <c r="BH25" s="467"/>
      <c r="BI25" s="467"/>
      <c r="BJ25" s="467"/>
      <c r="BK25" s="467"/>
      <c r="BL25" s="467"/>
      <c r="BM25" s="467"/>
      <c r="BN25" s="467"/>
      <c r="BO25" s="467"/>
      <c r="BP25" s="467"/>
      <c r="BQ25" s="467"/>
      <c r="BR25" s="467"/>
      <c r="BS25" s="467"/>
      <c r="BT25" s="467"/>
      <c r="BU25" s="467"/>
      <c r="BV25" s="467"/>
      <c r="BW25" s="467"/>
      <c r="BX25" s="467"/>
      <c r="BY25" s="467"/>
      <c r="BZ25" s="467"/>
      <c r="CA25" s="467"/>
    </row>
    <row r="26" spans="1:81" s="468" customFormat="1" ht="38.25" x14ac:dyDescent="0.2">
      <c r="A26" s="94">
        <v>3</v>
      </c>
      <c r="B26" s="482" t="s">
        <v>643</v>
      </c>
      <c r="C26" s="94">
        <v>1</v>
      </c>
      <c r="D26" s="94" t="s">
        <v>644</v>
      </c>
      <c r="E26" s="482" t="s">
        <v>645</v>
      </c>
      <c r="F26" s="94">
        <v>4</v>
      </c>
      <c r="G26" s="94" t="s">
        <v>1108</v>
      </c>
      <c r="H26" s="483" t="s">
        <v>1109</v>
      </c>
      <c r="I26" s="94">
        <v>17</v>
      </c>
      <c r="J26" s="94"/>
      <c r="K26" s="482" t="s">
        <v>1110</v>
      </c>
      <c r="L26" s="493">
        <v>2020051290065</v>
      </c>
      <c r="M26" s="94">
        <v>6</v>
      </c>
      <c r="N26" s="94">
        <v>3146</v>
      </c>
      <c r="O26" s="482" t="s">
        <v>1123</v>
      </c>
      <c r="P26" s="94" t="s">
        <v>66</v>
      </c>
      <c r="Q26" s="94">
        <v>4</v>
      </c>
      <c r="R26" s="94" t="s">
        <v>67</v>
      </c>
      <c r="S26" s="518">
        <v>1</v>
      </c>
      <c r="T26" s="482" t="s">
        <v>1085</v>
      </c>
      <c r="U26" s="482" t="s">
        <v>1124</v>
      </c>
      <c r="V26" s="94" t="s">
        <v>1057</v>
      </c>
      <c r="W26" s="485">
        <v>12</v>
      </c>
      <c r="X26" s="486" t="s">
        <v>47</v>
      </c>
      <c r="Y26" s="487">
        <v>0.2</v>
      </c>
      <c r="Z26" s="485">
        <v>2</v>
      </c>
      <c r="AA26" s="485">
        <v>2</v>
      </c>
      <c r="AB26" s="486">
        <v>3</v>
      </c>
      <c r="AC26" s="486">
        <v>2</v>
      </c>
      <c r="AD26" s="486">
        <v>3</v>
      </c>
      <c r="AE26" s="486"/>
      <c r="AF26" s="486">
        <v>3</v>
      </c>
      <c r="AG26" s="486"/>
      <c r="AH26" s="487"/>
      <c r="AI26" s="487"/>
      <c r="AJ26" s="488">
        <v>6000000</v>
      </c>
      <c r="AK26" s="94" t="s">
        <v>1125</v>
      </c>
      <c r="AL26" s="489" t="s">
        <v>1126</v>
      </c>
      <c r="AM26" s="490">
        <v>1056130</v>
      </c>
      <c r="AN26" s="170"/>
      <c r="AO26" s="492"/>
      <c r="AP26" s="467"/>
      <c r="AQ26" s="467"/>
      <c r="AR26" s="467"/>
      <c r="AS26" s="467"/>
      <c r="AT26" s="467"/>
      <c r="AU26" s="467"/>
      <c r="AV26" s="467"/>
      <c r="AW26" s="467"/>
      <c r="AX26" s="467"/>
      <c r="AY26" s="467"/>
      <c r="AZ26" s="467"/>
      <c r="BA26" s="467"/>
      <c r="BB26" s="467"/>
      <c r="BC26" s="467"/>
      <c r="BD26" s="467"/>
      <c r="BE26" s="467"/>
      <c r="BF26" s="467"/>
      <c r="BG26" s="467"/>
      <c r="BH26" s="467"/>
      <c r="BI26" s="467"/>
      <c r="BJ26" s="467"/>
      <c r="BK26" s="467"/>
      <c r="BL26" s="467"/>
      <c r="BM26" s="467"/>
      <c r="BN26" s="467"/>
      <c r="BO26" s="467"/>
      <c r="BP26" s="467"/>
      <c r="BQ26" s="467"/>
      <c r="BR26" s="467"/>
      <c r="BS26" s="467"/>
      <c r="BT26" s="467"/>
      <c r="BU26" s="467"/>
      <c r="BV26" s="467"/>
      <c r="BW26" s="467"/>
      <c r="BX26" s="467"/>
      <c r="BY26" s="467"/>
      <c r="BZ26" s="467"/>
      <c r="CA26" s="467"/>
    </row>
    <row r="27" spans="1:81" s="468" customFormat="1" ht="38.25" x14ac:dyDescent="0.2">
      <c r="A27" s="94">
        <v>3</v>
      </c>
      <c r="B27" s="482" t="s">
        <v>643</v>
      </c>
      <c r="C27" s="94">
        <v>1</v>
      </c>
      <c r="D27" s="94" t="s">
        <v>644</v>
      </c>
      <c r="E27" s="482" t="s">
        <v>645</v>
      </c>
      <c r="F27" s="94">
        <v>4</v>
      </c>
      <c r="G27" s="94" t="s">
        <v>1108</v>
      </c>
      <c r="H27" s="483" t="s">
        <v>1109</v>
      </c>
      <c r="I27" s="94">
        <v>17</v>
      </c>
      <c r="J27" s="94"/>
      <c r="K27" s="482" t="s">
        <v>1110</v>
      </c>
      <c r="L27" s="493">
        <v>2020051290065</v>
      </c>
      <c r="M27" s="94">
        <v>6</v>
      </c>
      <c r="N27" s="94">
        <v>3146</v>
      </c>
      <c r="O27" s="482" t="s">
        <v>1123</v>
      </c>
      <c r="P27" s="94" t="s">
        <v>66</v>
      </c>
      <c r="Q27" s="94">
        <v>4</v>
      </c>
      <c r="R27" s="94" t="s">
        <v>67</v>
      </c>
      <c r="S27" s="518">
        <v>1</v>
      </c>
      <c r="T27" s="482" t="s">
        <v>1085</v>
      </c>
      <c r="U27" s="482" t="s">
        <v>1127</v>
      </c>
      <c r="V27" s="94" t="s">
        <v>1057</v>
      </c>
      <c r="W27" s="485">
        <v>1400</v>
      </c>
      <c r="X27" s="486" t="s">
        <v>47</v>
      </c>
      <c r="Y27" s="487">
        <v>0.4</v>
      </c>
      <c r="Z27" s="485">
        <v>350</v>
      </c>
      <c r="AA27" s="485">
        <v>94</v>
      </c>
      <c r="AB27" s="486">
        <v>350</v>
      </c>
      <c r="AC27" s="486">
        <v>79</v>
      </c>
      <c r="AD27" s="486">
        <v>350</v>
      </c>
      <c r="AE27" s="486"/>
      <c r="AF27" s="486">
        <v>350</v>
      </c>
      <c r="AG27" s="486"/>
      <c r="AH27" s="487"/>
      <c r="AI27" s="487"/>
      <c r="AJ27" s="488">
        <v>11000000</v>
      </c>
      <c r="AK27" s="94" t="s">
        <v>930</v>
      </c>
      <c r="AL27" s="489" t="s">
        <v>1126</v>
      </c>
      <c r="AM27" s="490">
        <v>0</v>
      </c>
      <c r="AN27" s="170"/>
      <c r="AO27" s="492"/>
      <c r="AP27" s="467"/>
      <c r="AQ27" s="467"/>
      <c r="AR27" s="467"/>
      <c r="AS27" s="467"/>
      <c r="AT27" s="467"/>
      <c r="AU27" s="467"/>
      <c r="AV27" s="467"/>
      <c r="AW27" s="467"/>
      <c r="AX27" s="467"/>
      <c r="AY27" s="467"/>
      <c r="AZ27" s="467"/>
      <c r="BA27" s="467"/>
      <c r="BB27" s="467"/>
      <c r="BC27" s="467"/>
      <c r="BD27" s="467"/>
      <c r="BE27" s="467"/>
      <c r="BF27" s="467"/>
      <c r="BG27" s="467"/>
      <c r="BH27" s="467"/>
      <c r="BI27" s="467"/>
      <c r="BJ27" s="467"/>
      <c r="BK27" s="467"/>
      <c r="BL27" s="467"/>
      <c r="BM27" s="467"/>
      <c r="BN27" s="467"/>
      <c r="BO27" s="467"/>
      <c r="BP27" s="467"/>
      <c r="BQ27" s="467"/>
      <c r="BR27" s="467"/>
      <c r="BS27" s="467"/>
      <c r="BT27" s="467"/>
      <c r="BU27" s="467"/>
      <c r="BV27" s="467"/>
      <c r="BW27" s="467"/>
      <c r="BX27" s="467"/>
      <c r="BY27" s="467"/>
      <c r="BZ27" s="467"/>
      <c r="CA27" s="467"/>
    </row>
    <row r="28" spans="1:81" s="468" customFormat="1" ht="38.25" x14ac:dyDescent="0.2">
      <c r="A28" s="94">
        <v>3</v>
      </c>
      <c r="B28" s="482" t="s">
        <v>643</v>
      </c>
      <c r="C28" s="94">
        <v>1</v>
      </c>
      <c r="D28" s="94" t="s">
        <v>644</v>
      </c>
      <c r="E28" s="482" t="s">
        <v>645</v>
      </c>
      <c r="F28" s="94">
        <v>4</v>
      </c>
      <c r="G28" s="94" t="s">
        <v>1108</v>
      </c>
      <c r="H28" s="483" t="s">
        <v>1109</v>
      </c>
      <c r="I28" s="94">
        <v>17</v>
      </c>
      <c r="J28" s="94"/>
      <c r="K28" s="482" t="s">
        <v>1110</v>
      </c>
      <c r="L28" s="493">
        <v>2020051290065</v>
      </c>
      <c r="M28" s="94">
        <v>6</v>
      </c>
      <c r="N28" s="94">
        <v>3146</v>
      </c>
      <c r="O28" s="482" t="s">
        <v>1123</v>
      </c>
      <c r="P28" s="94" t="s">
        <v>66</v>
      </c>
      <c r="Q28" s="94">
        <v>4</v>
      </c>
      <c r="R28" s="94" t="s">
        <v>67</v>
      </c>
      <c r="S28" s="518">
        <v>1</v>
      </c>
      <c r="T28" s="482" t="s">
        <v>1085</v>
      </c>
      <c r="U28" s="482" t="s">
        <v>1127</v>
      </c>
      <c r="V28" s="94" t="s">
        <v>1057</v>
      </c>
      <c r="W28" s="485">
        <v>1400</v>
      </c>
      <c r="X28" s="486" t="s">
        <v>47</v>
      </c>
      <c r="Y28" s="487">
        <v>0.4</v>
      </c>
      <c r="Z28" s="485">
        <v>350</v>
      </c>
      <c r="AA28" s="485">
        <v>94</v>
      </c>
      <c r="AB28" s="486">
        <v>350</v>
      </c>
      <c r="AC28" s="486">
        <v>79</v>
      </c>
      <c r="AD28" s="486">
        <v>350</v>
      </c>
      <c r="AE28" s="486"/>
      <c r="AF28" s="486">
        <v>350</v>
      </c>
      <c r="AG28" s="486"/>
      <c r="AH28" s="487"/>
      <c r="AI28" s="487"/>
      <c r="AJ28" s="488">
        <v>64748565</v>
      </c>
      <c r="AK28" s="94" t="s">
        <v>1128</v>
      </c>
      <c r="AL28" s="489" t="s">
        <v>1126</v>
      </c>
      <c r="AM28" s="490">
        <v>24642223</v>
      </c>
      <c r="AN28" s="170"/>
      <c r="AO28" s="492"/>
      <c r="AP28" s="467"/>
      <c r="AQ28" s="467"/>
      <c r="AR28" s="467"/>
      <c r="AS28" s="467"/>
      <c r="AT28" s="467"/>
      <c r="AU28" s="467"/>
      <c r="AV28" s="467"/>
      <c r="AW28" s="467"/>
      <c r="AX28" s="467"/>
      <c r="AY28" s="467"/>
      <c r="AZ28" s="467"/>
      <c r="BA28" s="467"/>
      <c r="BB28" s="467"/>
      <c r="BC28" s="467"/>
      <c r="BD28" s="467"/>
      <c r="BE28" s="467"/>
      <c r="BF28" s="467"/>
      <c r="BG28" s="467"/>
      <c r="BH28" s="467"/>
      <c r="BI28" s="467"/>
      <c r="BJ28" s="467"/>
      <c r="BK28" s="467"/>
      <c r="BL28" s="467"/>
      <c r="BM28" s="467"/>
      <c r="BN28" s="467"/>
      <c r="BO28" s="467"/>
      <c r="BP28" s="467"/>
      <c r="BQ28" s="467"/>
      <c r="BR28" s="467"/>
      <c r="BS28" s="467"/>
      <c r="BT28" s="467"/>
      <c r="BU28" s="467"/>
      <c r="BV28" s="467"/>
      <c r="BW28" s="467"/>
      <c r="BX28" s="467"/>
      <c r="BY28" s="467"/>
      <c r="BZ28" s="467"/>
      <c r="CA28" s="467"/>
    </row>
    <row r="29" spans="1:81" s="468" customFormat="1" ht="38.25" x14ac:dyDescent="0.2">
      <c r="A29" s="94">
        <v>3</v>
      </c>
      <c r="B29" s="482" t="s">
        <v>643</v>
      </c>
      <c r="C29" s="94">
        <v>1</v>
      </c>
      <c r="D29" s="94" t="s">
        <v>644</v>
      </c>
      <c r="E29" s="482" t="s">
        <v>645</v>
      </c>
      <c r="F29" s="94">
        <v>4</v>
      </c>
      <c r="G29" s="94" t="s">
        <v>1108</v>
      </c>
      <c r="H29" s="483" t="s">
        <v>1109</v>
      </c>
      <c r="I29" s="94">
        <v>17</v>
      </c>
      <c r="J29" s="94"/>
      <c r="K29" s="482" t="s">
        <v>1110</v>
      </c>
      <c r="L29" s="493">
        <v>2020051290065</v>
      </c>
      <c r="M29" s="94">
        <v>6</v>
      </c>
      <c r="N29" s="94">
        <v>3146</v>
      </c>
      <c r="O29" s="482" t="s">
        <v>1123</v>
      </c>
      <c r="P29" s="94" t="s">
        <v>66</v>
      </c>
      <c r="Q29" s="94">
        <v>4</v>
      </c>
      <c r="R29" s="94" t="s">
        <v>67</v>
      </c>
      <c r="S29" s="518">
        <v>1</v>
      </c>
      <c r="T29" s="482" t="s">
        <v>1085</v>
      </c>
      <c r="U29" s="482" t="s">
        <v>1127</v>
      </c>
      <c r="V29" s="94" t="s">
        <v>1057</v>
      </c>
      <c r="W29" s="485">
        <v>1400</v>
      </c>
      <c r="X29" s="486" t="s">
        <v>47</v>
      </c>
      <c r="Y29" s="487">
        <v>0.4</v>
      </c>
      <c r="Z29" s="485">
        <v>350</v>
      </c>
      <c r="AA29" s="485">
        <v>94</v>
      </c>
      <c r="AB29" s="486">
        <v>350</v>
      </c>
      <c r="AC29" s="486">
        <v>79</v>
      </c>
      <c r="AD29" s="486">
        <v>350</v>
      </c>
      <c r="AE29" s="486"/>
      <c r="AF29" s="486">
        <v>350</v>
      </c>
      <c r="AG29" s="486"/>
      <c r="AH29" s="487"/>
      <c r="AI29" s="487"/>
      <c r="AJ29" s="488">
        <v>29202000</v>
      </c>
      <c r="AK29" s="94" t="s">
        <v>1129</v>
      </c>
      <c r="AL29" s="489" t="s">
        <v>1091</v>
      </c>
      <c r="AM29" s="490">
        <v>18205626.5</v>
      </c>
      <c r="AN29" s="170"/>
      <c r="AO29" s="492"/>
      <c r="AP29" s="467"/>
      <c r="AQ29" s="467"/>
      <c r="AR29" s="467"/>
      <c r="AS29" s="467"/>
      <c r="AT29" s="467"/>
      <c r="AU29" s="467"/>
      <c r="AV29" s="467"/>
      <c r="AW29" s="467"/>
      <c r="AX29" s="467"/>
      <c r="AY29" s="467"/>
      <c r="AZ29" s="467"/>
      <c r="BA29" s="467"/>
      <c r="BB29" s="467"/>
      <c r="BC29" s="467"/>
      <c r="BD29" s="467"/>
      <c r="BE29" s="467"/>
      <c r="BF29" s="467"/>
      <c r="BG29" s="467"/>
      <c r="BH29" s="467"/>
      <c r="BI29" s="467"/>
      <c r="BJ29" s="467"/>
      <c r="BK29" s="467"/>
      <c r="BL29" s="467"/>
      <c r="BM29" s="467"/>
      <c r="BN29" s="467"/>
      <c r="BO29" s="467"/>
      <c r="BP29" s="467"/>
      <c r="BQ29" s="467"/>
      <c r="BR29" s="467"/>
      <c r="BS29" s="467"/>
      <c r="BT29" s="467"/>
      <c r="BU29" s="467"/>
      <c r="BV29" s="467"/>
      <c r="BW29" s="467"/>
      <c r="BX29" s="467"/>
      <c r="BY29" s="467"/>
      <c r="BZ29" s="467"/>
      <c r="CA29" s="467"/>
    </row>
    <row r="30" spans="1:81" s="468" customFormat="1" ht="51" x14ac:dyDescent="0.2">
      <c r="A30" s="94">
        <v>3</v>
      </c>
      <c r="B30" s="482" t="s">
        <v>643</v>
      </c>
      <c r="C30" s="94">
        <v>1</v>
      </c>
      <c r="D30" s="94" t="s">
        <v>644</v>
      </c>
      <c r="E30" s="482" t="s">
        <v>645</v>
      </c>
      <c r="F30" s="94">
        <v>4</v>
      </c>
      <c r="G30" s="94" t="s">
        <v>1108</v>
      </c>
      <c r="H30" s="483" t="s">
        <v>1109</v>
      </c>
      <c r="I30" s="94">
        <v>17</v>
      </c>
      <c r="J30" s="94"/>
      <c r="K30" s="482" t="s">
        <v>1110</v>
      </c>
      <c r="L30" s="493">
        <v>2020051290065</v>
      </c>
      <c r="M30" s="94">
        <v>6</v>
      </c>
      <c r="N30" s="94">
        <v>3146</v>
      </c>
      <c r="O30" s="482" t="s">
        <v>1123</v>
      </c>
      <c r="P30" s="94" t="s">
        <v>66</v>
      </c>
      <c r="Q30" s="94">
        <v>4</v>
      </c>
      <c r="R30" s="94" t="s">
        <v>67</v>
      </c>
      <c r="S30" s="518">
        <v>1</v>
      </c>
      <c r="T30" s="482" t="s">
        <v>1085</v>
      </c>
      <c r="U30" s="482" t="s">
        <v>1127</v>
      </c>
      <c r="V30" s="94" t="s">
        <v>1057</v>
      </c>
      <c r="W30" s="485">
        <v>1400</v>
      </c>
      <c r="X30" s="486" t="s">
        <v>47</v>
      </c>
      <c r="Y30" s="487">
        <v>0.4</v>
      </c>
      <c r="Z30" s="485">
        <v>350</v>
      </c>
      <c r="AA30" s="485">
        <v>94</v>
      </c>
      <c r="AB30" s="486">
        <v>350</v>
      </c>
      <c r="AC30" s="486">
        <v>79</v>
      </c>
      <c r="AD30" s="486">
        <v>350</v>
      </c>
      <c r="AE30" s="486"/>
      <c r="AF30" s="486">
        <v>350</v>
      </c>
      <c r="AG30" s="486"/>
      <c r="AH30" s="487"/>
      <c r="AI30" s="487"/>
      <c r="AJ30" s="488">
        <v>33831188</v>
      </c>
      <c r="AK30" s="94" t="s">
        <v>1130</v>
      </c>
      <c r="AL30" s="489" t="s">
        <v>1131</v>
      </c>
      <c r="AM30" s="490">
        <v>0</v>
      </c>
      <c r="AN30" s="170"/>
      <c r="AO30" s="492"/>
      <c r="AP30" s="467"/>
      <c r="AQ30" s="467"/>
      <c r="AR30" s="467"/>
      <c r="AS30" s="467"/>
      <c r="AT30" s="467"/>
      <c r="AU30" s="467"/>
      <c r="AV30" s="467"/>
      <c r="AW30" s="467"/>
      <c r="AX30" s="467"/>
      <c r="AY30" s="467"/>
      <c r="AZ30" s="467"/>
      <c r="BA30" s="467"/>
      <c r="BB30" s="467"/>
      <c r="BC30" s="467"/>
      <c r="BD30" s="467"/>
      <c r="BE30" s="467"/>
      <c r="BF30" s="467"/>
      <c r="BG30" s="467"/>
      <c r="BH30" s="467"/>
      <c r="BI30" s="467"/>
      <c r="BJ30" s="467"/>
      <c r="BK30" s="467"/>
      <c r="BL30" s="467"/>
      <c r="BM30" s="467"/>
      <c r="BN30" s="467"/>
      <c r="BO30" s="467"/>
      <c r="BP30" s="467"/>
      <c r="BQ30" s="467"/>
      <c r="BR30" s="467"/>
      <c r="BS30" s="467"/>
      <c r="BT30" s="467"/>
      <c r="BU30" s="467"/>
      <c r="BV30" s="467"/>
      <c r="BW30" s="467"/>
      <c r="BX30" s="467"/>
      <c r="BY30" s="467"/>
      <c r="BZ30" s="467"/>
      <c r="CA30" s="467"/>
    </row>
    <row r="31" spans="1:81" s="468" customFormat="1" ht="38.25" x14ac:dyDescent="0.2">
      <c r="A31" s="94">
        <v>3</v>
      </c>
      <c r="B31" s="482" t="s">
        <v>643</v>
      </c>
      <c r="C31" s="94">
        <v>1</v>
      </c>
      <c r="D31" s="94" t="s">
        <v>644</v>
      </c>
      <c r="E31" s="482" t="s">
        <v>645</v>
      </c>
      <c r="F31" s="94">
        <v>4</v>
      </c>
      <c r="G31" s="94" t="s">
        <v>1108</v>
      </c>
      <c r="H31" s="483" t="s">
        <v>1109</v>
      </c>
      <c r="I31" s="94">
        <v>17</v>
      </c>
      <c r="J31" s="94"/>
      <c r="K31" s="482" t="s">
        <v>1110</v>
      </c>
      <c r="L31" s="493">
        <v>2020051290065</v>
      </c>
      <c r="M31" s="94">
        <v>6</v>
      </c>
      <c r="N31" s="94">
        <v>3146</v>
      </c>
      <c r="O31" s="482" t="s">
        <v>1123</v>
      </c>
      <c r="P31" s="94" t="s">
        <v>66</v>
      </c>
      <c r="Q31" s="94">
        <v>4</v>
      </c>
      <c r="R31" s="94" t="s">
        <v>67</v>
      </c>
      <c r="S31" s="518">
        <v>1</v>
      </c>
      <c r="T31" s="482" t="s">
        <v>1085</v>
      </c>
      <c r="U31" s="482" t="s">
        <v>1132</v>
      </c>
      <c r="V31" s="94" t="s">
        <v>1057</v>
      </c>
      <c r="W31" s="485">
        <v>270</v>
      </c>
      <c r="X31" s="486" t="s">
        <v>47</v>
      </c>
      <c r="Y31" s="487">
        <v>0.4</v>
      </c>
      <c r="Z31" s="485">
        <v>50</v>
      </c>
      <c r="AA31" s="485">
        <v>51</v>
      </c>
      <c r="AB31" s="486">
        <v>60</v>
      </c>
      <c r="AC31" s="486">
        <v>64</v>
      </c>
      <c r="AD31" s="486">
        <v>80</v>
      </c>
      <c r="AE31" s="486"/>
      <c r="AF31" s="486">
        <v>80</v>
      </c>
      <c r="AG31" s="486"/>
      <c r="AH31" s="487"/>
      <c r="AI31" s="487"/>
      <c r="AJ31" s="488">
        <v>11000000</v>
      </c>
      <c r="AK31" s="94" t="s">
        <v>930</v>
      </c>
      <c r="AL31" s="489" t="s">
        <v>1126</v>
      </c>
      <c r="AM31" s="490">
        <v>0</v>
      </c>
      <c r="AN31" s="170"/>
      <c r="AO31" s="492"/>
      <c r="AP31" s="467"/>
      <c r="AQ31" s="467"/>
      <c r="AR31" s="467"/>
      <c r="AS31" s="467"/>
      <c r="AT31" s="467"/>
      <c r="AU31" s="467"/>
      <c r="AV31" s="467"/>
      <c r="AW31" s="467"/>
      <c r="AX31" s="467"/>
      <c r="AY31" s="467"/>
      <c r="AZ31" s="467"/>
      <c r="BA31" s="467"/>
      <c r="BB31" s="467"/>
      <c r="BC31" s="467"/>
      <c r="BD31" s="467"/>
      <c r="BE31" s="467"/>
      <c r="BF31" s="467"/>
      <c r="BG31" s="467"/>
      <c r="BH31" s="467"/>
      <c r="BI31" s="467"/>
      <c r="BJ31" s="467"/>
      <c r="BK31" s="467"/>
      <c r="BL31" s="467"/>
      <c r="BM31" s="467"/>
      <c r="BN31" s="467"/>
      <c r="BO31" s="467"/>
      <c r="BP31" s="467"/>
      <c r="BQ31" s="467"/>
      <c r="BR31" s="467"/>
      <c r="BS31" s="467"/>
      <c r="BT31" s="467"/>
      <c r="BU31" s="467"/>
      <c r="BV31" s="467"/>
      <c r="BW31" s="467"/>
      <c r="BX31" s="467"/>
      <c r="BY31" s="467"/>
      <c r="BZ31" s="467"/>
      <c r="CA31" s="467"/>
    </row>
    <row r="32" spans="1:81" s="468" customFormat="1" ht="38.25" x14ac:dyDescent="0.2">
      <c r="A32" s="94">
        <v>3</v>
      </c>
      <c r="B32" s="482" t="s">
        <v>643</v>
      </c>
      <c r="C32" s="94">
        <v>1</v>
      </c>
      <c r="D32" s="94" t="s">
        <v>644</v>
      </c>
      <c r="E32" s="482" t="s">
        <v>645</v>
      </c>
      <c r="F32" s="94">
        <v>4</v>
      </c>
      <c r="G32" s="94" t="s">
        <v>1108</v>
      </c>
      <c r="H32" s="483" t="s">
        <v>1109</v>
      </c>
      <c r="I32" s="94">
        <v>17</v>
      </c>
      <c r="J32" s="94"/>
      <c r="K32" s="482" t="s">
        <v>1110</v>
      </c>
      <c r="L32" s="493">
        <v>2020051290065</v>
      </c>
      <c r="M32" s="94">
        <v>6</v>
      </c>
      <c r="N32" s="94">
        <v>3146</v>
      </c>
      <c r="O32" s="482" t="s">
        <v>1123</v>
      </c>
      <c r="P32" s="94" t="s">
        <v>66</v>
      </c>
      <c r="Q32" s="94">
        <v>4</v>
      </c>
      <c r="R32" s="94" t="s">
        <v>67</v>
      </c>
      <c r="S32" s="518">
        <v>1</v>
      </c>
      <c r="T32" s="482" t="s">
        <v>1085</v>
      </c>
      <c r="U32" s="482" t="s">
        <v>1132</v>
      </c>
      <c r="V32" s="94" t="s">
        <v>1057</v>
      </c>
      <c r="W32" s="485">
        <v>270</v>
      </c>
      <c r="X32" s="486" t="s">
        <v>47</v>
      </c>
      <c r="Y32" s="487">
        <v>0.4</v>
      </c>
      <c r="Z32" s="485">
        <v>50</v>
      </c>
      <c r="AA32" s="485">
        <v>51</v>
      </c>
      <c r="AB32" s="486">
        <v>60</v>
      </c>
      <c r="AC32" s="486">
        <v>64</v>
      </c>
      <c r="AD32" s="486">
        <v>80</v>
      </c>
      <c r="AE32" s="486"/>
      <c r="AF32" s="486">
        <v>80</v>
      </c>
      <c r="AG32" s="486"/>
      <c r="AH32" s="487"/>
      <c r="AI32" s="487"/>
      <c r="AJ32" s="488">
        <v>64748565</v>
      </c>
      <c r="AK32" s="94" t="s">
        <v>1128</v>
      </c>
      <c r="AL32" s="489" t="s">
        <v>1126</v>
      </c>
      <c r="AM32" s="490">
        <v>24642223</v>
      </c>
      <c r="AN32" s="170"/>
      <c r="AO32" s="492"/>
      <c r="AP32" s="467"/>
      <c r="AQ32" s="467"/>
      <c r="AR32" s="467"/>
      <c r="AS32" s="467"/>
      <c r="AT32" s="467"/>
      <c r="AU32" s="467"/>
      <c r="AV32" s="467"/>
      <c r="AW32" s="467"/>
      <c r="AX32" s="467"/>
      <c r="AY32" s="467"/>
      <c r="AZ32" s="467"/>
      <c r="BA32" s="467"/>
      <c r="BB32" s="467"/>
      <c r="BC32" s="467"/>
      <c r="BD32" s="467"/>
      <c r="BE32" s="467"/>
      <c r="BF32" s="467"/>
      <c r="BG32" s="467"/>
      <c r="BH32" s="467"/>
      <c r="BI32" s="467"/>
      <c r="BJ32" s="467"/>
      <c r="BK32" s="467"/>
      <c r="BL32" s="467"/>
      <c r="BM32" s="467"/>
      <c r="BN32" s="467"/>
      <c r="BO32" s="467"/>
      <c r="BP32" s="467"/>
      <c r="BQ32" s="467"/>
      <c r="BR32" s="467"/>
      <c r="BS32" s="467"/>
      <c r="BT32" s="467"/>
      <c r="BU32" s="467"/>
      <c r="BV32" s="467"/>
      <c r="BW32" s="467"/>
      <c r="BX32" s="467"/>
      <c r="BY32" s="467"/>
      <c r="BZ32" s="467"/>
      <c r="CA32" s="467"/>
    </row>
    <row r="33" spans="1:79" s="468" customFormat="1" ht="38.25" x14ac:dyDescent="0.2">
      <c r="A33" s="94">
        <v>3</v>
      </c>
      <c r="B33" s="482" t="s">
        <v>643</v>
      </c>
      <c r="C33" s="94">
        <v>1</v>
      </c>
      <c r="D33" s="94" t="s">
        <v>644</v>
      </c>
      <c r="E33" s="482" t="s">
        <v>645</v>
      </c>
      <c r="F33" s="94">
        <v>4</v>
      </c>
      <c r="G33" s="94" t="s">
        <v>1108</v>
      </c>
      <c r="H33" s="483" t="s">
        <v>1109</v>
      </c>
      <c r="I33" s="94">
        <v>17</v>
      </c>
      <c r="J33" s="94"/>
      <c r="K33" s="482" t="s">
        <v>1110</v>
      </c>
      <c r="L33" s="493">
        <v>2020051290065</v>
      </c>
      <c r="M33" s="94">
        <v>6</v>
      </c>
      <c r="N33" s="94">
        <v>3146</v>
      </c>
      <c r="O33" s="482" t="s">
        <v>1123</v>
      </c>
      <c r="P33" s="94" t="s">
        <v>66</v>
      </c>
      <c r="Q33" s="94">
        <v>4</v>
      </c>
      <c r="R33" s="94" t="s">
        <v>67</v>
      </c>
      <c r="S33" s="518">
        <v>1</v>
      </c>
      <c r="T33" s="482" t="s">
        <v>1085</v>
      </c>
      <c r="U33" s="482" t="s">
        <v>1132</v>
      </c>
      <c r="V33" s="94" t="s">
        <v>1057</v>
      </c>
      <c r="W33" s="485">
        <v>270</v>
      </c>
      <c r="X33" s="486" t="s">
        <v>47</v>
      </c>
      <c r="Y33" s="487">
        <v>0.4</v>
      </c>
      <c r="Z33" s="485">
        <v>50</v>
      </c>
      <c r="AA33" s="485">
        <v>51</v>
      </c>
      <c r="AB33" s="486">
        <v>60</v>
      </c>
      <c r="AC33" s="486">
        <v>64</v>
      </c>
      <c r="AD33" s="486">
        <v>80</v>
      </c>
      <c r="AE33" s="486"/>
      <c r="AF33" s="486">
        <v>80</v>
      </c>
      <c r="AG33" s="486"/>
      <c r="AH33" s="487"/>
      <c r="AI33" s="487"/>
      <c r="AJ33" s="488">
        <v>29202000</v>
      </c>
      <c r="AK33" s="94" t="s">
        <v>1129</v>
      </c>
      <c r="AL33" s="489" t="s">
        <v>1091</v>
      </c>
      <c r="AM33" s="490">
        <v>18452574</v>
      </c>
      <c r="AN33" s="170"/>
      <c r="AO33" s="492"/>
      <c r="AP33" s="467"/>
      <c r="AQ33" s="467"/>
      <c r="AR33" s="467"/>
      <c r="AS33" s="467"/>
      <c r="AT33" s="467"/>
      <c r="AU33" s="467"/>
      <c r="AV33" s="467"/>
      <c r="AW33" s="467"/>
      <c r="AX33" s="467"/>
      <c r="AY33" s="467"/>
      <c r="AZ33" s="467"/>
      <c r="BA33" s="467"/>
      <c r="BB33" s="467"/>
      <c r="BC33" s="467"/>
      <c r="BD33" s="467"/>
      <c r="BE33" s="467"/>
      <c r="BF33" s="467"/>
      <c r="BG33" s="467"/>
      <c r="BH33" s="467"/>
      <c r="BI33" s="467"/>
      <c r="BJ33" s="467"/>
      <c r="BK33" s="467"/>
      <c r="BL33" s="467"/>
      <c r="BM33" s="467"/>
      <c r="BN33" s="467"/>
      <c r="BO33" s="467"/>
      <c r="BP33" s="467"/>
      <c r="BQ33" s="467"/>
      <c r="BR33" s="467"/>
      <c r="BS33" s="467"/>
      <c r="BT33" s="467"/>
      <c r="BU33" s="467"/>
      <c r="BV33" s="467"/>
      <c r="BW33" s="467"/>
      <c r="BX33" s="467"/>
      <c r="BY33" s="467"/>
      <c r="BZ33" s="467"/>
      <c r="CA33" s="467"/>
    </row>
    <row r="34" spans="1:79" s="468" customFormat="1" ht="51" x14ac:dyDescent="0.2">
      <c r="A34" s="94">
        <v>3</v>
      </c>
      <c r="B34" s="482" t="s">
        <v>643</v>
      </c>
      <c r="C34" s="94">
        <v>1</v>
      </c>
      <c r="D34" s="94" t="s">
        <v>644</v>
      </c>
      <c r="E34" s="482" t="s">
        <v>645</v>
      </c>
      <c r="F34" s="94">
        <v>4</v>
      </c>
      <c r="G34" s="94" t="s">
        <v>1108</v>
      </c>
      <c r="H34" s="483" t="s">
        <v>1109</v>
      </c>
      <c r="I34" s="94">
        <v>17</v>
      </c>
      <c r="J34" s="94"/>
      <c r="K34" s="482" t="s">
        <v>1110</v>
      </c>
      <c r="L34" s="493">
        <v>2020051290065</v>
      </c>
      <c r="M34" s="94">
        <v>6</v>
      </c>
      <c r="N34" s="94">
        <v>3146</v>
      </c>
      <c r="O34" s="482" t="s">
        <v>1123</v>
      </c>
      <c r="P34" s="94" t="s">
        <v>66</v>
      </c>
      <c r="Q34" s="94">
        <v>4</v>
      </c>
      <c r="R34" s="94" t="s">
        <v>67</v>
      </c>
      <c r="S34" s="518">
        <v>1</v>
      </c>
      <c r="T34" s="482" t="s">
        <v>1085</v>
      </c>
      <c r="U34" s="482" t="s">
        <v>1132</v>
      </c>
      <c r="V34" s="94" t="s">
        <v>1057</v>
      </c>
      <c r="W34" s="485">
        <v>270</v>
      </c>
      <c r="X34" s="486" t="s">
        <v>47</v>
      </c>
      <c r="Y34" s="487">
        <v>0.4</v>
      </c>
      <c r="Z34" s="485">
        <v>50</v>
      </c>
      <c r="AA34" s="485">
        <v>51</v>
      </c>
      <c r="AB34" s="486">
        <v>60</v>
      </c>
      <c r="AC34" s="486">
        <v>64</v>
      </c>
      <c r="AD34" s="486">
        <v>80</v>
      </c>
      <c r="AE34" s="486"/>
      <c r="AF34" s="486">
        <v>80</v>
      </c>
      <c r="AG34" s="486"/>
      <c r="AH34" s="487"/>
      <c r="AI34" s="487"/>
      <c r="AJ34" s="488">
        <v>60147</v>
      </c>
      <c r="AK34" s="94" t="s">
        <v>1133</v>
      </c>
      <c r="AL34" s="489" t="s">
        <v>1134</v>
      </c>
      <c r="AM34" s="490">
        <v>0</v>
      </c>
      <c r="AN34" s="170"/>
      <c r="AO34" s="492"/>
      <c r="AP34" s="467"/>
      <c r="AQ34" s="467"/>
      <c r="AR34" s="467"/>
      <c r="AS34" s="467"/>
      <c r="AT34" s="467"/>
      <c r="AU34" s="467"/>
      <c r="AV34" s="467"/>
      <c r="AW34" s="467"/>
      <c r="AX34" s="467"/>
      <c r="AY34" s="467"/>
      <c r="AZ34" s="467"/>
      <c r="BA34" s="467"/>
      <c r="BB34" s="467"/>
      <c r="BC34" s="467"/>
      <c r="BD34" s="467"/>
      <c r="BE34" s="467"/>
      <c r="BF34" s="467"/>
      <c r="BG34" s="467"/>
      <c r="BH34" s="467"/>
      <c r="BI34" s="467"/>
      <c r="BJ34" s="467"/>
      <c r="BK34" s="467"/>
      <c r="BL34" s="467"/>
      <c r="BM34" s="467"/>
      <c r="BN34" s="467"/>
      <c r="BO34" s="467"/>
      <c r="BP34" s="467"/>
      <c r="BQ34" s="467"/>
      <c r="BR34" s="467"/>
      <c r="BS34" s="467"/>
      <c r="BT34" s="467"/>
      <c r="BU34" s="467"/>
      <c r="BV34" s="467"/>
      <c r="BW34" s="467"/>
      <c r="BX34" s="467"/>
      <c r="BY34" s="467"/>
      <c r="BZ34" s="467"/>
      <c r="CA34" s="467"/>
    </row>
    <row r="35" spans="1:79" s="468" customFormat="1" ht="51" x14ac:dyDescent="0.2">
      <c r="A35" s="94">
        <v>3</v>
      </c>
      <c r="B35" s="482" t="s">
        <v>643</v>
      </c>
      <c r="C35" s="94">
        <v>1</v>
      </c>
      <c r="D35" s="94" t="s">
        <v>644</v>
      </c>
      <c r="E35" s="482" t="s">
        <v>645</v>
      </c>
      <c r="F35" s="94">
        <v>4</v>
      </c>
      <c r="G35" s="94" t="s">
        <v>1108</v>
      </c>
      <c r="H35" s="483" t="s">
        <v>1109</v>
      </c>
      <c r="I35" s="94">
        <v>17</v>
      </c>
      <c r="J35" s="94"/>
      <c r="K35" s="482" t="s">
        <v>1110</v>
      </c>
      <c r="L35" s="493">
        <v>2020051290065</v>
      </c>
      <c r="M35" s="94">
        <v>6</v>
      </c>
      <c r="N35" s="94">
        <v>3146</v>
      </c>
      <c r="O35" s="482" t="s">
        <v>1123</v>
      </c>
      <c r="P35" s="94" t="s">
        <v>66</v>
      </c>
      <c r="Q35" s="94">
        <v>4</v>
      </c>
      <c r="R35" s="94" t="s">
        <v>67</v>
      </c>
      <c r="S35" s="518">
        <v>1</v>
      </c>
      <c r="T35" s="482" t="s">
        <v>1085</v>
      </c>
      <c r="U35" s="482" t="s">
        <v>1132</v>
      </c>
      <c r="V35" s="94" t="s">
        <v>1057</v>
      </c>
      <c r="W35" s="485">
        <v>270</v>
      </c>
      <c r="X35" s="486" t="s">
        <v>47</v>
      </c>
      <c r="Y35" s="487">
        <v>0.4</v>
      </c>
      <c r="Z35" s="485">
        <v>50</v>
      </c>
      <c r="AA35" s="485">
        <v>51</v>
      </c>
      <c r="AB35" s="486">
        <v>60</v>
      </c>
      <c r="AC35" s="486">
        <v>64</v>
      </c>
      <c r="AD35" s="486">
        <v>80</v>
      </c>
      <c r="AE35" s="486"/>
      <c r="AF35" s="486">
        <v>80</v>
      </c>
      <c r="AG35" s="486"/>
      <c r="AH35" s="487"/>
      <c r="AI35" s="487"/>
      <c r="AJ35" s="488">
        <v>33831189</v>
      </c>
      <c r="AK35" s="94" t="s">
        <v>1130</v>
      </c>
      <c r="AL35" s="489" t="s">
        <v>1131</v>
      </c>
      <c r="AM35" s="490">
        <v>0</v>
      </c>
      <c r="AN35" s="170"/>
      <c r="AO35" s="492"/>
      <c r="AP35" s="467"/>
      <c r="AQ35" s="467"/>
      <c r="AR35" s="467"/>
      <c r="AS35" s="467"/>
      <c r="AT35" s="467"/>
      <c r="AU35" s="467"/>
      <c r="AV35" s="467"/>
      <c r="AW35" s="467"/>
      <c r="AX35" s="467"/>
      <c r="AY35" s="467"/>
      <c r="AZ35" s="467"/>
      <c r="BA35" s="467"/>
      <c r="BB35" s="467"/>
      <c r="BC35" s="467"/>
      <c r="BD35" s="467"/>
      <c r="BE35" s="467"/>
      <c r="BF35" s="467"/>
      <c r="BG35" s="467"/>
      <c r="BH35" s="467"/>
      <c r="BI35" s="467"/>
      <c r="BJ35" s="467"/>
      <c r="BK35" s="467"/>
      <c r="BL35" s="467"/>
      <c r="BM35" s="467"/>
      <c r="BN35" s="467"/>
      <c r="BO35" s="467"/>
      <c r="BP35" s="467"/>
      <c r="BQ35" s="467"/>
      <c r="BR35" s="467"/>
      <c r="BS35" s="467"/>
      <c r="BT35" s="467"/>
      <c r="BU35" s="467"/>
      <c r="BV35" s="467"/>
      <c r="BW35" s="467"/>
      <c r="BX35" s="467"/>
      <c r="BY35" s="467"/>
      <c r="BZ35" s="467"/>
      <c r="CA35" s="467"/>
    </row>
    <row r="36" spans="1:79" s="468" customFormat="1" ht="51" x14ac:dyDescent="0.2">
      <c r="A36" s="94">
        <v>3</v>
      </c>
      <c r="B36" s="482" t="s">
        <v>643</v>
      </c>
      <c r="C36" s="94">
        <v>1</v>
      </c>
      <c r="D36" s="94" t="s">
        <v>644</v>
      </c>
      <c r="E36" s="482" t="s">
        <v>645</v>
      </c>
      <c r="F36" s="94">
        <v>4</v>
      </c>
      <c r="G36" s="94" t="s">
        <v>1108</v>
      </c>
      <c r="H36" s="483" t="s">
        <v>1109</v>
      </c>
      <c r="I36" s="94">
        <v>17</v>
      </c>
      <c r="J36" s="94"/>
      <c r="K36" s="482" t="s">
        <v>1110</v>
      </c>
      <c r="L36" s="493">
        <v>2020051290065</v>
      </c>
      <c r="M36" s="94">
        <v>6</v>
      </c>
      <c r="N36" s="94">
        <v>3146</v>
      </c>
      <c r="O36" s="482" t="s">
        <v>1123</v>
      </c>
      <c r="P36" s="94" t="s">
        <v>66</v>
      </c>
      <c r="Q36" s="94">
        <v>4</v>
      </c>
      <c r="R36" s="94" t="s">
        <v>67</v>
      </c>
      <c r="S36" s="518">
        <v>1</v>
      </c>
      <c r="T36" s="482" t="s">
        <v>1085</v>
      </c>
      <c r="U36" s="482" t="s">
        <v>1132</v>
      </c>
      <c r="V36" s="94" t="s">
        <v>1057</v>
      </c>
      <c r="W36" s="485">
        <v>270</v>
      </c>
      <c r="X36" s="486" t="s">
        <v>47</v>
      </c>
      <c r="Y36" s="487">
        <v>0.4</v>
      </c>
      <c r="Z36" s="485">
        <v>50</v>
      </c>
      <c r="AA36" s="485">
        <v>51</v>
      </c>
      <c r="AB36" s="486">
        <v>60</v>
      </c>
      <c r="AC36" s="486">
        <v>64</v>
      </c>
      <c r="AD36" s="486">
        <v>80</v>
      </c>
      <c r="AE36" s="486"/>
      <c r="AF36" s="486">
        <v>80</v>
      </c>
      <c r="AG36" s="486"/>
      <c r="AH36" s="487"/>
      <c r="AI36" s="487"/>
      <c r="AJ36" s="488">
        <v>78864</v>
      </c>
      <c r="AK36" s="94" t="s">
        <v>1135</v>
      </c>
      <c r="AL36" s="489" t="s">
        <v>1136</v>
      </c>
      <c r="AM36" s="490">
        <v>0</v>
      </c>
      <c r="AN36" s="170"/>
      <c r="AO36" s="492"/>
      <c r="AP36" s="467"/>
      <c r="AQ36" s="467"/>
      <c r="AR36" s="467"/>
      <c r="AS36" s="467"/>
      <c r="AT36" s="467"/>
      <c r="AU36" s="467"/>
      <c r="AV36" s="467"/>
      <c r="AW36" s="467"/>
      <c r="AX36" s="467"/>
      <c r="AY36" s="467"/>
      <c r="AZ36" s="467"/>
      <c r="BA36" s="467"/>
      <c r="BB36" s="467"/>
      <c r="BC36" s="467"/>
      <c r="BD36" s="467"/>
      <c r="BE36" s="467"/>
      <c r="BF36" s="467"/>
      <c r="BG36" s="467"/>
      <c r="BH36" s="467"/>
      <c r="BI36" s="467"/>
      <c r="BJ36" s="467"/>
      <c r="BK36" s="467"/>
      <c r="BL36" s="467"/>
      <c r="BM36" s="467"/>
      <c r="BN36" s="467"/>
      <c r="BO36" s="467"/>
      <c r="BP36" s="467"/>
      <c r="BQ36" s="467"/>
      <c r="BR36" s="467"/>
      <c r="BS36" s="467"/>
      <c r="BT36" s="467"/>
      <c r="BU36" s="467"/>
      <c r="BV36" s="467"/>
      <c r="BW36" s="467"/>
      <c r="BX36" s="467"/>
      <c r="BY36" s="467"/>
      <c r="BZ36" s="467"/>
      <c r="CA36" s="467"/>
    </row>
    <row r="37" spans="1:79" s="468" customFormat="1" ht="63.75" x14ac:dyDescent="0.2">
      <c r="A37" s="94">
        <v>3</v>
      </c>
      <c r="B37" s="482" t="s">
        <v>643</v>
      </c>
      <c r="C37" s="94">
        <v>1</v>
      </c>
      <c r="D37" s="94" t="s">
        <v>644</v>
      </c>
      <c r="E37" s="482" t="s">
        <v>645</v>
      </c>
      <c r="F37" s="94">
        <v>5</v>
      </c>
      <c r="G37" s="94" t="s">
        <v>662</v>
      </c>
      <c r="H37" s="483" t="s">
        <v>663</v>
      </c>
      <c r="I37" s="94">
        <v>9</v>
      </c>
      <c r="J37" s="94"/>
      <c r="K37" s="482" t="s">
        <v>731</v>
      </c>
      <c r="L37" s="493">
        <v>2020051290007</v>
      </c>
      <c r="M37" s="94">
        <v>1</v>
      </c>
      <c r="N37" s="94">
        <v>3151</v>
      </c>
      <c r="O37" s="482" t="s">
        <v>1137</v>
      </c>
      <c r="P37" s="94" t="s">
        <v>369</v>
      </c>
      <c r="Q37" s="94">
        <v>1</v>
      </c>
      <c r="R37" s="94" t="s">
        <v>554</v>
      </c>
      <c r="S37" s="518">
        <v>1</v>
      </c>
      <c r="T37" s="482" t="s">
        <v>1085</v>
      </c>
      <c r="U37" s="519" t="s">
        <v>1138</v>
      </c>
      <c r="V37" s="94" t="s">
        <v>1057</v>
      </c>
      <c r="W37" s="485">
        <v>4</v>
      </c>
      <c r="X37" s="94" t="s">
        <v>47</v>
      </c>
      <c r="Y37" s="487">
        <v>1</v>
      </c>
      <c r="Z37" s="485">
        <v>1</v>
      </c>
      <c r="AA37" s="485">
        <v>1</v>
      </c>
      <c r="AB37" s="485">
        <v>1</v>
      </c>
      <c r="AC37" s="485">
        <v>1</v>
      </c>
      <c r="AD37" s="485">
        <v>1</v>
      </c>
      <c r="AE37" s="487"/>
      <c r="AF37" s="485">
        <v>1</v>
      </c>
      <c r="AG37" s="486"/>
      <c r="AH37" s="487">
        <f>+IF(X37="Acumulado",(AA37+AC37+AE37+AG37)/(Z37+AB37+AD37+AF37),
IF(X37="No acumulado",IF(AG37&lt;&gt;"",(AG37/IF(AF37=0,1,AF37)),IF(AE37&lt;&gt;"",(AE37/IF(AD37=0,1,AD37)),IF(AC37&lt;&gt;"",(AC37/IF(AB37=0,1,AB37)),IF(AA37&lt;&gt;"",(AA37/IF(Z37=0,1,Z37)))))),
IF(X37="Mantenimiento",IF(AND(AG37=0,AE37=0,AC37=0,AA37=0),0,((AG37+AE37+AC37+AA37)/(IF(AG37=0,0,AG37)+IF(AE37=0,0,AE37)+IF(AC37=0,0,AC37)+IF(AA37=0,0,AA37)))),"ERROR")))</f>
        <v>1</v>
      </c>
      <c r="AI37" s="487">
        <f t="shared" ref="AI37:AI44" si="2">+IF(AH37&gt;1,1,AH37)</f>
        <v>1</v>
      </c>
      <c r="AJ37" s="488">
        <v>20000000</v>
      </c>
      <c r="AK37" s="94" t="s">
        <v>1087</v>
      </c>
      <c r="AL37" s="489" t="s">
        <v>1088</v>
      </c>
      <c r="AM37" s="490">
        <v>5000000</v>
      </c>
      <c r="AN37" s="170"/>
      <c r="AO37" s="492"/>
      <c r="AP37" s="467"/>
      <c r="AQ37" s="467"/>
      <c r="AR37" s="467"/>
      <c r="AS37" s="467"/>
      <c r="AT37" s="467"/>
      <c r="AU37" s="467"/>
      <c r="AV37" s="467"/>
      <c r="AW37" s="467"/>
      <c r="AX37" s="467"/>
      <c r="AY37" s="467"/>
      <c r="AZ37" s="467"/>
      <c r="BA37" s="467"/>
      <c r="BB37" s="467"/>
      <c r="BC37" s="467"/>
      <c r="BD37" s="467"/>
      <c r="BE37" s="467"/>
      <c r="BF37" s="467"/>
      <c r="BG37" s="467"/>
      <c r="BH37" s="467"/>
      <c r="BI37" s="467"/>
      <c r="BJ37" s="467"/>
      <c r="BK37" s="467"/>
      <c r="BL37" s="467"/>
      <c r="BM37" s="467"/>
      <c r="BN37" s="467"/>
      <c r="BO37" s="467"/>
      <c r="BP37" s="467"/>
      <c r="BQ37" s="467"/>
      <c r="BR37" s="467"/>
      <c r="BS37" s="467"/>
      <c r="BT37" s="467"/>
      <c r="BU37" s="467"/>
      <c r="BV37" s="467"/>
      <c r="BW37" s="467"/>
      <c r="BX37" s="467"/>
      <c r="BY37" s="467"/>
      <c r="BZ37" s="467"/>
      <c r="CA37" s="467"/>
    </row>
    <row r="38" spans="1:79" s="468" customFormat="1" ht="63.75" x14ac:dyDescent="0.2">
      <c r="A38" s="94">
        <v>3</v>
      </c>
      <c r="B38" s="482" t="s">
        <v>643</v>
      </c>
      <c r="C38" s="94">
        <v>2</v>
      </c>
      <c r="D38" s="94" t="s">
        <v>666</v>
      </c>
      <c r="E38" s="482" t="s">
        <v>667</v>
      </c>
      <c r="F38" s="94">
        <v>1</v>
      </c>
      <c r="G38" s="94" t="s">
        <v>668</v>
      </c>
      <c r="H38" s="483" t="s">
        <v>669</v>
      </c>
      <c r="I38" s="94">
        <v>13</v>
      </c>
      <c r="J38" s="94">
        <v>11</v>
      </c>
      <c r="K38" s="482" t="s">
        <v>1139</v>
      </c>
      <c r="L38" s="493">
        <v>2020051290066</v>
      </c>
      <c r="M38" s="94">
        <v>1</v>
      </c>
      <c r="N38" s="94">
        <v>3211</v>
      </c>
      <c r="O38" s="482" t="s">
        <v>1140</v>
      </c>
      <c r="P38" s="94" t="s">
        <v>66</v>
      </c>
      <c r="Q38" s="94">
        <v>3</v>
      </c>
      <c r="R38" s="94" t="s">
        <v>67</v>
      </c>
      <c r="S38" s="518">
        <v>1</v>
      </c>
      <c r="T38" s="482" t="s">
        <v>1085</v>
      </c>
      <c r="U38" s="519" t="s">
        <v>1141</v>
      </c>
      <c r="V38" s="94" t="s">
        <v>1057</v>
      </c>
      <c r="W38" s="485">
        <v>2</v>
      </c>
      <c r="X38" s="486" t="s">
        <v>47</v>
      </c>
      <c r="Y38" s="487">
        <v>1</v>
      </c>
      <c r="Z38" s="122">
        <v>0</v>
      </c>
      <c r="AA38" s="122">
        <v>0</v>
      </c>
      <c r="AB38" s="122">
        <v>0</v>
      </c>
      <c r="AC38" s="164">
        <v>0</v>
      </c>
      <c r="AD38" s="486">
        <v>2</v>
      </c>
      <c r="AE38" s="486"/>
      <c r="AF38" s="485">
        <v>0</v>
      </c>
      <c r="AG38" s="486"/>
      <c r="AH38" s="488"/>
      <c r="AI38" s="487">
        <f t="shared" si="2"/>
        <v>0</v>
      </c>
      <c r="AJ38" s="165">
        <v>125170</v>
      </c>
      <c r="AK38" s="165" t="s">
        <v>313</v>
      </c>
      <c r="AL38" s="165" t="s">
        <v>1091</v>
      </c>
      <c r="AM38" s="166">
        <v>0</v>
      </c>
      <c r="AN38" s="170"/>
      <c r="AO38" s="492"/>
      <c r="AP38" s="467"/>
      <c r="AQ38" s="467"/>
      <c r="AR38" s="467"/>
      <c r="AS38" s="467"/>
      <c r="AT38" s="467"/>
      <c r="AU38" s="467"/>
      <c r="AV38" s="467"/>
      <c r="AW38" s="467"/>
      <c r="AX38" s="467"/>
      <c r="AY38" s="467"/>
      <c r="AZ38" s="467"/>
      <c r="BA38" s="467"/>
      <c r="BB38" s="467"/>
      <c r="BC38" s="467"/>
      <c r="BD38" s="467"/>
      <c r="BE38" s="467"/>
      <c r="BF38" s="467"/>
      <c r="BG38" s="467"/>
      <c r="BH38" s="467"/>
      <c r="BI38" s="467"/>
      <c r="BJ38" s="467"/>
      <c r="BK38" s="467"/>
      <c r="BL38" s="467"/>
      <c r="BM38" s="467"/>
      <c r="BN38" s="467"/>
      <c r="BO38" s="467"/>
      <c r="BP38" s="467"/>
      <c r="BQ38" s="467"/>
      <c r="BR38" s="467"/>
      <c r="BS38" s="467"/>
      <c r="BT38" s="467"/>
      <c r="BU38" s="467"/>
      <c r="BV38" s="467"/>
      <c r="BW38" s="467"/>
      <c r="BX38" s="467"/>
      <c r="BY38" s="467"/>
      <c r="BZ38" s="467"/>
      <c r="CA38" s="467"/>
    </row>
    <row r="39" spans="1:79" s="468" customFormat="1" ht="63.75" x14ac:dyDescent="0.2">
      <c r="A39" s="94">
        <v>3</v>
      </c>
      <c r="B39" s="482" t="s">
        <v>643</v>
      </c>
      <c r="C39" s="94">
        <v>2</v>
      </c>
      <c r="D39" s="94" t="s">
        <v>666</v>
      </c>
      <c r="E39" s="482" t="s">
        <v>667</v>
      </c>
      <c r="F39" s="94">
        <v>1</v>
      </c>
      <c r="G39" s="94" t="s">
        <v>668</v>
      </c>
      <c r="H39" s="483" t="s">
        <v>669</v>
      </c>
      <c r="I39" s="94">
        <v>13</v>
      </c>
      <c r="J39" s="94">
        <v>11</v>
      </c>
      <c r="K39" s="482" t="s">
        <v>1139</v>
      </c>
      <c r="L39" s="493">
        <v>2020051290066</v>
      </c>
      <c r="M39" s="94">
        <v>1</v>
      </c>
      <c r="N39" s="94">
        <v>3211</v>
      </c>
      <c r="O39" s="482" t="s">
        <v>1140</v>
      </c>
      <c r="P39" s="94" t="s">
        <v>66</v>
      </c>
      <c r="Q39" s="94">
        <v>3</v>
      </c>
      <c r="R39" s="94" t="s">
        <v>67</v>
      </c>
      <c r="S39" s="518">
        <v>1</v>
      </c>
      <c r="T39" s="482" t="s">
        <v>1085</v>
      </c>
      <c r="U39" s="519" t="s">
        <v>1141</v>
      </c>
      <c r="V39" s="94" t="s">
        <v>1057</v>
      </c>
      <c r="W39" s="485">
        <v>2</v>
      </c>
      <c r="X39" s="486" t="s">
        <v>47</v>
      </c>
      <c r="Y39" s="487">
        <v>1</v>
      </c>
      <c r="Z39" s="122">
        <v>0</v>
      </c>
      <c r="AA39" s="122">
        <v>0</v>
      </c>
      <c r="AB39" s="122">
        <v>0</v>
      </c>
      <c r="AC39" s="164">
        <v>0</v>
      </c>
      <c r="AD39" s="486">
        <v>2</v>
      </c>
      <c r="AE39" s="486"/>
      <c r="AF39" s="485">
        <v>0</v>
      </c>
      <c r="AG39" s="486"/>
      <c r="AH39" s="487">
        <v>1</v>
      </c>
      <c r="AI39" s="487">
        <f t="shared" si="2"/>
        <v>1</v>
      </c>
      <c r="AJ39" s="165">
        <v>909091</v>
      </c>
      <c r="AK39" s="165" t="s">
        <v>305</v>
      </c>
      <c r="AL39" s="165" t="s">
        <v>1091</v>
      </c>
      <c r="AM39" s="167">
        <v>0</v>
      </c>
      <c r="AN39" s="339"/>
      <c r="AO39" s="492"/>
      <c r="AP39" s="467"/>
      <c r="AQ39" s="467"/>
      <c r="AR39" s="467"/>
      <c r="AS39" s="467"/>
      <c r="AT39" s="467"/>
      <c r="AU39" s="467"/>
      <c r="AV39" s="467"/>
      <c r="AW39" s="467"/>
      <c r="AX39" s="467"/>
      <c r="AY39" s="467"/>
      <c r="AZ39" s="467"/>
      <c r="BA39" s="467"/>
      <c r="BB39" s="467"/>
      <c r="BC39" s="467"/>
      <c r="BD39" s="467"/>
      <c r="BE39" s="467"/>
      <c r="BF39" s="467"/>
      <c r="BG39" s="467"/>
      <c r="BH39" s="467"/>
      <c r="BI39" s="467"/>
      <c r="BJ39" s="467"/>
      <c r="BK39" s="467"/>
      <c r="BL39" s="467"/>
      <c r="BM39" s="467"/>
      <c r="BN39" s="467"/>
      <c r="BO39" s="467"/>
      <c r="BP39" s="467"/>
      <c r="BQ39" s="467"/>
      <c r="BR39" s="467"/>
      <c r="BS39" s="467"/>
      <c r="BT39" s="467"/>
      <c r="BU39" s="467"/>
      <c r="BV39" s="467"/>
      <c r="BW39" s="467"/>
      <c r="BX39" s="467"/>
      <c r="BY39" s="467"/>
      <c r="BZ39" s="467"/>
      <c r="CA39" s="467"/>
    </row>
    <row r="40" spans="1:79" s="468" customFormat="1" ht="63.75" x14ac:dyDescent="0.2">
      <c r="A40" s="94">
        <v>3</v>
      </c>
      <c r="B40" s="482" t="s">
        <v>643</v>
      </c>
      <c r="C40" s="94">
        <v>2</v>
      </c>
      <c r="D40" s="94" t="s">
        <v>666</v>
      </c>
      <c r="E40" s="482" t="s">
        <v>667</v>
      </c>
      <c r="F40" s="94">
        <v>1</v>
      </c>
      <c r="G40" s="94" t="s">
        <v>668</v>
      </c>
      <c r="H40" s="483" t="s">
        <v>669</v>
      </c>
      <c r="I40" s="94">
        <v>13</v>
      </c>
      <c r="J40" s="94">
        <v>11</v>
      </c>
      <c r="K40" s="482" t="s">
        <v>1139</v>
      </c>
      <c r="L40" s="493">
        <v>2020051290066</v>
      </c>
      <c r="M40" s="94">
        <v>1</v>
      </c>
      <c r="N40" s="94">
        <v>3211</v>
      </c>
      <c r="O40" s="482" t="s">
        <v>1140</v>
      </c>
      <c r="P40" s="94" t="s">
        <v>66</v>
      </c>
      <c r="Q40" s="94">
        <v>3</v>
      </c>
      <c r="R40" s="94" t="s">
        <v>67</v>
      </c>
      <c r="S40" s="518">
        <v>1</v>
      </c>
      <c r="T40" s="482" t="s">
        <v>1085</v>
      </c>
      <c r="U40" s="519" t="s">
        <v>1141</v>
      </c>
      <c r="V40" s="94" t="s">
        <v>1057</v>
      </c>
      <c r="W40" s="485">
        <v>2</v>
      </c>
      <c r="X40" s="486" t="s">
        <v>47</v>
      </c>
      <c r="Y40" s="487">
        <v>1</v>
      </c>
      <c r="Z40" s="122">
        <v>0</v>
      </c>
      <c r="AA40" s="122">
        <v>0</v>
      </c>
      <c r="AB40" s="122">
        <v>0</v>
      </c>
      <c r="AC40" s="164">
        <v>0</v>
      </c>
      <c r="AD40" s="486">
        <v>2</v>
      </c>
      <c r="AE40" s="486"/>
      <c r="AF40" s="485">
        <v>0</v>
      </c>
      <c r="AG40" s="486"/>
      <c r="AH40" s="488"/>
      <c r="AI40" s="487">
        <f t="shared" si="2"/>
        <v>0</v>
      </c>
      <c r="AJ40" s="165">
        <v>2727272</v>
      </c>
      <c r="AK40" s="165" t="s">
        <v>306</v>
      </c>
      <c r="AL40" s="165" t="s">
        <v>1091</v>
      </c>
      <c r="AM40" s="167">
        <v>0</v>
      </c>
      <c r="AN40" s="170"/>
      <c r="AO40" s="492"/>
      <c r="AP40" s="467"/>
      <c r="AQ40" s="467"/>
      <c r="AR40" s="467"/>
      <c r="AS40" s="467"/>
      <c r="AT40" s="467"/>
      <c r="AU40" s="467"/>
      <c r="AV40" s="467"/>
      <c r="AW40" s="467"/>
      <c r="AX40" s="467"/>
      <c r="AY40" s="467"/>
      <c r="AZ40" s="467"/>
      <c r="BA40" s="467"/>
      <c r="BB40" s="467"/>
      <c r="BC40" s="467"/>
      <c r="BD40" s="467"/>
      <c r="BE40" s="467"/>
      <c r="BF40" s="467"/>
      <c r="BG40" s="467"/>
      <c r="BH40" s="467"/>
      <c r="BI40" s="467"/>
      <c r="BJ40" s="467"/>
      <c r="BK40" s="467"/>
      <c r="BL40" s="467"/>
      <c r="BM40" s="467"/>
      <c r="BN40" s="467"/>
      <c r="BO40" s="467"/>
      <c r="BP40" s="467"/>
      <c r="BQ40" s="467"/>
      <c r="BR40" s="467"/>
      <c r="BS40" s="467"/>
      <c r="BT40" s="467"/>
      <c r="BU40" s="467"/>
      <c r="BV40" s="467"/>
      <c r="BW40" s="467"/>
      <c r="BX40" s="467"/>
      <c r="BY40" s="467"/>
      <c r="BZ40" s="467"/>
      <c r="CA40" s="467"/>
    </row>
    <row r="41" spans="1:79" s="468" customFormat="1" ht="63.75" x14ac:dyDescent="0.2">
      <c r="A41" s="94">
        <v>3</v>
      </c>
      <c r="B41" s="482" t="s">
        <v>643</v>
      </c>
      <c r="C41" s="94">
        <v>2</v>
      </c>
      <c r="D41" s="94" t="s">
        <v>666</v>
      </c>
      <c r="E41" s="482" t="s">
        <v>667</v>
      </c>
      <c r="F41" s="94">
        <v>1</v>
      </c>
      <c r="G41" s="94" t="s">
        <v>668</v>
      </c>
      <c r="H41" s="483" t="s">
        <v>669</v>
      </c>
      <c r="I41" s="94">
        <v>13</v>
      </c>
      <c r="J41" s="94">
        <v>11</v>
      </c>
      <c r="K41" s="482" t="s">
        <v>1139</v>
      </c>
      <c r="L41" s="493">
        <v>2020051290066</v>
      </c>
      <c r="M41" s="94">
        <v>1</v>
      </c>
      <c r="N41" s="94">
        <v>3211</v>
      </c>
      <c r="O41" s="482" t="s">
        <v>1140</v>
      </c>
      <c r="P41" s="94" t="s">
        <v>66</v>
      </c>
      <c r="Q41" s="94">
        <v>3</v>
      </c>
      <c r="R41" s="94" t="s">
        <v>67</v>
      </c>
      <c r="S41" s="518">
        <v>1</v>
      </c>
      <c r="T41" s="482" t="s">
        <v>1085</v>
      </c>
      <c r="U41" s="519" t="s">
        <v>1141</v>
      </c>
      <c r="V41" s="94" t="s">
        <v>1057</v>
      </c>
      <c r="W41" s="485">
        <v>2</v>
      </c>
      <c r="X41" s="486" t="s">
        <v>47</v>
      </c>
      <c r="Y41" s="487">
        <v>1</v>
      </c>
      <c r="Z41" s="122">
        <v>0</v>
      </c>
      <c r="AA41" s="122">
        <v>0</v>
      </c>
      <c r="AB41" s="122">
        <v>0</v>
      </c>
      <c r="AC41" s="164">
        <v>0</v>
      </c>
      <c r="AD41" s="486">
        <v>2</v>
      </c>
      <c r="AE41" s="486"/>
      <c r="AF41" s="485">
        <v>0</v>
      </c>
      <c r="AG41" s="486"/>
      <c r="AH41" s="487">
        <f t="shared" ref="AH41:AH44" si="3">+IF(X41="Acumulado",(AA41+AC41+AE41+AG41)/(Z41+AB41+AD41+AF41),
IF(X41="No acumulado",IF(AG41&lt;&gt;"",(AG41/IF(AF41=0,1,AF41)),IF(AE41&lt;&gt;"",(AE41/IF(AD41=0,1,AD41)),IF(AC41&lt;&gt;"",(AC41/IF(AB41=0,1,AB41)),IF(AA41&lt;&gt;"",(AA41/IF(Z41=0,1,Z41)))))),
IF(X41="Mantenimiento",IF(AND(AG41=0,AE41=0,AC41=0,AA41=0),0,((AG41+AE41+AC41+AA41)/(IF(AG41=0,0,AG41)+IF(AE41=0,0,AE41)+IF(AC41=0,0,AC41)+IF(AA41=0,0,AA41)))),"ERROR")))</f>
        <v>0</v>
      </c>
      <c r="AI41" s="487">
        <f t="shared" si="2"/>
        <v>0</v>
      </c>
      <c r="AJ41" s="165">
        <v>3454545</v>
      </c>
      <c r="AK41" s="168" t="s">
        <v>364</v>
      </c>
      <c r="AL41" s="169" t="s">
        <v>1091</v>
      </c>
      <c r="AM41" s="166">
        <v>0</v>
      </c>
      <c r="AN41" s="170"/>
      <c r="AO41" s="492"/>
      <c r="AP41" s="467"/>
      <c r="AQ41" s="467"/>
      <c r="AR41" s="467"/>
      <c r="AS41" s="467"/>
      <c r="AT41" s="467"/>
      <c r="AU41" s="467"/>
      <c r="AV41" s="467"/>
      <c r="AW41" s="467"/>
      <c r="AX41" s="467"/>
      <c r="AY41" s="467"/>
      <c r="AZ41" s="467"/>
      <c r="BA41" s="467"/>
      <c r="BB41" s="467"/>
      <c r="BC41" s="467"/>
      <c r="BD41" s="467"/>
      <c r="BE41" s="467"/>
      <c r="BF41" s="467"/>
      <c r="BG41" s="467"/>
      <c r="BH41" s="467"/>
      <c r="BI41" s="467"/>
      <c r="BJ41" s="467"/>
      <c r="BK41" s="467"/>
      <c r="BL41" s="467"/>
      <c r="BM41" s="467"/>
      <c r="BN41" s="467"/>
      <c r="BO41" s="467"/>
      <c r="BP41" s="467"/>
      <c r="BQ41" s="467"/>
      <c r="BR41" s="467"/>
      <c r="BS41" s="467"/>
      <c r="BT41" s="467"/>
      <c r="BU41" s="467"/>
      <c r="BV41" s="467"/>
      <c r="BW41" s="467"/>
      <c r="BX41" s="467"/>
      <c r="BY41" s="467"/>
      <c r="BZ41" s="467"/>
      <c r="CA41" s="467"/>
    </row>
    <row r="42" spans="1:79" s="468" customFormat="1" ht="76.5" x14ac:dyDescent="0.2">
      <c r="A42" s="94">
        <v>3</v>
      </c>
      <c r="B42" s="482" t="s">
        <v>643</v>
      </c>
      <c r="C42" s="94">
        <v>2</v>
      </c>
      <c r="D42" s="94" t="s">
        <v>666</v>
      </c>
      <c r="E42" s="482" t="s">
        <v>667</v>
      </c>
      <c r="F42" s="94">
        <v>1</v>
      </c>
      <c r="G42" s="94" t="s">
        <v>668</v>
      </c>
      <c r="H42" s="483" t="s">
        <v>669</v>
      </c>
      <c r="I42" s="94">
        <v>13</v>
      </c>
      <c r="J42" s="94">
        <v>12</v>
      </c>
      <c r="K42" s="482" t="s">
        <v>1139</v>
      </c>
      <c r="L42" s="493">
        <v>2020051290066</v>
      </c>
      <c r="M42" s="94">
        <v>2</v>
      </c>
      <c r="N42" s="94">
        <v>3212</v>
      </c>
      <c r="O42" s="482" t="s">
        <v>1142</v>
      </c>
      <c r="P42" s="94" t="s">
        <v>66</v>
      </c>
      <c r="Q42" s="94">
        <v>4</v>
      </c>
      <c r="R42" s="94" t="s">
        <v>67</v>
      </c>
      <c r="S42" s="518">
        <v>1</v>
      </c>
      <c r="T42" s="482" t="s">
        <v>1085</v>
      </c>
      <c r="U42" s="519" t="s">
        <v>1143</v>
      </c>
      <c r="V42" s="94" t="s">
        <v>1057</v>
      </c>
      <c r="W42" s="485">
        <v>4</v>
      </c>
      <c r="X42" s="486" t="s">
        <v>47</v>
      </c>
      <c r="Y42" s="487">
        <v>1</v>
      </c>
      <c r="Z42" s="485">
        <v>1</v>
      </c>
      <c r="AA42" s="485">
        <v>1</v>
      </c>
      <c r="AB42" s="486">
        <v>1</v>
      </c>
      <c r="AC42" s="486">
        <v>1</v>
      </c>
      <c r="AD42" s="486">
        <v>1</v>
      </c>
      <c r="AE42" s="486"/>
      <c r="AF42" s="486">
        <v>1</v>
      </c>
      <c r="AG42" s="486"/>
      <c r="AH42" s="487">
        <f t="shared" si="3"/>
        <v>1</v>
      </c>
      <c r="AI42" s="487">
        <f t="shared" si="2"/>
        <v>1</v>
      </c>
      <c r="AJ42" s="488">
        <v>10833333</v>
      </c>
      <c r="AK42" s="94" t="s">
        <v>307</v>
      </c>
      <c r="AL42" s="489" t="s">
        <v>1091</v>
      </c>
      <c r="AM42" s="490">
        <v>4827787</v>
      </c>
      <c r="AN42" s="170"/>
      <c r="AO42" s="492"/>
      <c r="AP42" s="467"/>
      <c r="AQ42" s="467"/>
      <c r="AR42" s="467"/>
      <c r="AS42" s="467"/>
      <c r="AT42" s="467"/>
      <c r="AU42" s="467"/>
      <c r="AV42" s="467"/>
      <c r="AW42" s="467"/>
      <c r="AX42" s="467"/>
      <c r="AY42" s="467"/>
      <c r="AZ42" s="467"/>
      <c r="BA42" s="467"/>
      <c r="BB42" s="467"/>
      <c r="BC42" s="467"/>
      <c r="BD42" s="467"/>
      <c r="BE42" s="467"/>
      <c r="BF42" s="467"/>
      <c r="BG42" s="467"/>
      <c r="BH42" s="467"/>
      <c r="BI42" s="467"/>
      <c r="BJ42" s="467"/>
      <c r="BK42" s="467"/>
      <c r="BL42" s="467"/>
      <c r="BM42" s="467"/>
      <c r="BN42" s="467"/>
      <c r="BO42" s="467"/>
      <c r="BP42" s="467"/>
      <c r="BQ42" s="467"/>
      <c r="BR42" s="467"/>
      <c r="BS42" s="467"/>
      <c r="BT42" s="467"/>
      <c r="BU42" s="467"/>
      <c r="BV42" s="467"/>
      <c r="BW42" s="467"/>
      <c r="BX42" s="467"/>
      <c r="BY42" s="467"/>
      <c r="BZ42" s="467"/>
      <c r="CA42" s="467"/>
    </row>
    <row r="43" spans="1:79" s="468" customFormat="1" ht="76.5" x14ac:dyDescent="0.2">
      <c r="A43" s="94">
        <v>3</v>
      </c>
      <c r="B43" s="482" t="s">
        <v>643</v>
      </c>
      <c r="C43" s="94">
        <v>2</v>
      </c>
      <c r="D43" s="94" t="s">
        <v>666</v>
      </c>
      <c r="E43" s="482" t="s">
        <v>667</v>
      </c>
      <c r="F43" s="94">
        <v>1</v>
      </c>
      <c r="G43" s="94" t="s">
        <v>668</v>
      </c>
      <c r="H43" s="483" t="s">
        <v>669</v>
      </c>
      <c r="I43" s="94">
        <v>13</v>
      </c>
      <c r="J43" s="94">
        <v>12</v>
      </c>
      <c r="K43" s="482" t="s">
        <v>1139</v>
      </c>
      <c r="L43" s="493">
        <v>2020051290066</v>
      </c>
      <c r="M43" s="94">
        <v>2</v>
      </c>
      <c r="N43" s="94">
        <v>3212</v>
      </c>
      <c r="O43" s="482" t="s">
        <v>1142</v>
      </c>
      <c r="P43" s="94" t="s">
        <v>66</v>
      </c>
      <c r="Q43" s="94">
        <v>4</v>
      </c>
      <c r="R43" s="94" t="s">
        <v>67</v>
      </c>
      <c r="S43" s="518">
        <v>1</v>
      </c>
      <c r="T43" s="482" t="s">
        <v>1085</v>
      </c>
      <c r="U43" s="519" t="s">
        <v>1143</v>
      </c>
      <c r="V43" s="94" t="s">
        <v>1057</v>
      </c>
      <c r="W43" s="485">
        <v>4</v>
      </c>
      <c r="X43" s="486" t="s">
        <v>47</v>
      </c>
      <c r="Y43" s="487">
        <v>1</v>
      </c>
      <c r="Z43" s="485">
        <v>1</v>
      </c>
      <c r="AA43" s="485">
        <v>1</v>
      </c>
      <c r="AB43" s="520">
        <v>1</v>
      </c>
      <c r="AC43" s="520">
        <v>1</v>
      </c>
      <c r="AD43" s="486">
        <v>1</v>
      </c>
      <c r="AE43" s="486"/>
      <c r="AF43" s="486">
        <v>1</v>
      </c>
      <c r="AG43" s="486"/>
      <c r="AH43" s="487">
        <f t="shared" si="3"/>
        <v>1</v>
      </c>
      <c r="AI43" s="487">
        <f t="shared" si="2"/>
        <v>1</v>
      </c>
      <c r="AJ43" s="496">
        <v>6000000</v>
      </c>
      <c r="AK43" s="339" t="s">
        <v>314</v>
      </c>
      <c r="AL43" s="497" t="s">
        <v>1091</v>
      </c>
      <c r="AM43" s="490">
        <v>2622238</v>
      </c>
      <c r="AN43" s="170"/>
      <c r="AO43" s="492"/>
      <c r="AP43" s="467"/>
      <c r="AQ43" s="467"/>
      <c r="AR43" s="467"/>
      <c r="AS43" s="467"/>
      <c r="AT43" s="467"/>
      <c r="AU43" s="467"/>
      <c r="AV43" s="467"/>
      <c r="AW43" s="467"/>
      <c r="AX43" s="467"/>
      <c r="AY43" s="467"/>
      <c r="AZ43" s="467"/>
      <c r="BA43" s="467"/>
      <c r="BB43" s="467"/>
      <c r="BC43" s="467"/>
      <c r="BD43" s="467"/>
      <c r="BE43" s="467"/>
      <c r="BF43" s="467"/>
      <c r="BG43" s="467"/>
      <c r="BH43" s="467"/>
      <c r="BI43" s="467"/>
      <c r="BJ43" s="467"/>
      <c r="BK43" s="467"/>
      <c r="BL43" s="467"/>
      <c r="BM43" s="467"/>
      <c r="BN43" s="467"/>
      <c r="BO43" s="467"/>
      <c r="BP43" s="467"/>
      <c r="BQ43" s="467"/>
      <c r="BR43" s="467"/>
      <c r="BS43" s="467"/>
      <c r="BT43" s="467"/>
      <c r="BU43" s="467"/>
      <c r="BV43" s="467"/>
      <c r="BW43" s="467"/>
      <c r="BX43" s="467"/>
      <c r="BY43" s="467"/>
      <c r="BZ43" s="467"/>
      <c r="CA43" s="467"/>
    </row>
    <row r="44" spans="1:79" s="468" customFormat="1" ht="38.25" x14ac:dyDescent="0.2">
      <c r="A44" s="94">
        <v>3</v>
      </c>
      <c r="B44" s="482" t="s">
        <v>643</v>
      </c>
      <c r="C44" s="94">
        <v>2</v>
      </c>
      <c r="D44" s="94" t="s">
        <v>666</v>
      </c>
      <c r="E44" s="482" t="s">
        <v>667</v>
      </c>
      <c r="F44" s="94">
        <v>2</v>
      </c>
      <c r="G44" s="94" t="s">
        <v>1144</v>
      </c>
      <c r="H44" s="483" t="s">
        <v>1145</v>
      </c>
      <c r="I44" s="94">
        <v>6</v>
      </c>
      <c r="J44" s="94">
        <v>14</v>
      </c>
      <c r="K44" s="482" t="s">
        <v>1146</v>
      </c>
      <c r="L44" s="493">
        <v>2020051290071</v>
      </c>
      <c r="M44" s="94">
        <v>1</v>
      </c>
      <c r="N44" s="94">
        <v>3221</v>
      </c>
      <c r="O44" s="482" t="s">
        <v>1147</v>
      </c>
      <c r="P44" s="94" t="s">
        <v>66</v>
      </c>
      <c r="Q44" s="94">
        <v>2</v>
      </c>
      <c r="R44" s="94" t="s">
        <v>67</v>
      </c>
      <c r="S44" s="518">
        <v>1</v>
      </c>
      <c r="T44" s="482" t="s">
        <v>1085</v>
      </c>
      <c r="U44" s="519" t="s">
        <v>1148</v>
      </c>
      <c r="V44" s="94" t="s">
        <v>1057</v>
      </c>
      <c r="W44" s="485">
        <v>1</v>
      </c>
      <c r="X44" s="486" t="s">
        <v>47</v>
      </c>
      <c r="Y44" s="487">
        <v>1</v>
      </c>
      <c r="Z44" s="485">
        <v>0</v>
      </c>
      <c r="AA44" s="485">
        <v>0</v>
      </c>
      <c r="AB44" s="486">
        <v>0</v>
      </c>
      <c r="AC44" s="486">
        <v>0</v>
      </c>
      <c r="AD44" s="486">
        <v>1</v>
      </c>
      <c r="AE44" s="486"/>
      <c r="AF44" s="486">
        <v>0</v>
      </c>
      <c r="AG44" s="486"/>
      <c r="AH44" s="487">
        <f t="shared" si="3"/>
        <v>0</v>
      </c>
      <c r="AI44" s="487">
        <f t="shared" si="2"/>
        <v>0</v>
      </c>
      <c r="AJ44" s="488">
        <v>623903500</v>
      </c>
      <c r="AK44" s="94" t="s">
        <v>1149</v>
      </c>
      <c r="AL44" s="489" t="s">
        <v>1091</v>
      </c>
      <c r="AM44" s="490">
        <v>0</v>
      </c>
      <c r="AN44" s="170"/>
      <c r="AO44" s="492"/>
      <c r="AP44" s="467"/>
      <c r="AQ44" s="467"/>
      <c r="AR44" s="467"/>
      <c r="AS44" s="467"/>
      <c r="AT44" s="467"/>
      <c r="AU44" s="467"/>
      <c r="AV44" s="467"/>
      <c r="AW44" s="467"/>
      <c r="AX44" s="467"/>
      <c r="AY44" s="467"/>
      <c r="AZ44" s="467"/>
      <c r="BA44" s="467"/>
      <c r="BB44" s="467"/>
      <c r="BC44" s="467"/>
      <c r="BD44" s="467"/>
      <c r="BE44" s="467"/>
      <c r="BF44" s="467"/>
      <c r="BG44" s="467"/>
      <c r="BH44" s="467"/>
      <c r="BI44" s="467"/>
      <c r="BJ44" s="467"/>
      <c r="BK44" s="467"/>
      <c r="BL44" s="467"/>
      <c r="BM44" s="467"/>
      <c r="BN44" s="467"/>
      <c r="BO44" s="467"/>
      <c r="BP44" s="467"/>
      <c r="BQ44" s="467"/>
      <c r="BR44" s="467"/>
      <c r="BS44" s="467"/>
      <c r="BT44" s="467"/>
      <c r="BU44" s="467"/>
      <c r="BV44" s="467"/>
      <c r="BW44" s="467"/>
      <c r="BX44" s="467"/>
      <c r="BY44" s="467"/>
      <c r="BZ44" s="467"/>
      <c r="CA44" s="467"/>
    </row>
    <row r="45" spans="1:79" s="468" customFormat="1" ht="51" x14ac:dyDescent="0.2">
      <c r="A45" s="94">
        <v>3</v>
      </c>
      <c r="B45" s="482" t="s">
        <v>643</v>
      </c>
      <c r="C45" s="94">
        <v>2</v>
      </c>
      <c r="D45" s="94" t="s">
        <v>666</v>
      </c>
      <c r="E45" s="482" t="s">
        <v>667</v>
      </c>
      <c r="F45" s="94">
        <v>2</v>
      </c>
      <c r="G45" s="94" t="s">
        <v>1144</v>
      </c>
      <c r="H45" s="483" t="s">
        <v>1145</v>
      </c>
      <c r="I45" s="94">
        <v>15</v>
      </c>
      <c r="J45" s="94"/>
      <c r="K45" s="482" t="s">
        <v>1146</v>
      </c>
      <c r="L45" s="493">
        <v>2020051290071</v>
      </c>
      <c r="M45" s="94">
        <v>2</v>
      </c>
      <c r="N45" s="94">
        <v>3222</v>
      </c>
      <c r="O45" s="482" t="s">
        <v>1150</v>
      </c>
      <c r="P45" s="94" t="s">
        <v>66</v>
      </c>
      <c r="Q45" s="94">
        <v>4</v>
      </c>
      <c r="R45" s="94" t="s">
        <v>67</v>
      </c>
      <c r="S45" s="518">
        <v>1</v>
      </c>
      <c r="T45" s="482" t="s">
        <v>1085</v>
      </c>
      <c r="U45" s="519" t="s">
        <v>1151</v>
      </c>
      <c r="V45" s="94" t="s">
        <v>1057</v>
      </c>
      <c r="W45" s="485">
        <v>1000</v>
      </c>
      <c r="X45" s="486" t="s">
        <v>47</v>
      </c>
      <c r="Y45" s="487">
        <v>1</v>
      </c>
      <c r="Z45" s="485">
        <v>100</v>
      </c>
      <c r="AA45" s="485">
        <v>0</v>
      </c>
      <c r="AB45" s="520">
        <v>300</v>
      </c>
      <c r="AC45" s="520">
        <v>25</v>
      </c>
      <c r="AD45" s="486">
        <v>300</v>
      </c>
      <c r="AE45" s="486"/>
      <c r="AF45" s="486">
        <v>300</v>
      </c>
      <c r="AG45" s="486"/>
      <c r="AH45" s="487">
        <v>1</v>
      </c>
      <c r="AI45" s="488"/>
      <c r="AJ45" s="496">
        <v>16000000</v>
      </c>
      <c r="AK45" s="496" t="s">
        <v>314</v>
      </c>
      <c r="AL45" s="496" t="s">
        <v>1091</v>
      </c>
      <c r="AM45" s="521">
        <v>4201057</v>
      </c>
      <c r="AN45" s="339"/>
      <c r="AO45" s="492"/>
      <c r="AP45" s="467"/>
      <c r="AQ45" s="467"/>
      <c r="AR45" s="467"/>
      <c r="AS45" s="467"/>
      <c r="AT45" s="467"/>
      <c r="AU45" s="467"/>
      <c r="AV45" s="467"/>
      <c r="AW45" s="467"/>
      <c r="AX45" s="467"/>
      <c r="AY45" s="467"/>
      <c r="AZ45" s="467"/>
      <c r="BA45" s="467"/>
      <c r="BB45" s="467"/>
      <c r="BC45" s="467"/>
      <c r="BD45" s="467"/>
      <c r="BE45" s="467"/>
      <c r="BF45" s="467"/>
      <c r="BG45" s="467"/>
      <c r="BH45" s="467"/>
      <c r="BI45" s="467"/>
      <c r="BJ45" s="467"/>
      <c r="BK45" s="467"/>
      <c r="BL45" s="467"/>
      <c r="BM45" s="467"/>
      <c r="BN45" s="467"/>
      <c r="BO45" s="467"/>
      <c r="BP45" s="467"/>
      <c r="BQ45" s="467"/>
      <c r="BR45" s="467"/>
      <c r="BS45" s="467"/>
      <c r="BT45" s="467"/>
      <c r="BU45" s="467"/>
      <c r="BV45" s="467"/>
      <c r="BW45" s="467"/>
      <c r="BX45" s="467"/>
      <c r="BY45" s="467"/>
      <c r="BZ45" s="467"/>
      <c r="CA45" s="467"/>
    </row>
    <row r="46" spans="1:79" s="468" customFormat="1" ht="51" x14ac:dyDescent="0.2">
      <c r="A46" s="94">
        <v>3</v>
      </c>
      <c r="B46" s="482" t="s">
        <v>643</v>
      </c>
      <c r="C46" s="94">
        <v>2</v>
      </c>
      <c r="D46" s="94" t="s">
        <v>666</v>
      </c>
      <c r="E46" s="482" t="s">
        <v>667</v>
      </c>
      <c r="F46" s="94">
        <v>2</v>
      </c>
      <c r="G46" s="94" t="s">
        <v>1144</v>
      </c>
      <c r="H46" s="483" t="s">
        <v>1145</v>
      </c>
      <c r="I46" s="94">
        <v>15</v>
      </c>
      <c r="J46" s="94"/>
      <c r="K46" s="482" t="s">
        <v>1146</v>
      </c>
      <c r="L46" s="493">
        <v>2020051290071</v>
      </c>
      <c r="M46" s="94">
        <v>2</v>
      </c>
      <c r="N46" s="94">
        <v>3222</v>
      </c>
      <c r="O46" s="482" t="s">
        <v>1150</v>
      </c>
      <c r="P46" s="94" t="s">
        <v>66</v>
      </c>
      <c r="Q46" s="94">
        <v>4</v>
      </c>
      <c r="R46" s="94" t="s">
        <v>67</v>
      </c>
      <c r="S46" s="518">
        <v>1</v>
      </c>
      <c r="T46" s="482" t="s">
        <v>1085</v>
      </c>
      <c r="U46" s="519" t="s">
        <v>1151</v>
      </c>
      <c r="V46" s="94" t="s">
        <v>1057</v>
      </c>
      <c r="W46" s="485">
        <v>1000</v>
      </c>
      <c r="X46" s="486" t="s">
        <v>47</v>
      </c>
      <c r="Y46" s="487">
        <v>1</v>
      </c>
      <c r="Z46" s="485">
        <v>100</v>
      </c>
      <c r="AA46" s="485">
        <v>0</v>
      </c>
      <c r="AB46" s="520">
        <v>300</v>
      </c>
      <c r="AC46" s="520">
        <v>25</v>
      </c>
      <c r="AD46" s="486">
        <v>300</v>
      </c>
      <c r="AE46" s="486"/>
      <c r="AF46" s="486">
        <v>300</v>
      </c>
      <c r="AG46" s="486"/>
      <c r="AH46" s="487">
        <v>1</v>
      </c>
      <c r="AI46" s="488"/>
      <c r="AJ46" s="496">
        <v>909091</v>
      </c>
      <c r="AK46" s="496" t="s">
        <v>305</v>
      </c>
      <c r="AL46" s="496" t="s">
        <v>1091</v>
      </c>
      <c r="AM46" s="521">
        <v>0</v>
      </c>
      <c r="AN46" s="339"/>
      <c r="AO46" s="492"/>
      <c r="AP46" s="467"/>
      <c r="AQ46" s="467"/>
      <c r="AR46" s="467"/>
      <c r="AS46" s="467"/>
      <c r="AT46" s="467"/>
      <c r="AU46" s="467"/>
      <c r="AV46" s="467"/>
      <c r="AW46" s="467"/>
      <c r="AX46" s="467"/>
      <c r="AY46" s="467"/>
      <c r="AZ46" s="467"/>
      <c r="BA46" s="467"/>
      <c r="BB46" s="467"/>
      <c r="BC46" s="467"/>
      <c r="BD46" s="467"/>
      <c r="BE46" s="467"/>
      <c r="BF46" s="467"/>
      <c r="BG46" s="467"/>
      <c r="BH46" s="467"/>
      <c r="BI46" s="467"/>
      <c r="BJ46" s="467"/>
      <c r="BK46" s="467"/>
      <c r="BL46" s="467"/>
      <c r="BM46" s="467"/>
      <c r="BN46" s="467"/>
      <c r="BO46" s="467"/>
      <c r="BP46" s="467"/>
      <c r="BQ46" s="467"/>
      <c r="BR46" s="467"/>
      <c r="BS46" s="467"/>
      <c r="BT46" s="467"/>
      <c r="BU46" s="467"/>
      <c r="BV46" s="467"/>
      <c r="BW46" s="467"/>
      <c r="BX46" s="467"/>
      <c r="BY46" s="467"/>
      <c r="BZ46" s="467"/>
      <c r="CA46" s="467"/>
    </row>
    <row r="47" spans="1:79" s="468" customFormat="1" ht="51" x14ac:dyDescent="0.2">
      <c r="A47" s="94">
        <v>3</v>
      </c>
      <c r="B47" s="482" t="s">
        <v>643</v>
      </c>
      <c r="C47" s="94">
        <v>2</v>
      </c>
      <c r="D47" s="94" t="s">
        <v>666</v>
      </c>
      <c r="E47" s="482" t="s">
        <v>667</v>
      </c>
      <c r="F47" s="94">
        <v>2</v>
      </c>
      <c r="G47" s="94" t="s">
        <v>1144</v>
      </c>
      <c r="H47" s="483" t="s">
        <v>1145</v>
      </c>
      <c r="I47" s="94">
        <v>15</v>
      </c>
      <c r="J47" s="94"/>
      <c r="K47" s="482" t="s">
        <v>1146</v>
      </c>
      <c r="L47" s="493">
        <v>2020051290071</v>
      </c>
      <c r="M47" s="94">
        <v>2</v>
      </c>
      <c r="N47" s="94">
        <v>3222</v>
      </c>
      <c r="O47" s="482" t="s">
        <v>1150</v>
      </c>
      <c r="P47" s="94" t="s">
        <v>66</v>
      </c>
      <c r="Q47" s="94">
        <v>4</v>
      </c>
      <c r="R47" s="94" t="s">
        <v>67</v>
      </c>
      <c r="S47" s="518">
        <v>1</v>
      </c>
      <c r="T47" s="482" t="s">
        <v>1085</v>
      </c>
      <c r="U47" s="519" t="s">
        <v>1151</v>
      </c>
      <c r="V47" s="94" t="s">
        <v>1057</v>
      </c>
      <c r="W47" s="485">
        <v>1000</v>
      </c>
      <c r="X47" s="486" t="s">
        <v>47</v>
      </c>
      <c r="Y47" s="487">
        <v>1</v>
      </c>
      <c r="Z47" s="485">
        <v>100</v>
      </c>
      <c r="AA47" s="485">
        <v>0</v>
      </c>
      <c r="AB47" s="520">
        <v>300</v>
      </c>
      <c r="AC47" s="520">
        <v>25</v>
      </c>
      <c r="AD47" s="486">
        <v>300</v>
      </c>
      <c r="AE47" s="486"/>
      <c r="AF47" s="486">
        <v>300</v>
      </c>
      <c r="AG47" s="486"/>
      <c r="AH47" s="487">
        <v>1</v>
      </c>
      <c r="AI47" s="488"/>
      <c r="AJ47" s="496">
        <v>2727272</v>
      </c>
      <c r="AK47" s="496" t="s">
        <v>306</v>
      </c>
      <c r="AL47" s="496" t="s">
        <v>1091</v>
      </c>
      <c r="AM47" s="521">
        <v>0</v>
      </c>
      <c r="AN47" s="339"/>
      <c r="AO47" s="492"/>
      <c r="AP47" s="467"/>
      <c r="AQ47" s="467"/>
      <c r="AR47" s="467"/>
      <c r="AS47" s="467"/>
      <c r="AT47" s="467"/>
      <c r="AU47" s="467"/>
      <c r="AV47" s="467"/>
      <c r="AW47" s="467"/>
      <c r="AX47" s="467"/>
      <c r="AY47" s="467"/>
      <c r="AZ47" s="467"/>
      <c r="BA47" s="467"/>
      <c r="BB47" s="467"/>
      <c r="BC47" s="467"/>
      <c r="BD47" s="467"/>
      <c r="BE47" s="467"/>
      <c r="BF47" s="467"/>
      <c r="BG47" s="467"/>
      <c r="BH47" s="467"/>
      <c r="BI47" s="467"/>
      <c r="BJ47" s="467"/>
      <c r="BK47" s="467"/>
      <c r="BL47" s="467"/>
      <c r="BM47" s="467"/>
      <c r="BN47" s="467"/>
      <c r="BO47" s="467"/>
      <c r="BP47" s="467"/>
      <c r="BQ47" s="467"/>
      <c r="BR47" s="467"/>
      <c r="BS47" s="467"/>
      <c r="BT47" s="467"/>
      <c r="BU47" s="467"/>
      <c r="BV47" s="467"/>
      <c r="BW47" s="467"/>
      <c r="BX47" s="467"/>
      <c r="BY47" s="467"/>
      <c r="BZ47" s="467"/>
      <c r="CA47" s="467"/>
    </row>
    <row r="48" spans="1:79" s="468" customFormat="1" ht="51" x14ac:dyDescent="0.2">
      <c r="A48" s="94">
        <v>3</v>
      </c>
      <c r="B48" s="482" t="s">
        <v>643</v>
      </c>
      <c r="C48" s="94">
        <v>2</v>
      </c>
      <c r="D48" s="94" t="s">
        <v>666</v>
      </c>
      <c r="E48" s="482" t="s">
        <v>667</v>
      </c>
      <c r="F48" s="94">
        <v>2</v>
      </c>
      <c r="G48" s="94" t="s">
        <v>1144</v>
      </c>
      <c r="H48" s="483" t="s">
        <v>1145</v>
      </c>
      <c r="I48" s="94">
        <v>15</v>
      </c>
      <c r="J48" s="94"/>
      <c r="K48" s="482" t="s">
        <v>1146</v>
      </c>
      <c r="L48" s="493">
        <v>2020051290071</v>
      </c>
      <c r="M48" s="94">
        <v>2</v>
      </c>
      <c r="N48" s="94">
        <v>3222</v>
      </c>
      <c r="O48" s="482" t="s">
        <v>1150</v>
      </c>
      <c r="P48" s="94" t="s">
        <v>66</v>
      </c>
      <c r="Q48" s="94">
        <v>4</v>
      </c>
      <c r="R48" s="94" t="s">
        <v>67</v>
      </c>
      <c r="S48" s="518">
        <v>1</v>
      </c>
      <c r="T48" s="482" t="s">
        <v>1085</v>
      </c>
      <c r="U48" s="519" t="s">
        <v>1151</v>
      </c>
      <c r="V48" s="94" t="s">
        <v>1057</v>
      </c>
      <c r="W48" s="485">
        <v>1000</v>
      </c>
      <c r="X48" s="486" t="s">
        <v>47</v>
      </c>
      <c r="Y48" s="487">
        <v>1</v>
      </c>
      <c r="Z48" s="485">
        <v>100</v>
      </c>
      <c r="AA48" s="485">
        <v>0</v>
      </c>
      <c r="AB48" s="520">
        <v>300</v>
      </c>
      <c r="AC48" s="520">
        <v>25</v>
      </c>
      <c r="AD48" s="486">
        <v>300</v>
      </c>
      <c r="AE48" s="486"/>
      <c r="AF48" s="486">
        <v>300</v>
      </c>
      <c r="AG48" s="486"/>
      <c r="AH48" s="487">
        <f t="shared" ref="AH48:AH50" si="4">+IF(X48="Acumulado",(AA48+AC48+AE48+AG48)/(Z48+AB48+AD48+AF48),
IF(X48="No acumulado",IF(AG48&lt;&gt;"",(AG48/IF(AF48=0,1,AF48)),IF(AE48&lt;&gt;"",(AE48/IF(AD48=0,1,AD48)),IF(AC48&lt;&gt;"",(AC48/IF(AB48=0,1,AB48)),IF(AA48&lt;&gt;"",(AA48/IF(Z48=0,1,Z48)))))),
IF(X48="Mantenimiento",IF(AND(AG48=0,AE48=0,AC48=0,AA48=0),0,((AG48+AE48+AC48+AA48)/(IF(AG48=0,0,AG48)+IF(AE48=0,0,AE48)+IF(AC48=0,0,AC48)+IF(AA48=0,0,AA48)))),"ERROR")))</f>
        <v>8.3333333333333329E-2</v>
      </c>
      <c r="AI48" s="487">
        <f t="shared" ref="AI48:AI50" si="5">+IF(AH48&gt;1,1,AH48)</f>
        <v>8.3333333333333329E-2</v>
      </c>
      <c r="AJ48" s="496">
        <v>3454545</v>
      </c>
      <c r="AK48" s="339" t="s">
        <v>364</v>
      </c>
      <c r="AL48" s="497" t="s">
        <v>1091</v>
      </c>
      <c r="AM48" s="490">
        <v>0</v>
      </c>
      <c r="AN48" s="339"/>
      <c r="AO48" s="492"/>
      <c r="AP48" s="467"/>
      <c r="AQ48" s="467"/>
      <c r="AR48" s="467"/>
      <c r="AS48" s="467"/>
      <c r="AT48" s="467"/>
      <c r="AU48" s="467"/>
      <c r="AV48" s="467"/>
      <c r="AW48" s="467"/>
      <c r="AX48" s="467"/>
      <c r="AY48" s="467"/>
      <c r="AZ48" s="467"/>
      <c r="BA48" s="467"/>
      <c r="BB48" s="467"/>
      <c r="BC48" s="467"/>
      <c r="BD48" s="467"/>
      <c r="BE48" s="467"/>
      <c r="BF48" s="467"/>
      <c r="BG48" s="467"/>
      <c r="BH48" s="467"/>
      <c r="BI48" s="467"/>
      <c r="BJ48" s="467"/>
      <c r="BK48" s="467"/>
      <c r="BL48" s="467"/>
      <c r="BM48" s="467"/>
      <c r="BN48" s="467"/>
      <c r="BO48" s="467"/>
      <c r="BP48" s="467"/>
      <c r="BQ48" s="467"/>
      <c r="BR48" s="467"/>
      <c r="BS48" s="467"/>
      <c r="BT48" s="467"/>
      <c r="BU48" s="467"/>
      <c r="BV48" s="467"/>
      <c r="BW48" s="467"/>
      <c r="BX48" s="467"/>
      <c r="BY48" s="467"/>
      <c r="BZ48" s="467"/>
      <c r="CA48" s="467"/>
    </row>
    <row r="49" spans="1:79" s="468" customFormat="1" ht="51" x14ac:dyDescent="0.2">
      <c r="A49" s="94">
        <v>3</v>
      </c>
      <c r="B49" s="482" t="s">
        <v>643</v>
      </c>
      <c r="C49" s="94">
        <v>2</v>
      </c>
      <c r="D49" s="94" t="s">
        <v>666</v>
      </c>
      <c r="E49" s="482" t="s">
        <v>667</v>
      </c>
      <c r="F49" s="94">
        <v>2</v>
      </c>
      <c r="G49" s="94" t="s">
        <v>1144</v>
      </c>
      <c r="H49" s="483" t="s">
        <v>1145</v>
      </c>
      <c r="I49" s="94">
        <v>15</v>
      </c>
      <c r="J49" s="94"/>
      <c r="K49" s="482" t="s">
        <v>1146</v>
      </c>
      <c r="L49" s="493">
        <v>2020051290071</v>
      </c>
      <c r="M49" s="94">
        <v>2</v>
      </c>
      <c r="N49" s="94">
        <v>3222</v>
      </c>
      <c r="O49" s="482" t="s">
        <v>1150</v>
      </c>
      <c r="P49" s="94" t="s">
        <v>66</v>
      </c>
      <c r="Q49" s="94">
        <v>4</v>
      </c>
      <c r="R49" s="94" t="s">
        <v>67</v>
      </c>
      <c r="S49" s="518">
        <v>1</v>
      </c>
      <c r="T49" s="482" t="s">
        <v>1085</v>
      </c>
      <c r="U49" s="519" t="s">
        <v>1151</v>
      </c>
      <c r="V49" s="94" t="s">
        <v>1057</v>
      </c>
      <c r="W49" s="485">
        <v>1000</v>
      </c>
      <c r="X49" s="486" t="s">
        <v>47</v>
      </c>
      <c r="Y49" s="487">
        <v>1</v>
      </c>
      <c r="Z49" s="485">
        <v>100</v>
      </c>
      <c r="AA49" s="485">
        <v>0</v>
      </c>
      <c r="AB49" s="520">
        <v>300</v>
      </c>
      <c r="AC49" s="164">
        <v>25</v>
      </c>
      <c r="AD49" s="486">
        <v>300</v>
      </c>
      <c r="AE49" s="486"/>
      <c r="AF49" s="486">
        <v>300</v>
      </c>
      <c r="AG49" s="486"/>
      <c r="AH49" s="487">
        <f t="shared" si="4"/>
        <v>8.3333333333333329E-2</v>
      </c>
      <c r="AI49" s="487">
        <f t="shared" si="5"/>
        <v>8.3333333333333329E-2</v>
      </c>
      <c r="AJ49" s="165">
        <v>9000000</v>
      </c>
      <c r="AK49" s="168" t="s">
        <v>1107</v>
      </c>
      <c r="AL49" s="169" t="s">
        <v>1091</v>
      </c>
      <c r="AM49" s="166">
        <v>0</v>
      </c>
      <c r="AN49" s="170"/>
      <c r="AO49" s="492"/>
      <c r="AP49" s="467"/>
      <c r="AQ49" s="467"/>
      <c r="AR49" s="467"/>
      <c r="AS49" s="467"/>
      <c r="AT49" s="467"/>
      <c r="AU49" s="467"/>
      <c r="AV49" s="467"/>
      <c r="AW49" s="467"/>
      <c r="AX49" s="467"/>
      <c r="AY49" s="467"/>
      <c r="AZ49" s="467"/>
      <c r="BA49" s="467"/>
      <c r="BB49" s="467"/>
      <c r="BC49" s="467"/>
      <c r="BD49" s="467"/>
      <c r="BE49" s="467"/>
      <c r="BF49" s="467"/>
      <c r="BG49" s="467"/>
      <c r="BH49" s="467"/>
      <c r="BI49" s="467"/>
      <c r="BJ49" s="467"/>
      <c r="BK49" s="467"/>
      <c r="BL49" s="467"/>
      <c r="BM49" s="467"/>
      <c r="BN49" s="467"/>
      <c r="BO49" s="467"/>
      <c r="BP49" s="467"/>
      <c r="BQ49" s="467"/>
      <c r="BR49" s="467"/>
      <c r="BS49" s="467"/>
      <c r="BT49" s="467"/>
      <c r="BU49" s="467"/>
      <c r="BV49" s="467"/>
      <c r="BW49" s="467"/>
      <c r="BX49" s="467"/>
      <c r="BY49" s="467"/>
      <c r="BZ49" s="467"/>
      <c r="CA49" s="467"/>
    </row>
    <row r="50" spans="1:79" s="468" customFormat="1" ht="51" x14ac:dyDescent="0.2">
      <c r="A50" s="94">
        <v>3</v>
      </c>
      <c r="B50" s="482" t="s">
        <v>643</v>
      </c>
      <c r="C50" s="94">
        <v>2</v>
      </c>
      <c r="D50" s="94" t="s">
        <v>666</v>
      </c>
      <c r="E50" s="482" t="s">
        <v>667</v>
      </c>
      <c r="F50" s="94">
        <v>2</v>
      </c>
      <c r="G50" s="94" t="s">
        <v>1144</v>
      </c>
      <c r="H50" s="483" t="s">
        <v>1145</v>
      </c>
      <c r="I50" s="94">
        <v>15</v>
      </c>
      <c r="J50" s="94"/>
      <c r="K50" s="482" t="s">
        <v>1146</v>
      </c>
      <c r="L50" s="493">
        <v>2020051290071</v>
      </c>
      <c r="M50" s="94">
        <v>3</v>
      </c>
      <c r="N50" s="94">
        <v>3223</v>
      </c>
      <c r="O50" s="482" t="s">
        <v>1152</v>
      </c>
      <c r="P50" s="94" t="s">
        <v>66</v>
      </c>
      <c r="Q50" s="94">
        <v>3</v>
      </c>
      <c r="R50" s="94" t="s">
        <v>67</v>
      </c>
      <c r="S50" s="485">
        <v>1</v>
      </c>
      <c r="T50" s="482" t="s">
        <v>1085</v>
      </c>
      <c r="U50" s="519" t="s">
        <v>1122</v>
      </c>
      <c r="V50" s="94" t="s">
        <v>137</v>
      </c>
      <c r="W50" s="487">
        <v>1</v>
      </c>
      <c r="X50" s="486" t="s">
        <v>47</v>
      </c>
      <c r="Y50" s="487">
        <v>1</v>
      </c>
      <c r="Z50" s="487">
        <v>0</v>
      </c>
      <c r="AA50" s="487">
        <v>0</v>
      </c>
      <c r="AB50" s="487">
        <v>0</v>
      </c>
      <c r="AC50" s="487">
        <v>0</v>
      </c>
      <c r="AD50" s="487">
        <v>0.5</v>
      </c>
      <c r="AE50" s="486"/>
      <c r="AF50" s="487">
        <v>0.5</v>
      </c>
      <c r="AG50" s="486"/>
      <c r="AH50" s="487">
        <f t="shared" si="4"/>
        <v>0</v>
      </c>
      <c r="AI50" s="487">
        <f t="shared" si="5"/>
        <v>0</v>
      </c>
      <c r="AJ50" s="488">
        <v>20000000</v>
      </c>
      <c r="AK50" s="94" t="s">
        <v>1087</v>
      </c>
      <c r="AL50" s="489" t="s">
        <v>1088</v>
      </c>
      <c r="AM50" s="490">
        <v>0</v>
      </c>
      <c r="AN50" s="170"/>
      <c r="AO50" s="492"/>
      <c r="AP50" s="467"/>
      <c r="AQ50" s="467"/>
      <c r="AR50" s="467"/>
      <c r="AS50" s="467"/>
      <c r="AT50" s="467"/>
      <c r="AU50" s="467"/>
      <c r="AV50" s="467"/>
      <c r="AW50" s="467"/>
      <c r="AX50" s="467"/>
      <c r="AY50" s="467"/>
      <c r="AZ50" s="467"/>
      <c r="BA50" s="467"/>
      <c r="BB50" s="467"/>
      <c r="BC50" s="467"/>
      <c r="BD50" s="467"/>
      <c r="BE50" s="467"/>
      <c r="BF50" s="467"/>
      <c r="BG50" s="467"/>
      <c r="BH50" s="467"/>
      <c r="BI50" s="467"/>
      <c r="BJ50" s="467"/>
      <c r="BK50" s="467"/>
      <c r="BL50" s="467"/>
      <c r="BM50" s="467"/>
      <c r="BN50" s="467"/>
      <c r="BO50" s="467"/>
      <c r="BP50" s="467"/>
      <c r="BQ50" s="467"/>
      <c r="BR50" s="467"/>
      <c r="BS50" s="467"/>
      <c r="BT50" s="467"/>
      <c r="BU50" s="467"/>
      <c r="BV50" s="467"/>
      <c r="BW50" s="467"/>
      <c r="BX50" s="467"/>
      <c r="BY50" s="467"/>
      <c r="BZ50" s="467"/>
      <c r="CA50" s="467"/>
    </row>
    <row r="51" spans="1:79" s="468" customFormat="1" ht="51" x14ac:dyDescent="0.2">
      <c r="A51" s="94">
        <v>3</v>
      </c>
      <c r="B51" s="94" t="s">
        <v>643</v>
      </c>
      <c r="C51" s="94">
        <v>2</v>
      </c>
      <c r="D51" s="94">
        <v>32</v>
      </c>
      <c r="E51" s="483" t="s">
        <v>667</v>
      </c>
      <c r="F51" s="94">
        <v>2</v>
      </c>
      <c r="G51" s="94">
        <v>322</v>
      </c>
      <c r="H51" s="483" t="s">
        <v>1153</v>
      </c>
      <c r="I51" s="94">
        <v>15</v>
      </c>
      <c r="J51" s="94">
        <v>13</v>
      </c>
      <c r="K51" s="483" t="s">
        <v>1154</v>
      </c>
      <c r="L51" s="493">
        <v>2020051290050</v>
      </c>
      <c r="M51" s="94">
        <v>4</v>
      </c>
      <c r="N51" s="94">
        <v>3224</v>
      </c>
      <c r="O51" s="483" t="s">
        <v>1155</v>
      </c>
      <c r="P51" s="94" t="s">
        <v>1057</v>
      </c>
      <c r="Q51" s="94">
        <v>3</v>
      </c>
      <c r="R51" s="94" t="s">
        <v>45</v>
      </c>
      <c r="S51" s="94">
        <v>1</v>
      </c>
      <c r="T51" s="482" t="s">
        <v>1085</v>
      </c>
      <c r="U51" s="519" t="s">
        <v>1156</v>
      </c>
      <c r="V51" s="94" t="s">
        <v>1057</v>
      </c>
      <c r="W51" s="485">
        <v>2</v>
      </c>
      <c r="X51" s="486" t="s">
        <v>47</v>
      </c>
      <c r="Y51" s="487">
        <v>1</v>
      </c>
      <c r="Z51" s="485">
        <v>0</v>
      </c>
      <c r="AA51" s="485">
        <v>0</v>
      </c>
      <c r="AB51" s="520">
        <v>1</v>
      </c>
      <c r="AC51" s="520">
        <v>1</v>
      </c>
      <c r="AD51" s="486">
        <v>1</v>
      </c>
      <c r="AE51" s="486">
        <v>0</v>
      </c>
      <c r="AF51" s="486">
        <v>0</v>
      </c>
      <c r="AG51" s="486">
        <v>0</v>
      </c>
      <c r="AH51" s="487">
        <v>0</v>
      </c>
      <c r="AI51" s="488"/>
      <c r="AJ51" s="496">
        <v>16000000</v>
      </c>
      <c r="AK51" s="496" t="s">
        <v>314</v>
      </c>
      <c r="AL51" s="496" t="s">
        <v>1091</v>
      </c>
      <c r="AM51" s="521">
        <v>4400048</v>
      </c>
      <c r="AN51" s="339"/>
      <c r="AO51" s="492"/>
      <c r="AP51" s="467"/>
      <c r="AQ51" s="467"/>
      <c r="AR51" s="467"/>
      <c r="AS51" s="467"/>
      <c r="AT51" s="467"/>
      <c r="AU51" s="467"/>
      <c r="AV51" s="467"/>
      <c r="AW51" s="467"/>
      <c r="AX51" s="467"/>
      <c r="AY51" s="467"/>
      <c r="AZ51" s="467"/>
      <c r="BA51" s="467"/>
      <c r="BB51" s="467"/>
      <c r="BC51" s="467"/>
      <c r="BD51" s="467"/>
      <c r="BE51" s="467"/>
      <c r="BF51" s="467"/>
      <c r="BG51" s="467"/>
      <c r="BH51" s="467"/>
      <c r="BI51" s="467"/>
      <c r="BJ51" s="467"/>
      <c r="BK51" s="467"/>
      <c r="BL51" s="467"/>
      <c r="BM51" s="467"/>
      <c r="BN51" s="467"/>
      <c r="BO51" s="467"/>
      <c r="BP51" s="467"/>
      <c r="BQ51" s="467"/>
      <c r="BR51" s="467"/>
      <c r="BS51" s="467"/>
      <c r="BT51" s="467"/>
      <c r="BU51" s="467"/>
      <c r="BV51" s="467"/>
      <c r="BW51" s="467"/>
      <c r="BX51" s="467"/>
      <c r="BY51" s="467"/>
      <c r="BZ51" s="467"/>
      <c r="CA51" s="467"/>
    </row>
    <row r="52" spans="1:79" s="468" customFormat="1" ht="51" x14ac:dyDescent="0.2">
      <c r="A52" s="94">
        <v>3</v>
      </c>
      <c r="B52" s="94" t="s">
        <v>643</v>
      </c>
      <c r="C52" s="94">
        <v>2</v>
      </c>
      <c r="D52" s="94">
        <v>32</v>
      </c>
      <c r="E52" s="483" t="s">
        <v>667</v>
      </c>
      <c r="F52" s="94">
        <v>2</v>
      </c>
      <c r="G52" s="94">
        <v>322</v>
      </c>
      <c r="H52" s="483" t="s">
        <v>1153</v>
      </c>
      <c r="I52" s="94">
        <v>15</v>
      </c>
      <c r="J52" s="94">
        <v>13</v>
      </c>
      <c r="K52" s="483" t="s">
        <v>1154</v>
      </c>
      <c r="L52" s="493">
        <v>2020051290050</v>
      </c>
      <c r="M52" s="94">
        <v>4</v>
      </c>
      <c r="N52" s="94">
        <v>3224</v>
      </c>
      <c r="O52" s="483" t="s">
        <v>1155</v>
      </c>
      <c r="P52" s="94" t="s">
        <v>1057</v>
      </c>
      <c r="Q52" s="94">
        <v>3</v>
      </c>
      <c r="R52" s="94" t="s">
        <v>45</v>
      </c>
      <c r="S52" s="94">
        <v>1</v>
      </c>
      <c r="T52" s="482" t="s">
        <v>1085</v>
      </c>
      <c r="U52" s="519" t="s">
        <v>1156</v>
      </c>
      <c r="V52" s="94" t="s">
        <v>1057</v>
      </c>
      <c r="W52" s="485">
        <v>2</v>
      </c>
      <c r="X52" s="486" t="s">
        <v>47</v>
      </c>
      <c r="Y52" s="487">
        <v>1</v>
      </c>
      <c r="Z52" s="485">
        <v>0</v>
      </c>
      <c r="AA52" s="485">
        <v>0</v>
      </c>
      <c r="AB52" s="520">
        <v>1</v>
      </c>
      <c r="AC52" s="520">
        <v>1</v>
      </c>
      <c r="AD52" s="486">
        <v>1</v>
      </c>
      <c r="AE52" s="486">
        <v>0</v>
      </c>
      <c r="AF52" s="486">
        <v>0</v>
      </c>
      <c r="AG52" s="486">
        <v>0</v>
      </c>
      <c r="AH52" s="487">
        <v>0</v>
      </c>
      <c r="AI52" s="488"/>
      <c r="AJ52" s="496">
        <v>909091</v>
      </c>
      <c r="AK52" s="496" t="s">
        <v>305</v>
      </c>
      <c r="AL52" s="496" t="s">
        <v>1091</v>
      </c>
      <c r="AM52" s="521">
        <v>0</v>
      </c>
      <c r="AN52" s="339"/>
      <c r="AO52" s="492"/>
      <c r="AP52" s="467"/>
      <c r="AQ52" s="467"/>
      <c r="AR52" s="467"/>
      <c r="AS52" s="467"/>
      <c r="AT52" s="467"/>
      <c r="AU52" s="467"/>
      <c r="AV52" s="467"/>
      <c r="AW52" s="467"/>
      <c r="AX52" s="467"/>
      <c r="AY52" s="467"/>
      <c r="AZ52" s="467"/>
      <c r="BA52" s="467"/>
      <c r="BB52" s="467"/>
      <c r="BC52" s="467"/>
      <c r="BD52" s="467"/>
      <c r="BE52" s="467"/>
      <c r="BF52" s="467"/>
      <c r="BG52" s="467"/>
      <c r="BH52" s="467"/>
      <c r="BI52" s="467"/>
      <c r="BJ52" s="467"/>
      <c r="BK52" s="467"/>
      <c r="BL52" s="467"/>
      <c r="BM52" s="467"/>
      <c r="BN52" s="467"/>
      <c r="BO52" s="467"/>
      <c r="BP52" s="467"/>
      <c r="BQ52" s="467"/>
      <c r="BR52" s="467"/>
      <c r="BS52" s="467"/>
      <c r="BT52" s="467"/>
      <c r="BU52" s="467"/>
      <c r="BV52" s="467"/>
      <c r="BW52" s="467"/>
      <c r="BX52" s="467"/>
      <c r="BY52" s="467"/>
      <c r="BZ52" s="467"/>
      <c r="CA52" s="467"/>
    </row>
    <row r="53" spans="1:79" s="468" customFormat="1" ht="51" x14ac:dyDescent="0.2">
      <c r="A53" s="94">
        <v>3</v>
      </c>
      <c r="B53" s="94" t="s">
        <v>643</v>
      </c>
      <c r="C53" s="94">
        <v>2</v>
      </c>
      <c r="D53" s="94">
        <v>32</v>
      </c>
      <c r="E53" s="483" t="s">
        <v>667</v>
      </c>
      <c r="F53" s="94">
        <v>2</v>
      </c>
      <c r="G53" s="94">
        <v>322</v>
      </c>
      <c r="H53" s="483" t="s">
        <v>1153</v>
      </c>
      <c r="I53" s="94">
        <v>15</v>
      </c>
      <c r="J53" s="94">
        <v>13</v>
      </c>
      <c r="K53" s="483" t="s">
        <v>1154</v>
      </c>
      <c r="L53" s="493">
        <v>2020051290050</v>
      </c>
      <c r="M53" s="94">
        <v>4</v>
      </c>
      <c r="N53" s="94">
        <v>3224</v>
      </c>
      <c r="O53" s="483" t="s">
        <v>1155</v>
      </c>
      <c r="P53" s="94" t="s">
        <v>1057</v>
      </c>
      <c r="Q53" s="94">
        <v>3</v>
      </c>
      <c r="R53" s="94" t="s">
        <v>45</v>
      </c>
      <c r="S53" s="94">
        <v>1</v>
      </c>
      <c r="T53" s="482" t="s">
        <v>1085</v>
      </c>
      <c r="U53" s="519" t="s">
        <v>1156</v>
      </c>
      <c r="V53" s="94" t="s">
        <v>1057</v>
      </c>
      <c r="W53" s="485">
        <v>2</v>
      </c>
      <c r="X53" s="486" t="s">
        <v>47</v>
      </c>
      <c r="Y53" s="487">
        <v>1</v>
      </c>
      <c r="Z53" s="485">
        <v>0</v>
      </c>
      <c r="AA53" s="485">
        <v>0</v>
      </c>
      <c r="AB53" s="520">
        <v>1</v>
      </c>
      <c r="AC53" s="520">
        <v>1</v>
      </c>
      <c r="AD53" s="486">
        <v>1</v>
      </c>
      <c r="AE53" s="486">
        <v>0</v>
      </c>
      <c r="AF53" s="486">
        <v>0</v>
      </c>
      <c r="AG53" s="486">
        <v>0</v>
      </c>
      <c r="AH53" s="487">
        <v>0</v>
      </c>
      <c r="AI53" s="488"/>
      <c r="AJ53" s="496">
        <v>2727272</v>
      </c>
      <c r="AK53" s="496" t="s">
        <v>306</v>
      </c>
      <c r="AL53" s="496" t="s">
        <v>1091</v>
      </c>
      <c r="AM53" s="521">
        <v>0</v>
      </c>
      <c r="AN53" s="339"/>
      <c r="AO53" s="492"/>
      <c r="AP53" s="467"/>
      <c r="AQ53" s="467"/>
      <c r="AR53" s="467"/>
      <c r="AS53" s="467"/>
      <c r="AT53" s="467"/>
      <c r="AU53" s="467"/>
      <c r="AV53" s="467"/>
      <c r="AW53" s="467"/>
      <c r="AX53" s="467"/>
      <c r="AY53" s="467"/>
      <c r="AZ53" s="467"/>
      <c r="BA53" s="467"/>
      <c r="BB53" s="467"/>
      <c r="BC53" s="467"/>
      <c r="BD53" s="467"/>
      <c r="BE53" s="467"/>
      <c r="BF53" s="467"/>
      <c r="BG53" s="467"/>
      <c r="BH53" s="467"/>
      <c r="BI53" s="467"/>
      <c r="BJ53" s="467"/>
      <c r="BK53" s="467"/>
      <c r="BL53" s="467"/>
      <c r="BM53" s="467"/>
      <c r="BN53" s="467"/>
      <c r="BO53" s="467"/>
      <c r="BP53" s="467"/>
      <c r="BQ53" s="467"/>
      <c r="BR53" s="467"/>
      <c r="BS53" s="467"/>
      <c r="BT53" s="467"/>
      <c r="BU53" s="467"/>
      <c r="BV53" s="467"/>
      <c r="BW53" s="467"/>
      <c r="BX53" s="467"/>
      <c r="BY53" s="467"/>
      <c r="BZ53" s="467"/>
      <c r="CA53" s="467"/>
    </row>
    <row r="54" spans="1:79" s="468" customFormat="1" ht="51" x14ac:dyDescent="0.2">
      <c r="A54" s="94">
        <v>3</v>
      </c>
      <c r="B54" s="94" t="s">
        <v>643</v>
      </c>
      <c r="C54" s="94">
        <v>2</v>
      </c>
      <c r="D54" s="94">
        <v>32</v>
      </c>
      <c r="E54" s="483" t="s">
        <v>667</v>
      </c>
      <c r="F54" s="94">
        <v>2</v>
      </c>
      <c r="G54" s="94">
        <v>322</v>
      </c>
      <c r="H54" s="483" t="s">
        <v>1153</v>
      </c>
      <c r="I54" s="94">
        <v>15</v>
      </c>
      <c r="J54" s="94">
        <v>13</v>
      </c>
      <c r="K54" s="483" t="s">
        <v>1154</v>
      </c>
      <c r="L54" s="493">
        <v>2020051290050</v>
      </c>
      <c r="M54" s="94">
        <v>4</v>
      </c>
      <c r="N54" s="94">
        <v>3224</v>
      </c>
      <c r="O54" s="483" t="s">
        <v>1155</v>
      </c>
      <c r="P54" s="94" t="s">
        <v>1057</v>
      </c>
      <c r="Q54" s="94">
        <v>3</v>
      </c>
      <c r="R54" s="94" t="s">
        <v>45</v>
      </c>
      <c r="S54" s="94">
        <v>1</v>
      </c>
      <c r="T54" s="482" t="s">
        <v>1085</v>
      </c>
      <c r="U54" s="519" t="s">
        <v>1156</v>
      </c>
      <c r="V54" s="94" t="s">
        <v>1057</v>
      </c>
      <c r="W54" s="485">
        <v>2</v>
      </c>
      <c r="X54" s="486" t="s">
        <v>47</v>
      </c>
      <c r="Y54" s="487">
        <v>1</v>
      </c>
      <c r="Z54" s="485">
        <v>0</v>
      </c>
      <c r="AA54" s="485">
        <v>0</v>
      </c>
      <c r="AB54" s="520">
        <v>1</v>
      </c>
      <c r="AC54" s="520">
        <v>1</v>
      </c>
      <c r="AD54" s="486">
        <v>1</v>
      </c>
      <c r="AE54" s="486">
        <v>0</v>
      </c>
      <c r="AF54" s="486">
        <v>0</v>
      </c>
      <c r="AG54" s="486">
        <v>0</v>
      </c>
      <c r="AH54" s="487">
        <v>0</v>
      </c>
      <c r="AI54" s="487">
        <f t="shared" ref="AI54:AI56" si="6">+IF(AH54&gt;1,1,AH54)</f>
        <v>0</v>
      </c>
      <c r="AJ54" s="496">
        <v>3454545</v>
      </c>
      <c r="AK54" s="339" t="s">
        <v>364</v>
      </c>
      <c r="AL54" s="497" t="s">
        <v>1091</v>
      </c>
      <c r="AM54" s="490">
        <v>0</v>
      </c>
      <c r="AN54" s="170"/>
      <c r="AO54" s="492"/>
      <c r="AP54" s="467"/>
      <c r="AQ54" s="467"/>
      <c r="AR54" s="467"/>
      <c r="AS54" s="467"/>
      <c r="AT54" s="467"/>
      <c r="AU54" s="467"/>
      <c r="AV54" s="467"/>
      <c r="AW54" s="467"/>
      <c r="AX54" s="467"/>
      <c r="AY54" s="467"/>
      <c r="AZ54" s="467"/>
      <c r="BA54" s="467"/>
      <c r="BB54" s="467"/>
      <c r="BC54" s="467"/>
      <c r="BD54" s="467"/>
      <c r="BE54" s="467"/>
      <c r="BF54" s="467"/>
      <c r="BG54" s="467"/>
      <c r="BH54" s="467"/>
      <c r="BI54" s="467"/>
      <c r="BJ54" s="467"/>
      <c r="BK54" s="467"/>
      <c r="BL54" s="467"/>
      <c r="BM54" s="467"/>
      <c r="BN54" s="467"/>
      <c r="BO54" s="467"/>
      <c r="BP54" s="467"/>
      <c r="BQ54" s="467"/>
      <c r="BR54" s="467"/>
      <c r="BS54" s="467"/>
      <c r="BT54" s="467"/>
      <c r="BU54" s="467"/>
      <c r="BV54" s="467"/>
      <c r="BW54" s="467"/>
      <c r="BX54" s="467"/>
      <c r="BY54" s="467"/>
      <c r="BZ54" s="467"/>
      <c r="CA54" s="467"/>
    </row>
    <row r="55" spans="1:79" s="468" customFormat="1" ht="38.25" x14ac:dyDescent="0.2">
      <c r="A55" s="94">
        <v>3</v>
      </c>
      <c r="B55" s="482" t="s">
        <v>643</v>
      </c>
      <c r="C55" s="94">
        <v>2</v>
      </c>
      <c r="D55" s="94" t="s">
        <v>666</v>
      </c>
      <c r="E55" s="482" t="s">
        <v>667</v>
      </c>
      <c r="F55" s="94">
        <v>2</v>
      </c>
      <c r="G55" s="94" t="s">
        <v>1144</v>
      </c>
      <c r="H55" s="483" t="s">
        <v>1145</v>
      </c>
      <c r="I55" s="94">
        <v>15</v>
      </c>
      <c r="J55" s="94">
        <v>13</v>
      </c>
      <c r="K55" s="482" t="s">
        <v>1146</v>
      </c>
      <c r="L55" s="493">
        <v>2020051290071</v>
      </c>
      <c r="M55" s="94">
        <v>5</v>
      </c>
      <c r="N55" s="94">
        <v>3225</v>
      </c>
      <c r="O55" s="482" t="s">
        <v>1157</v>
      </c>
      <c r="P55" s="94" t="s">
        <v>66</v>
      </c>
      <c r="Q55" s="94">
        <v>3</v>
      </c>
      <c r="R55" s="94" t="s">
        <v>67</v>
      </c>
      <c r="S55" s="485">
        <v>1</v>
      </c>
      <c r="T55" s="482" t="s">
        <v>1085</v>
      </c>
      <c r="U55" s="519" t="s">
        <v>1158</v>
      </c>
      <c r="V55" s="94" t="s">
        <v>1057</v>
      </c>
      <c r="W55" s="485">
        <v>8</v>
      </c>
      <c r="X55" s="486" t="s">
        <v>46</v>
      </c>
      <c r="Y55" s="487">
        <v>1</v>
      </c>
      <c r="Z55" s="485">
        <v>8</v>
      </c>
      <c r="AA55" s="485">
        <v>8</v>
      </c>
      <c r="AB55" s="486">
        <v>8</v>
      </c>
      <c r="AC55" s="486">
        <v>8</v>
      </c>
      <c r="AD55" s="486">
        <v>8</v>
      </c>
      <c r="AE55" s="486"/>
      <c r="AF55" s="486">
        <v>8</v>
      </c>
      <c r="AG55" s="486"/>
      <c r="AH55" s="487">
        <f t="shared" ref="AH55:AH56" si="7">+IF(X55="Acumulado",(AA55+AC55+AE55+AG55)/(Z55+AB55+AD55+AF55),
IF(X55="No acumulado",IF(AG55&lt;&gt;"",(AG55/IF(AF55=0,1,AF55)),IF(AE55&lt;&gt;"",(AE55/IF(AD55=0,1,AD55)),IF(AC55&lt;&gt;"",(AC55/IF(AB55=0,1,AB55)),IF(AA55&lt;&gt;"",(AA55/IF(Z55=0,1,Z55)))))),
IF(X55="Mantenimiento",IF(AND(AG55=0,AE55=0,AC55=0,AA55=0),0,((AG55+AE55+AC55+AA55)/(IF(AG55=0,0,AG55)+IF(AE55=0,0,AE55)+IF(AC55=0,0,AC55)+IF(AA55=0,0,AA55)))),"ERROR")))</f>
        <v>1</v>
      </c>
      <c r="AI55" s="487">
        <f t="shared" si="6"/>
        <v>1</v>
      </c>
      <c r="AJ55" s="488">
        <v>90000000</v>
      </c>
      <c r="AK55" s="94" t="s">
        <v>1087</v>
      </c>
      <c r="AL55" s="489" t="s">
        <v>660</v>
      </c>
      <c r="AM55" s="490">
        <v>45000000</v>
      </c>
      <c r="AN55" s="170"/>
      <c r="AO55" s="492"/>
      <c r="AP55" s="467"/>
      <c r="AQ55" s="467"/>
      <c r="AR55" s="467"/>
      <c r="AS55" s="467"/>
      <c r="AT55" s="467"/>
      <c r="AU55" s="467"/>
      <c r="AV55" s="467"/>
      <c r="AW55" s="467"/>
      <c r="AX55" s="467"/>
      <c r="AY55" s="467"/>
      <c r="AZ55" s="467"/>
      <c r="BA55" s="467"/>
      <c r="BB55" s="467"/>
      <c r="BC55" s="467"/>
      <c r="BD55" s="467"/>
      <c r="BE55" s="467"/>
      <c r="BF55" s="467"/>
      <c r="BG55" s="467"/>
      <c r="BH55" s="467"/>
      <c r="BI55" s="467"/>
      <c r="BJ55" s="467"/>
      <c r="BK55" s="467"/>
      <c r="BL55" s="467"/>
      <c r="BM55" s="467"/>
      <c r="BN55" s="467"/>
      <c r="BO55" s="467"/>
      <c r="BP55" s="467"/>
      <c r="BQ55" s="467"/>
      <c r="BR55" s="467"/>
      <c r="BS55" s="467"/>
      <c r="BT55" s="467"/>
      <c r="BU55" s="467"/>
      <c r="BV55" s="467"/>
      <c r="BW55" s="467"/>
      <c r="BX55" s="467"/>
      <c r="BY55" s="467"/>
      <c r="BZ55" s="467"/>
      <c r="CA55" s="467"/>
    </row>
    <row r="56" spans="1:79" s="468" customFormat="1" ht="38.25" x14ac:dyDescent="0.2">
      <c r="A56" s="94">
        <v>3</v>
      </c>
      <c r="B56" s="482" t="s">
        <v>643</v>
      </c>
      <c r="C56" s="94">
        <v>2</v>
      </c>
      <c r="D56" s="94" t="s">
        <v>666</v>
      </c>
      <c r="E56" s="482" t="s">
        <v>667</v>
      </c>
      <c r="F56" s="493">
        <v>2</v>
      </c>
      <c r="G56" s="94" t="s">
        <v>1144</v>
      </c>
      <c r="H56" s="483" t="s">
        <v>1145</v>
      </c>
      <c r="I56" s="94">
        <v>15</v>
      </c>
      <c r="J56" s="94">
        <v>13</v>
      </c>
      <c r="K56" s="482" t="s">
        <v>1146</v>
      </c>
      <c r="L56" s="493">
        <v>2020051290071</v>
      </c>
      <c r="M56" s="94">
        <v>6</v>
      </c>
      <c r="N56" s="94">
        <v>3226</v>
      </c>
      <c r="O56" s="482" t="s">
        <v>1159</v>
      </c>
      <c r="P56" s="94" t="s">
        <v>66</v>
      </c>
      <c r="Q56" s="94">
        <v>4</v>
      </c>
      <c r="R56" s="487" t="s">
        <v>67</v>
      </c>
      <c r="S56" s="518">
        <v>1</v>
      </c>
      <c r="T56" s="482" t="s">
        <v>1085</v>
      </c>
      <c r="U56" s="519" t="s">
        <v>1160</v>
      </c>
      <c r="V56" s="94" t="s">
        <v>1057</v>
      </c>
      <c r="W56" s="485">
        <v>1</v>
      </c>
      <c r="X56" s="486" t="s">
        <v>46</v>
      </c>
      <c r="Y56" s="487">
        <v>1</v>
      </c>
      <c r="Z56" s="485">
        <v>1</v>
      </c>
      <c r="AA56" s="485">
        <v>2</v>
      </c>
      <c r="AB56" s="486">
        <v>1</v>
      </c>
      <c r="AC56" s="486">
        <v>2</v>
      </c>
      <c r="AD56" s="486">
        <v>1</v>
      </c>
      <c r="AE56" s="486"/>
      <c r="AF56" s="486">
        <v>1</v>
      </c>
      <c r="AG56" s="486"/>
      <c r="AH56" s="487">
        <f t="shared" si="7"/>
        <v>1</v>
      </c>
      <c r="AI56" s="487">
        <f t="shared" si="6"/>
        <v>1</v>
      </c>
      <c r="AJ56" s="488">
        <v>18000000</v>
      </c>
      <c r="AK56" s="94" t="s">
        <v>1087</v>
      </c>
      <c r="AL56" s="94" t="s">
        <v>1088</v>
      </c>
      <c r="AM56" s="490">
        <v>11000000</v>
      </c>
      <c r="AN56" s="170"/>
      <c r="AO56" s="492"/>
      <c r="AP56" s="467"/>
      <c r="AQ56" s="467"/>
      <c r="AR56" s="467"/>
      <c r="AS56" s="467"/>
      <c r="AT56" s="467"/>
      <c r="AU56" s="467"/>
      <c r="AV56" s="467"/>
      <c r="AW56" s="467"/>
      <c r="AX56" s="467"/>
      <c r="AY56" s="467"/>
      <c r="AZ56" s="467"/>
      <c r="BA56" s="467"/>
      <c r="BB56" s="467"/>
      <c r="BC56" s="467"/>
      <c r="BD56" s="467"/>
      <c r="BE56" s="467"/>
      <c r="BF56" s="467"/>
      <c r="BG56" s="467"/>
      <c r="BH56" s="467"/>
      <c r="BI56" s="467"/>
      <c r="BJ56" s="467"/>
      <c r="BK56" s="467"/>
      <c r="BL56" s="467"/>
      <c r="BM56" s="467"/>
      <c r="BN56" s="467"/>
      <c r="BO56" s="467"/>
      <c r="BP56" s="467"/>
      <c r="BQ56" s="467"/>
      <c r="BR56" s="467"/>
      <c r="BS56" s="467"/>
      <c r="BT56" s="467"/>
      <c r="BU56" s="467"/>
      <c r="BV56" s="467"/>
      <c r="BW56" s="467"/>
      <c r="BX56" s="467"/>
      <c r="BY56" s="467"/>
      <c r="BZ56" s="467"/>
      <c r="CA56" s="467"/>
    </row>
    <row r="57" spans="1:79" s="468" customFormat="1" ht="38.25" x14ac:dyDescent="0.2">
      <c r="A57" s="94">
        <v>3</v>
      </c>
      <c r="B57" s="482" t="s">
        <v>643</v>
      </c>
      <c r="C57" s="94">
        <v>2</v>
      </c>
      <c r="D57" s="94" t="s">
        <v>666</v>
      </c>
      <c r="E57" s="482" t="s">
        <v>667</v>
      </c>
      <c r="F57" s="493">
        <v>2</v>
      </c>
      <c r="G57" s="94" t="s">
        <v>1144</v>
      </c>
      <c r="H57" s="483" t="s">
        <v>1145</v>
      </c>
      <c r="I57" s="94">
        <v>15</v>
      </c>
      <c r="J57" s="94"/>
      <c r="K57" s="482" t="s">
        <v>1146</v>
      </c>
      <c r="L57" s="493">
        <v>2020051290071</v>
      </c>
      <c r="M57" s="94">
        <v>7</v>
      </c>
      <c r="N57" s="94">
        <v>3227</v>
      </c>
      <c r="O57" s="482" t="s">
        <v>1161</v>
      </c>
      <c r="P57" s="94" t="s">
        <v>66</v>
      </c>
      <c r="Q57" s="94">
        <v>4</v>
      </c>
      <c r="R57" s="487" t="s">
        <v>67</v>
      </c>
      <c r="S57" s="518">
        <v>1</v>
      </c>
      <c r="T57" s="482" t="s">
        <v>1085</v>
      </c>
      <c r="U57" s="519" t="s">
        <v>1162</v>
      </c>
      <c r="V57" s="94" t="s">
        <v>1057</v>
      </c>
      <c r="W57" s="485">
        <v>2000</v>
      </c>
      <c r="X57" s="486" t="s">
        <v>47</v>
      </c>
      <c r="Y57" s="487">
        <v>1</v>
      </c>
      <c r="Z57" s="485">
        <v>200</v>
      </c>
      <c r="AA57" s="522">
        <v>498</v>
      </c>
      <c r="AB57" s="520">
        <v>600</v>
      </c>
      <c r="AC57" s="520">
        <v>810</v>
      </c>
      <c r="AD57" s="486">
        <v>600</v>
      </c>
      <c r="AE57" s="486"/>
      <c r="AF57" s="486">
        <v>600</v>
      </c>
      <c r="AG57" s="486"/>
      <c r="AH57" s="487">
        <v>1</v>
      </c>
      <c r="AI57" s="488"/>
      <c r="AJ57" s="496">
        <v>16000000</v>
      </c>
      <c r="AK57" s="496" t="s">
        <v>314</v>
      </c>
      <c r="AL57" s="496" t="s">
        <v>1091</v>
      </c>
      <c r="AM57" s="521">
        <v>5200048</v>
      </c>
      <c r="AN57" s="339"/>
      <c r="AO57" s="492"/>
      <c r="AP57" s="467"/>
      <c r="AQ57" s="467"/>
      <c r="AR57" s="467"/>
      <c r="AS57" s="467"/>
      <c r="AT57" s="467"/>
      <c r="AU57" s="467"/>
      <c r="AV57" s="467"/>
      <c r="AW57" s="467"/>
      <c r="AX57" s="467"/>
      <c r="AY57" s="467"/>
      <c r="AZ57" s="467"/>
      <c r="BA57" s="467"/>
      <c r="BB57" s="467"/>
      <c r="BC57" s="467"/>
      <c r="BD57" s="467"/>
      <c r="BE57" s="467"/>
      <c r="BF57" s="467"/>
      <c r="BG57" s="467"/>
      <c r="BH57" s="467"/>
      <c r="BI57" s="467"/>
      <c r="BJ57" s="467"/>
      <c r="BK57" s="467"/>
      <c r="BL57" s="467"/>
      <c r="BM57" s="467"/>
      <c r="BN57" s="467"/>
      <c r="BO57" s="467"/>
      <c r="BP57" s="467"/>
      <c r="BQ57" s="467"/>
      <c r="BR57" s="467"/>
      <c r="BS57" s="467"/>
      <c r="BT57" s="467"/>
      <c r="BU57" s="467"/>
      <c r="BV57" s="467"/>
      <c r="BW57" s="467"/>
      <c r="BX57" s="467"/>
      <c r="BY57" s="467"/>
      <c r="BZ57" s="467"/>
      <c r="CA57" s="467"/>
    </row>
    <row r="58" spans="1:79" s="468" customFormat="1" ht="38.25" x14ac:dyDescent="0.2">
      <c r="A58" s="94">
        <v>3</v>
      </c>
      <c r="B58" s="482" t="s">
        <v>643</v>
      </c>
      <c r="C58" s="94">
        <v>2</v>
      </c>
      <c r="D58" s="94" t="s">
        <v>666</v>
      </c>
      <c r="E58" s="482" t="s">
        <v>667</v>
      </c>
      <c r="F58" s="493">
        <v>2</v>
      </c>
      <c r="G58" s="94" t="s">
        <v>1144</v>
      </c>
      <c r="H58" s="483" t="s">
        <v>1145</v>
      </c>
      <c r="I58" s="94">
        <v>15</v>
      </c>
      <c r="J58" s="94"/>
      <c r="K58" s="482" t="s">
        <v>1146</v>
      </c>
      <c r="L58" s="493">
        <v>2020051290071</v>
      </c>
      <c r="M58" s="94">
        <v>7</v>
      </c>
      <c r="N58" s="94">
        <v>3227</v>
      </c>
      <c r="O58" s="482" t="s">
        <v>1161</v>
      </c>
      <c r="P58" s="94" t="s">
        <v>66</v>
      </c>
      <c r="Q58" s="94">
        <v>4</v>
      </c>
      <c r="R58" s="487" t="s">
        <v>67</v>
      </c>
      <c r="S58" s="518">
        <v>1</v>
      </c>
      <c r="T58" s="482" t="s">
        <v>1085</v>
      </c>
      <c r="U58" s="519" t="s">
        <v>1162</v>
      </c>
      <c r="V58" s="94" t="s">
        <v>1057</v>
      </c>
      <c r="W58" s="485">
        <v>2000</v>
      </c>
      <c r="X58" s="486" t="s">
        <v>47</v>
      </c>
      <c r="Y58" s="487">
        <v>1</v>
      </c>
      <c r="Z58" s="485">
        <v>200</v>
      </c>
      <c r="AA58" s="522">
        <v>498</v>
      </c>
      <c r="AB58" s="520">
        <v>600</v>
      </c>
      <c r="AC58" s="520">
        <v>810</v>
      </c>
      <c r="AD58" s="486">
        <v>600</v>
      </c>
      <c r="AE58" s="486"/>
      <c r="AF58" s="486">
        <v>600</v>
      </c>
      <c r="AG58" s="486"/>
      <c r="AH58" s="487">
        <v>1</v>
      </c>
      <c r="AI58" s="488"/>
      <c r="AJ58" s="496">
        <v>909091</v>
      </c>
      <c r="AK58" s="496" t="s">
        <v>305</v>
      </c>
      <c r="AL58" s="496" t="s">
        <v>1091</v>
      </c>
      <c r="AM58" s="521">
        <v>0</v>
      </c>
      <c r="AN58" s="339"/>
      <c r="AO58" s="492"/>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467"/>
      <c r="BL58" s="467"/>
      <c r="BM58" s="467"/>
      <c r="BN58" s="467"/>
      <c r="BO58" s="467"/>
      <c r="BP58" s="467"/>
      <c r="BQ58" s="467"/>
      <c r="BR58" s="467"/>
      <c r="BS58" s="467"/>
      <c r="BT58" s="467"/>
      <c r="BU58" s="467"/>
      <c r="BV58" s="467"/>
      <c r="BW58" s="467"/>
      <c r="BX58" s="467"/>
      <c r="BY58" s="467"/>
      <c r="BZ58" s="467"/>
      <c r="CA58" s="467"/>
    </row>
    <row r="59" spans="1:79" s="468" customFormat="1" ht="38.25" x14ac:dyDescent="0.2">
      <c r="A59" s="94">
        <v>3</v>
      </c>
      <c r="B59" s="482" t="s">
        <v>643</v>
      </c>
      <c r="C59" s="94">
        <v>2</v>
      </c>
      <c r="D59" s="94" t="s">
        <v>666</v>
      </c>
      <c r="E59" s="482" t="s">
        <v>667</v>
      </c>
      <c r="F59" s="493">
        <v>2</v>
      </c>
      <c r="G59" s="94" t="s">
        <v>1144</v>
      </c>
      <c r="H59" s="483" t="s">
        <v>1145</v>
      </c>
      <c r="I59" s="94">
        <v>15</v>
      </c>
      <c r="J59" s="94"/>
      <c r="K59" s="482" t="s">
        <v>1146</v>
      </c>
      <c r="L59" s="493">
        <v>2020051290071</v>
      </c>
      <c r="M59" s="94">
        <v>7</v>
      </c>
      <c r="N59" s="94">
        <v>3227</v>
      </c>
      <c r="O59" s="482" t="s">
        <v>1161</v>
      </c>
      <c r="P59" s="94" t="s">
        <v>66</v>
      </c>
      <c r="Q59" s="94">
        <v>4</v>
      </c>
      <c r="R59" s="487" t="s">
        <v>67</v>
      </c>
      <c r="S59" s="518">
        <v>1</v>
      </c>
      <c r="T59" s="482" t="s">
        <v>1085</v>
      </c>
      <c r="U59" s="519" t="s">
        <v>1162</v>
      </c>
      <c r="V59" s="94" t="s">
        <v>1057</v>
      </c>
      <c r="W59" s="485">
        <v>2000</v>
      </c>
      <c r="X59" s="486" t="s">
        <v>47</v>
      </c>
      <c r="Y59" s="487">
        <v>1</v>
      </c>
      <c r="Z59" s="485">
        <v>200</v>
      </c>
      <c r="AA59" s="522">
        <v>498</v>
      </c>
      <c r="AB59" s="520">
        <v>600</v>
      </c>
      <c r="AC59" s="520">
        <v>810</v>
      </c>
      <c r="AD59" s="486">
        <v>600</v>
      </c>
      <c r="AE59" s="486"/>
      <c r="AF59" s="486">
        <v>600</v>
      </c>
      <c r="AG59" s="486"/>
      <c r="AH59" s="487">
        <v>1</v>
      </c>
      <c r="AI59" s="488"/>
      <c r="AJ59" s="496">
        <v>2727272</v>
      </c>
      <c r="AK59" s="496" t="s">
        <v>306</v>
      </c>
      <c r="AL59" s="496" t="s">
        <v>1091</v>
      </c>
      <c r="AM59" s="521">
        <v>0</v>
      </c>
      <c r="AN59" s="339"/>
      <c r="AO59" s="492"/>
      <c r="AP59" s="467"/>
      <c r="AQ59" s="467"/>
      <c r="AR59" s="467"/>
      <c r="AS59" s="467"/>
      <c r="AT59" s="467"/>
      <c r="AU59" s="467"/>
      <c r="AV59" s="467"/>
      <c r="AW59" s="467"/>
      <c r="AX59" s="467"/>
      <c r="AY59" s="467"/>
      <c r="AZ59" s="467"/>
      <c r="BA59" s="467"/>
      <c r="BB59" s="467"/>
      <c r="BC59" s="467"/>
      <c r="BD59" s="467"/>
      <c r="BE59" s="467"/>
      <c r="BF59" s="467"/>
      <c r="BG59" s="467"/>
      <c r="BH59" s="467"/>
      <c r="BI59" s="467"/>
      <c r="BJ59" s="467"/>
      <c r="BK59" s="467"/>
      <c r="BL59" s="467"/>
      <c r="BM59" s="467"/>
      <c r="BN59" s="467"/>
      <c r="BO59" s="467"/>
      <c r="BP59" s="467"/>
      <c r="BQ59" s="467"/>
      <c r="BR59" s="467"/>
      <c r="BS59" s="467"/>
      <c r="BT59" s="467"/>
      <c r="BU59" s="467"/>
      <c r="BV59" s="467"/>
      <c r="BW59" s="467"/>
      <c r="BX59" s="467"/>
      <c r="BY59" s="467"/>
      <c r="BZ59" s="467"/>
      <c r="CA59" s="467"/>
    </row>
    <row r="60" spans="1:79" s="468" customFormat="1" ht="38.25" x14ac:dyDescent="0.2">
      <c r="A60" s="94">
        <v>3</v>
      </c>
      <c r="B60" s="482" t="s">
        <v>643</v>
      </c>
      <c r="C60" s="94">
        <v>2</v>
      </c>
      <c r="D60" s="94" t="s">
        <v>666</v>
      </c>
      <c r="E60" s="482" t="s">
        <v>667</v>
      </c>
      <c r="F60" s="493">
        <v>2</v>
      </c>
      <c r="G60" s="94" t="s">
        <v>1144</v>
      </c>
      <c r="H60" s="483" t="s">
        <v>1145</v>
      </c>
      <c r="I60" s="94">
        <v>15</v>
      </c>
      <c r="J60" s="94"/>
      <c r="K60" s="482" t="s">
        <v>1146</v>
      </c>
      <c r="L60" s="493">
        <v>2020051290071</v>
      </c>
      <c r="M60" s="94">
        <v>7</v>
      </c>
      <c r="N60" s="94">
        <v>3227</v>
      </c>
      <c r="O60" s="482" t="s">
        <v>1161</v>
      </c>
      <c r="P60" s="94" t="s">
        <v>66</v>
      </c>
      <c r="Q60" s="94">
        <v>4</v>
      </c>
      <c r="R60" s="487" t="s">
        <v>67</v>
      </c>
      <c r="S60" s="518">
        <v>1</v>
      </c>
      <c r="T60" s="482" t="s">
        <v>1085</v>
      </c>
      <c r="U60" s="519" t="s">
        <v>1162</v>
      </c>
      <c r="V60" s="94" t="s">
        <v>1057</v>
      </c>
      <c r="W60" s="485">
        <v>2000</v>
      </c>
      <c r="X60" s="486" t="s">
        <v>47</v>
      </c>
      <c r="Y60" s="487">
        <v>1</v>
      </c>
      <c r="Z60" s="485">
        <v>200</v>
      </c>
      <c r="AA60" s="522">
        <v>498</v>
      </c>
      <c r="AB60" s="520">
        <v>600</v>
      </c>
      <c r="AC60" s="520">
        <v>810</v>
      </c>
      <c r="AD60" s="486">
        <v>600</v>
      </c>
      <c r="AE60" s="486"/>
      <c r="AF60" s="486">
        <v>600</v>
      </c>
      <c r="AG60" s="486"/>
      <c r="AH60" s="487">
        <f t="shared" ref="AH60:AH61" si="8">+IF(X60="Acumulado",(AA60+AC60+AE60+AG60)/(Z60+AB60+AD60+AF60),
IF(X60="No acumulado",IF(AG60&lt;&gt;"",(AG60/IF(AF60=0,1,AF60)),IF(AE60&lt;&gt;"",(AE60/IF(AD60=0,1,AD60)),IF(AC60&lt;&gt;"",(AC60/IF(AB60=0,1,AB60)),IF(AA60&lt;&gt;"",(AA60/IF(Z60=0,1,Z60)))))),
IF(X60="Mantenimiento",IF(AND(AG60=0,AE60=0,AC60=0,AA60=0),0,((AG60+AE60+AC60+AA60)/(IF(AG60=0,0,AG60)+IF(AE60=0,0,AE60)+IF(AC60=0,0,AC60)+IF(AA60=0,0,AA60)))),"ERROR")))</f>
        <v>1.35</v>
      </c>
      <c r="AI60" s="487">
        <f t="shared" ref="AI60:AI61" si="9">+IF(AH60&gt;1,1,AH60)</f>
        <v>1</v>
      </c>
      <c r="AJ60" s="496">
        <v>3454545</v>
      </c>
      <c r="AK60" s="339" t="s">
        <v>364</v>
      </c>
      <c r="AL60" s="497" t="s">
        <v>1091</v>
      </c>
      <c r="AM60" s="490">
        <v>0</v>
      </c>
      <c r="AN60" s="170"/>
      <c r="AO60" s="492"/>
      <c r="AP60" s="467"/>
      <c r="AQ60" s="467"/>
      <c r="AR60" s="467"/>
      <c r="AS60" s="467"/>
      <c r="AT60" s="467"/>
      <c r="AU60" s="467"/>
      <c r="AV60" s="467"/>
      <c r="AW60" s="467"/>
      <c r="AX60" s="467"/>
      <c r="AY60" s="467"/>
      <c r="AZ60" s="467"/>
      <c r="BA60" s="467"/>
      <c r="BB60" s="467"/>
      <c r="BC60" s="467"/>
      <c r="BD60" s="467"/>
      <c r="BE60" s="467"/>
      <c r="BF60" s="467"/>
      <c r="BG60" s="467"/>
      <c r="BH60" s="467"/>
      <c r="BI60" s="467"/>
      <c r="BJ60" s="467"/>
      <c r="BK60" s="467"/>
      <c r="BL60" s="467"/>
      <c r="BM60" s="467"/>
      <c r="BN60" s="467"/>
      <c r="BO60" s="467"/>
      <c r="BP60" s="467"/>
      <c r="BQ60" s="467"/>
      <c r="BR60" s="467"/>
      <c r="BS60" s="467"/>
      <c r="BT60" s="467"/>
      <c r="BU60" s="467"/>
      <c r="BV60" s="467"/>
      <c r="BW60" s="467"/>
      <c r="BX60" s="467"/>
      <c r="BY60" s="467"/>
      <c r="BZ60" s="467"/>
      <c r="CA60" s="467"/>
    </row>
    <row r="61" spans="1:79" s="468" customFormat="1" ht="51" x14ac:dyDescent="0.2">
      <c r="A61" s="94">
        <v>3</v>
      </c>
      <c r="B61" s="482" t="s">
        <v>643</v>
      </c>
      <c r="C61" s="94">
        <v>2</v>
      </c>
      <c r="D61" s="94" t="s">
        <v>666</v>
      </c>
      <c r="E61" s="482" t="s">
        <v>667</v>
      </c>
      <c r="F61" s="493">
        <v>3</v>
      </c>
      <c r="G61" s="94" t="s">
        <v>1163</v>
      </c>
      <c r="H61" s="483" t="s">
        <v>1164</v>
      </c>
      <c r="I61" s="94">
        <v>6</v>
      </c>
      <c r="J61" s="94">
        <v>15</v>
      </c>
      <c r="K61" s="482" t="s">
        <v>1165</v>
      </c>
      <c r="L61" s="493">
        <v>2020051290063</v>
      </c>
      <c r="M61" s="94">
        <v>1</v>
      </c>
      <c r="N61" s="94">
        <v>3231</v>
      </c>
      <c r="O61" s="482" t="s">
        <v>1166</v>
      </c>
      <c r="P61" s="94" t="s">
        <v>66</v>
      </c>
      <c r="Q61" s="94">
        <v>3</v>
      </c>
      <c r="R61" s="487" t="s">
        <v>67</v>
      </c>
      <c r="S61" s="518">
        <v>1</v>
      </c>
      <c r="T61" s="482" t="s">
        <v>1085</v>
      </c>
      <c r="U61" s="519" t="s">
        <v>1148</v>
      </c>
      <c r="V61" s="94" t="s">
        <v>1057</v>
      </c>
      <c r="W61" s="485">
        <v>1</v>
      </c>
      <c r="X61" s="486" t="s">
        <v>47</v>
      </c>
      <c r="Y61" s="487">
        <v>1</v>
      </c>
      <c r="Z61" s="485">
        <v>0</v>
      </c>
      <c r="AA61" s="485">
        <v>0</v>
      </c>
      <c r="AB61" s="486">
        <v>0</v>
      </c>
      <c r="AC61" s="486">
        <v>0</v>
      </c>
      <c r="AD61" s="486">
        <v>1</v>
      </c>
      <c r="AE61" s="486"/>
      <c r="AF61" s="486">
        <v>0</v>
      </c>
      <c r="AG61" s="486"/>
      <c r="AH61" s="487">
        <f t="shared" si="8"/>
        <v>0</v>
      </c>
      <c r="AI61" s="487">
        <f t="shared" si="9"/>
        <v>0</v>
      </c>
      <c r="AJ61" s="488">
        <v>623903500</v>
      </c>
      <c r="AK61" s="94" t="s">
        <v>1149</v>
      </c>
      <c r="AL61" s="489" t="s">
        <v>1091</v>
      </c>
      <c r="AM61" s="490">
        <v>0</v>
      </c>
      <c r="AN61" s="170"/>
      <c r="AO61" s="492"/>
      <c r="AP61" s="467"/>
      <c r="AQ61" s="467"/>
      <c r="AR61" s="467"/>
      <c r="AS61" s="467"/>
      <c r="AT61" s="467"/>
      <c r="AU61" s="467"/>
      <c r="AV61" s="467"/>
      <c r="AW61" s="467"/>
      <c r="AX61" s="467"/>
      <c r="AY61" s="467"/>
      <c r="AZ61" s="467"/>
      <c r="BA61" s="467"/>
      <c r="BB61" s="467"/>
      <c r="BC61" s="467"/>
      <c r="BD61" s="467"/>
      <c r="BE61" s="467"/>
      <c r="BF61" s="467"/>
      <c r="BG61" s="467"/>
      <c r="BH61" s="467"/>
      <c r="BI61" s="467"/>
      <c r="BJ61" s="467"/>
      <c r="BK61" s="467"/>
      <c r="BL61" s="467"/>
      <c r="BM61" s="467"/>
      <c r="BN61" s="467"/>
      <c r="BO61" s="467"/>
      <c r="BP61" s="467"/>
      <c r="BQ61" s="467"/>
      <c r="BR61" s="467"/>
      <c r="BS61" s="467"/>
      <c r="BT61" s="467"/>
      <c r="BU61" s="467"/>
      <c r="BV61" s="467"/>
      <c r="BW61" s="467"/>
      <c r="BX61" s="467"/>
      <c r="BY61" s="467"/>
      <c r="BZ61" s="467"/>
      <c r="CA61" s="467"/>
    </row>
    <row r="62" spans="1:79" s="468" customFormat="1" ht="63.75" x14ac:dyDescent="0.2">
      <c r="A62" s="94">
        <v>3</v>
      </c>
      <c r="B62" s="482" t="s">
        <v>643</v>
      </c>
      <c r="C62" s="94">
        <v>2</v>
      </c>
      <c r="D62" s="94" t="s">
        <v>666</v>
      </c>
      <c r="E62" s="482" t="s">
        <v>667</v>
      </c>
      <c r="F62" s="493">
        <v>3</v>
      </c>
      <c r="G62" s="94" t="s">
        <v>1163</v>
      </c>
      <c r="H62" s="483" t="s">
        <v>1164</v>
      </c>
      <c r="I62" s="94">
        <v>6</v>
      </c>
      <c r="J62" s="94">
        <v>15</v>
      </c>
      <c r="K62" s="482" t="s">
        <v>1165</v>
      </c>
      <c r="L62" s="493">
        <v>2020051290063</v>
      </c>
      <c r="M62" s="94">
        <v>2</v>
      </c>
      <c r="N62" s="94">
        <v>3232</v>
      </c>
      <c r="O62" s="482" t="s">
        <v>1167</v>
      </c>
      <c r="P62" s="94" t="s">
        <v>66</v>
      </c>
      <c r="Q62" s="94">
        <v>4</v>
      </c>
      <c r="R62" s="487" t="s">
        <v>67</v>
      </c>
      <c r="S62" s="518">
        <v>1</v>
      </c>
      <c r="T62" s="482" t="s">
        <v>1085</v>
      </c>
      <c r="U62" s="519" t="s">
        <v>1168</v>
      </c>
      <c r="V62" s="94" t="s">
        <v>1057</v>
      </c>
      <c r="W62" s="485">
        <v>1</v>
      </c>
      <c r="X62" s="486" t="s">
        <v>47</v>
      </c>
      <c r="Y62" s="487">
        <v>1</v>
      </c>
      <c r="Z62" s="485">
        <v>0</v>
      </c>
      <c r="AA62" s="485">
        <v>0</v>
      </c>
      <c r="AB62" s="520">
        <v>1</v>
      </c>
      <c r="AC62" s="520">
        <v>1</v>
      </c>
      <c r="AD62" s="486">
        <v>1</v>
      </c>
      <c r="AE62" s="486"/>
      <c r="AF62" s="486">
        <v>1</v>
      </c>
      <c r="AG62" s="486"/>
      <c r="AH62" s="487">
        <v>1</v>
      </c>
      <c r="AI62" s="488"/>
      <c r="AJ62" s="496">
        <v>16000000</v>
      </c>
      <c r="AK62" s="496" t="s">
        <v>314</v>
      </c>
      <c r="AL62" s="496" t="s">
        <v>1091</v>
      </c>
      <c r="AM62" s="521">
        <v>7500994</v>
      </c>
      <c r="AN62" s="339"/>
      <c r="AO62" s="492"/>
      <c r="AP62" s="467"/>
      <c r="AQ62" s="467"/>
      <c r="AR62" s="467"/>
      <c r="AS62" s="467"/>
      <c r="AT62" s="467"/>
      <c r="AU62" s="467"/>
      <c r="AV62" s="467"/>
      <c r="AW62" s="467"/>
      <c r="AX62" s="467"/>
      <c r="AY62" s="467"/>
      <c r="AZ62" s="467"/>
      <c r="BA62" s="467"/>
      <c r="BB62" s="467"/>
      <c r="BC62" s="467"/>
      <c r="BD62" s="467"/>
      <c r="BE62" s="467"/>
      <c r="BF62" s="467"/>
      <c r="BG62" s="467"/>
      <c r="BH62" s="467"/>
      <c r="BI62" s="467"/>
      <c r="BJ62" s="467"/>
      <c r="BK62" s="467"/>
      <c r="BL62" s="467"/>
      <c r="BM62" s="467"/>
      <c r="BN62" s="467"/>
      <c r="BO62" s="467"/>
      <c r="BP62" s="467"/>
      <c r="BQ62" s="467"/>
      <c r="BR62" s="467"/>
      <c r="BS62" s="467"/>
      <c r="BT62" s="467"/>
      <c r="BU62" s="467"/>
      <c r="BV62" s="467"/>
      <c r="BW62" s="467"/>
      <c r="BX62" s="467"/>
      <c r="BY62" s="467"/>
      <c r="BZ62" s="467"/>
      <c r="CA62" s="467"/>
    </row>
    <row r="63" spans="1:79" s="468" customFormat="1" ht="63.75" x14ac:dyDescent="0.2">
      <c r="A63" s="94">
        <v>3</v>
      </c>
      <c r="B63" s="482" t="s">
        <v>643</v>
      </c>
      <c r="C63" s="94">
        <v>2</v>
      </c>
      <c r="D63" s="94" t="s">
        <v>666</v>
      </c>
      <c r="E63" s="482" t="s">
        <v>667</v>
      </c>
      <c r="F63" s="493">
        <v>3</v>
      </c>
      <c r="G63" s="94" t="s">
        <v>1163</v>
      </c>
      <c r="H63" s="483" t="s">
        <v>1164</v>
      </c>
      <c r="I63" s="94">
        <v>6</v>
      </c>
      <c r="J63" s="94">
        <v>15</v>
      </c>
      <c r="K63" s="482" t="s">
        <v>1165</v>
      </c>
      <c r="L63" s="493">
        <v>2020051290063</v>
      </c>
      <c r="M63" s="94">
        <v>2</v>
      </c>
      <c r="N63" s="94">
        <v>3232</v>
      </c>
      <c r="O63" s="482" t="s">
        <v>1167</v>
      </c>
      <c r="P63" s="94" t="s">
        <v>66</v>
      </c>
      <c r="Q63" s="94">
        <v>4</v>
      </c>
      <c r="R63" s="487" t="s">
        <v>67</v>
      </c>
      <c r="S63" s="518">
        <v>1</v>
      </c>
      <c r="T63" s="482" t="s">
        <v>1085</v>
      </c>
      <c r="U63" s="519" t="s">
        <v>1168</v>
      </c>
      <c r="V63" s="94" t="s">
        <v>1057</v>
      </c>
      <c r="W63" s="485">
        <v>1</v>
      </c>
      <c r="X63" s="486" t="s">
        <v>47</v>
      </c>
      <c r="Y63" s="487">
        <v>1</v>
      </c>
      <c r="Z63" s="485">
        <v>0</v>
      </c>
      <c r="AA63" s="485">
        <v>0</v>
      </c>
      <c r="AB63" s="520">
        <v>1</v>
      </c>
      <c r="AC63" s="520">
        <v>1</v>
      </c>
      <c r="AD63" s="486">
        <v>1</v>
      </c>
      <c r="AE63" s="486"/>
      <c r="AF63" s="486">
        <v>1</v>
      </c>
      <c r="AG63" s="486"/>
      <c r="AH63" s="487">
        <v>1</v>
      </c>
      <c r="AI63" s="488"/>
      <c r="AJ63" s="496">
        <v>909091</v>
      </c>
      <c r="AK63" s="496" t="s">
        <v>305</v>
      </c>
      <c r="AL63" s="496" t="s">
        <v>1091</v>
      </c>
      <c r="AM63" s="521">
        <v>0</v>
      </c>
      <c r="AN63" s="339"/>
      <c r="AO63" s="492"/>
      <c r="AP63" s="467"/>
      <c r="AQ63" s="467"/>
      <c r="AR63" s="467"/>
      <c r="AS63" s="467"/>
      <c r="AT63" s="467"/>
      <c r="AU63" s="467"/>
      <c r="AV63" s="467"/>
      <c r="AW63" s="467"/>
      <c r="AX63" s="467"/>
      <c r="AY63" s="467"/>
      <c r="AZ63" s="467"/>
      <c r="BA63" s="467"/>
      <c r="BB63" s="467"/>
      <c r="BC63" s="467"/>
      <c r="BD63" s="467"/>
      <c r="BE63" s="467"/>
      <c r="BF63" s="467"/>
      <c r="BG63" s="467"/>
      <c r="BH63" s="467"/>
      <c r="BI63" s="467"/>
      <c r="BJ63" s="467"/>
      <c r="BK63" s="467"/>
      <c r="BL63" s="467"/>
      <c r="BM63" s="467"/>
      <c r="BN63" s="467"/>
      <c r="BO63" s="467"/>
      <c r="BP63" s="467"/>
      <c r="BQ63" s="467"/>
      <c r="BR63" s="467"/>
      <c r="BS63" s="467"/>
      <c r="BT63" s="467"/>
      <c r="BU63" s="467"/>
      <c r="BV63" s="467"/>
      <c r="BW63" s="467"/>
      <c r="BX63" s="467"/>
      <c r="BY63" s="467"/>
      <c r="BZ63" s="467"/>
      <c r="CA63" s="467"/>
    </row>
    <row r="64" spans="1:79" s="468" customFormat="1" ht="63.75" x14ac:dyDescent="0.2">
      <c r="A64" s="94">
        <v>3</v>
      </c>
      <c r="B64" s="482" t="s">
        <v>643</v>
      </c>
      <c r="C64" s="94">
        <v>2</v>
      </c>
      <c r="D64" s="94" t="s">
        <v>666</v>
      </c>
      <c r="E64" s="482" t="s">
        <v>667</v>
      </c>
      <c r="F64" s="493">
        <v>3</v>
      </c>
      <c r="G64" s="94" t="s">
        <v>1163</v>
      </c>
      <c r="H64" s="483" t="s">
        <v>1164</v>
      </c>
      <c r="I64" s="94">
        <v>6</v>
      </c>
      <c r="J64" s="94">
        <v>15</v>
      </c>
      <c r="K64" s="482" t="s">
        <v>1165</v>
      </c>
      <c r="L64" s="493">
        <v>2020051290063</v>
      </c>
      <c r="M64" s="94">
        <v>2</v>
      </c>
      <c r="N64" s="94">
        <v>3232</v>
      </c>
      <c r="O64" s="482" t="s">
        <v>1167</v>
      </c>
      <c r="P64" s="94" t="s">
        <v>66</v>
      </c>
      <c r="Q64" s="94">
        <v>4</v>
      </c>
      <c r="R64" s="487" t="s">
        <v>67</v>
      </c>
      <c r="S64" s="518">
        <v>1</v>
      </c>
      <c r="T64" s="482" t="s">
        <v>1085</v>
      </c>
      <c r="U64" s="519" t="s">
        <v>1168</v>
      </c>
      <c r="V64" s="94" t="s">
        <v>1057</v>
      </c>
      <c r="W64" s="485">
        <v>1</v>
      </c>
      <c r="X64" s="486" t="s">
        <v>47</v>
      </c>
      <c r="Y64" s="487">
        <v>1</v>
      </c>
      <c r="Z64" s="485">
        <v>0</v>
      </c>
      <c r="AA64" s="485">
        <v>0</v>
      </c>
      <c r="AB64" s="520">
        <v>1</v>
      </c>
      <c r="AC64" s="520">
        <v>1</v>
      </c>
      <c r="AD64" s="486">
        <v>1</v>
      </c>
      <c r="AE64" s="486"/>
      <c r="AF64" s="486">
        <v>1</v>
      </c>
      <c r="AG64" s="486"/>
      <c r="AH64" s="487">
        <v>1</v>
      </c>
      <c r="AI64" s="488"/>
      <c r="AJ64" s="496">
        <v>2727272</v>
      </c>
      <c r="AK64" s="496" t="s">
        <v>306</v>
      </c>
      <c r="AL64" s="496" t="s">
        <v>1091</v>
      </c>
      <c r="AM64" s="521">
        <v>0</v>
      </c>
      <c r="AN64" s="339"/>
      <c r="AO64" s="492"/>
      <c r="AP64" s="467"/>
      <c r="AQ64" s="467"/>
      <c r="AR64" s="467"/>
      <c r="AS64" s="467"/>
      <c r="AT64" s="467"/>
      <c r="AU64" s="467"/>
      <c r="AV64" s="467"/>
      <c r="AW64" s="467"/>
      <c r="AX64" s="467"/>
      <c r="AY64" s="467"/>
      <c r="AZ64" s="467"/>
      <c r="BA64" s="467"/>
      <c r="BB64" s="467"/>
      <c r="BC64" s="467"/>
      <c r="BD64" s="467"/>
      <c r="BE64" s="467"/>
      <c r="BF64" s="467"/>
      <c r="BG64" s="467"/>
      <c r="BH64" s="467"/>
      <c r="BI64" s="467"/>
      <c r="BJ64" s="467"/>
      <c r="BK64" s="467"/>
      <c r="BL64" s="467"/>
      <c r="BM64" s="467"/>
      <c r="BN64" s="467"/>
      <c r="BO64" s="467"/>
      <c r="BP64" s="467"/>
      <c r="BQ64" s="467"/>
      <c r="BR64" s="467"/>
      <c r="BS64" s="467"/>
      <c r="BT64" s="467"/>
      <c r="BU64" s="467"/>
      <c r="BV64" s="467"/>
      <c r="BW64" s="467"/>
      <c r="BX64" s="467"/>
      <c r="BY64" s="467"/>
      <c r="BZ64" s="467"/>
      <c r="CA64" s="467"/>
    </row>
    <row r="65" spans="1:79" s="468" customFormat="1" ht="63.75" x14ac:dyDescent="0.2">
      <c r="A65" s="94">
        <v>3</v>
      </c>
      <c r="B65" s="482" t="s">
        <v>643</v>
      </c>
      <c r="C65" s="94">
        <v>2</v>
      </c>
      <c r="D65" s="94" t="s">
        <v>666</v>
      </c>
      <c r="E65" s="482" t="s">
        <v>667</v>
      </c>
      <c r="F65" s="493">
        <v>3</v>
      </c>
      <c r="G65" s="94" t="s">
        <v>1163</v>
      </c>
      <c r="H65" s="483" t="s">
        <v>1164</v>
      </c>
      <c r="I65" s="94">
        <v>6</v>
      </c>
      <c r="J65" s="94">
        <v>15</v>
      </c>
      <c r="K65" s="482" t="s">
        <v>1165</v>
      </c>
      <c r="L65" s="493">
        <v>2020051290063</v>
      </c>
      <c r="M65" s="94">
        <v>2</v>
      </c>
      <c r="N65" s="94">
        <v>3232</v>
      </c>
      <c r="O65" s="482" t="s">
        <v>1167</v>
      </c>
      <c r="P65" s="94" t="s">
        <v>66</v>
      </c>
      <c r="Q65" s="94">
        <v>4</v>
      </c>
      <c r="R65" s="487" t="s">
        <v>67</v>
      </c>
      <c r="S65" s="518">
        <v>1</v>
      </c>
      <c r="T65" s="482" t="s">
        <v>1085</v>
      </c>
      <c r="U65" s="519" t="s">
        <v>1168</v>
      </c>
      <c r="V65" s="94" t="s">
        <v>1057</v>
      </c>
      <c r="W65" s="485">
        <v>1</v>
      </c>
      <c r="X65" s="486" t="s">
        <v>47</v>
      </c>
      <c r="Y65" s="487">
        <v>1</v>
      </c>
      <c r="Z65" s="485">
        <v>0</v>
      </c>
      <c r="AA65" s="485">
        <v>0</v>
      </c>
      <c r="AB65" s="520">
        <v>1</v>
      </c>
      <c r="AC65" s="520">
        <v>1</v>
      </c>
      <c r="AD65" s="486">
        <v>1</v>
      </c>
      <c r="AE65" s="486"/>
      <c r="AF65" s="486">
        <v>1</v>
      </c>
      <c r="AG65" s="486"/>
      <c r="AH65" s="487">
        <f t="shared" ref="AH65:AH67" si="10">+IF(X65="Acumulado",(AA65+AC65+AE65+AG65)/(Z65+AB65+AD65+AF65),
IF(X65="No acumulado",IF(AG65&lt;&gt;"",(AG65/IF(AF65=0,1,AF65)),IF(AE65&lt;&gt;"",(AE65/IF(AD65=0,1,AD65)),IF(AC65&lt;&gt;"",(AC65/IF(AB65=0,1,AB65)),IF(AA65&lt;&gt;"",(AA65/IF(Z65=0,1,Z65)))))),
IF(X65="Mantenimiento",IF(AND(AG65=0,AE65=0,AC65=0,AA65=0),0,((AG65+AE65+AC65+AA65)/(IF(AG65=0,0,AG65)+IF(AE65=0,0,AE65)+IF(AC65=0,0,AC65)+IF(AA65=0,0,AA65)))),"ERROR")))</f>
        <v>1</v>
      </c>
      <c r="AI65" s="487">
        <f t="shared" ref="AI65:AI67" si="11">+IF(AH65&gt;1,1,AH65)</f>
        <v>1</v>
      </c>
      <c r="AJ65" s="496">
        <v>3454545</v>
      </c>
      <c r="AK65" s="339" t="s">
        <v>364</v>
      </c>
      <c r="AL65" s="497" t="s">
        <v>1091</v>
      </c>
      <c r="AM65" s="490">
        <v>0</v>
      </c>
      <c r="AN65" s="170"/>
      <c r="AO65" s="492"/>
      <c r="AP65" s="467"/>
      <c r="AQ65" s="467"/>
      <c r="AR65" s="467"/>
      <c r="AS65" s="467"/>
      <c r="AT65" s="467"/>
      <c r="AU65" s="467"/>
      <c r="AV65" s="467"/>
      <c r="AW65" s="467"/>
      <c r="AX65" s="467"/>
      <c r="AY65" s="467"/>
      <c r="AZ65" s="467"/>
      <c r="BA65" s="467"/>
      <c r="BB65" s="467"/>
      <c r="BC65" s="467"/>
      <c r="BD65" s="467"/>
      <c r="BE65" s="467"/>
      <c r="BF65" s="467"/>
      <c r="BG65" s="467"/>
      <c r="BH65" s="467"/>
      <c r="BI65" s="467"/>
      <c r="BJ65" s="467"/>
      <c r="BK65" s="467"/>
      <c r="BL65" s="467"/>
      <c r="BM65" s="467"/>
      <c r="BN65" s="467"/>
      <c r="BO65" s="467"/>
      <c r="BP65" s="467"/>
      <c r="BQ65" s="467"/>
      <c r="BR65" s="467"/>
      <c r="BS65" s="467"/>
      <c r="BT65" s="467"/>
      <c r="BU65" s="467"/>
      <c r="BV65" s="467"/>
      <c r="BW65" s="467"/>
      <c r="BX65" s="467"/>
      <c r="BY65" s="467"/>
      <c r="BZ65" s="467"/>
      <c r="CA65" s="467"/>
    </row>
    <row r="66" spans="1:79" s="468" customFormat="1" ht="51" x14ac:dyDescent="0.2">
      <c r="A66" s="94">
        <v>3</v>
      </c>
      <c r="B66" s="482" t="s">
        <v>643</v>
      </c>
      <c r="C66" s="94">
        <v>2</v>
      </c>
      <c r="D66" s="94" t="s">
        <v>666</v>
      </c>
      <c r="E66" s="482" t="s">
        <v>667</v>
      </c>
      <c r="F66" s="493">
        <v>3</v>
      </c>
      <c r="G66" s="94" t="s">
        <v>1163</v>
      </c>
      <c r="H66" s="483" t="s">
        <v>1164</v>
      </c>
      <c r="I66" s="94">
        <v>6</v>
      </c>
      <c r="J66" s="94">
        <v>15</v>
      </c>
      <c r="K66" s="482" t="s">
        <v>1165</v>
      </c>
      <c r="L66" s="493">
        <v>2020051290063</v>
      </c>
      <c r="M66" s="94">
        <v>3</v>
      </c>
      <c r="N66" s="94">
        <v>3233</v>
      </c>
      <c r="O66" s="482" t="s">
        <v>1169</v>
      </c>
      <c r="P66" s="94" t="s">
        <v>66</v>
      </c>
      <c r="Q66" s="94">
        <v>3</v>
      </c>
      <c r="R66" s="487" t="s">
        <v>67</v>
      </c>
      <c r="S66" s="518">
        <v>1</v>
      </c>
      <c r="T66" s="482" t="s">
        <v>1085</v>
      </c>
      <c r="U66" s="482" t="s">
        <v>1170</v>
      </c>
      <c r="V66" s="94" t="s">
        <v>1057</v>
      </c>
      <c r="W66" s="485">
        <v>1</v>
      </c>
      <c r="X66" s="94" t="s">
        <v>47</v>
      </c>
      <c r="Y66" s="487">
        <v>1</v>
      </c>
      <c r="Z66" s="485">
        <v>1</v>
      </c>
      <c r="AA66" s="485">
        <v>0</v>
      </c>
      <c r="AB66" s="485">
        <v>0</v>
      </c>
      <c r="AC66" s="485">
        <v>1</v>
      </c>
      <c r="AD66" s="485">
        <v>0</v>
      </c>
      <c r="AE66" s="487"/>
      <c r="AF66" s="485">
        <v>0</v>
      </c>
      <c r="AG66" s="486"/>
      <c r="AH66" s="487">
        <f t="shared" si="10"/>
        <v>1</v>
      </c>
      <c r="AI66" s="487">
        <f t="shared" si="11"/>
        <v>1</v>
      </c>
      <c r="AJ66" s="488">
        <v>150000000</v>
      </c>
      <c r="AK66" s="94" t="s">
        <v>1087</v>
      </c>
      <c r="AL66" s="94" t="s">
        <v>1088</v>
      </c>
      <c r="AM66" s="490">
        <v>150000000</v>
      </c>
      <c r="AN66" s="170"/>
      <c r="AO66" s="492"/>
      <c r="AP66" s="467"/>
      <c r="AQ66" s="467"/>
      <c r="AR66" s="467"/>
      <c r="AS66" s="467"/>
      <c r="AT66" s="467"/>
      <c r="AU66" s="467"/>
      <c r="AV66" s="467"/>
      <c r="AW66" s="467"/>
      <c r="AX66" s="467"/>
      <c r="AY66" s="467"/>
      <c r="AZ66" s="467"/>
      <c r="BA66" s="467"/>
      <c r="BB66" s="467"/>
      <c r="BC66" s="467"/>
      <c r="BD66" s="467"/>
      <c r="BE66" s="467"/>
      <c r="BF66" s="467"/>
      <c r="BG66" s="467"/>
      <c r="BH66" s="467"/>
      <c r="BI66" s="467"/>
      <c r="BJ66" s="467"/>
      <c r="BK66" s="467"/>
      <c r="BL66" s="467"/>
      <c r="BM66" s="467"/>
      <c r="BN66" s="467"/>
      <c r="BO66" s="467"/>
      <c r="BP66" s="467"/>
      <c r="BQ66" s="467"/>
      <c r="BR66" s="467"/>
      <c r="BS66" s="467"/>
      <c r="BT66" s="467"/>
      <c r="BU66" s="467"/>
      <c r="BV66" s="467"/>
      <c r="BW66" s="467"/>
      <c r="BX66" s="467"/>
      <c r="BY66" s="467"/>
      <c r="BZ66" s="467"/>
      <c r="CA66" s="467"/>
    </row>
    <row r="67" spans="1:79" s="468" customFormat="1" ht="63.75" x14ac:dyDescent="0.2">
      <c r="A67" s="94">
        <v>3</v>
      </c>
      <c r="B67" s="482" t="s">
        <v>643</v>
      </c>
      <c r="C67" s="94">
        <v>2</v>
      </c>
      <c r="D67" s="94" t="s">
        <v>666</v>
      </c>
      <c r="E67" s="482" t="s">
        <v>667</v>
      </c>
      <c r="F67" s="493">
        <v>3</v>
      </c>
      <c r="G67" s="94" t="s">
        <v>1163</v>
      </c>
      <c r="H67" s="483" t="s">
        <v>1164</v>
      </c>
      <c r="I67" s="94">
        <v>6</v>
      </c>
      <c r="J67" s="94">
        <v>15</v>
      </c>
      <c r="K67" s="482" t="s">
        <v>1165</v>
      </c>
      <c r="L67" s="493">
        <v>2020051290063</v>
      </c>
      <c r="M67" s="94">
        <v>4</v>
      </c>
      <c r="N67" s="94">
        <v>3234</v>
      </c>
      <c r="O67" s="482" t="s">
        <v>1171</v>
      </c>
      <c r="P67" s="94" t="s">
        <v>66</v>
      </c>
      <c r="Q67" s="94">
        <v>3</v>
      </c>
      <c r="R67" s="487" t="s">
        <v>67</v>
      </c>
      <c r="S67" s="518">
        <v>1</v>
      </c>
      <c r="T67" s="482" t="s">
        <v>1085</v>
      </c>
      <c r="U67" s="519" t="s">
        <v>1172</v>
      </c>
      <c r="V67" s="94" t="s">
        <v>1057</v>
      </c>
      <c r="W67" s="485">
        <v>1</v>
      </c>
      <c r="X67" s="486" t="s">
        <v>47</v>
      </c>
      <c r="Y67" s="487">
        <v>1</v>
      </c>
      <c r="Z67" s="485">
        <v>0</v>
      </c>
      <c r="AA67" s="485">
        <v>0</v>
      </c>
      <c r="AB67" s="486">
        <v>1</v>
      </c>
      <c r="AC67" s="486">
        <v>0</v>
      </c>
      <c r="AD67" s="486">
        <v>0</v>
      </c>
      <c r="AE67" s="486"/>
      <c r="AF67" s="486">
        <v>0</v>
      </c>
      <c r="AG67" s="486"/>
      <c r="AH67" s="487">
        <f t="shared" si="10"/>
        <v>0</v>
      </c>
      <c r="AI67" s="487">
        <f t="shared" si="11"/>
        <v>0</v>
      </c>
      <c r="AJ67" s="488">
        <v>223390399</v>
      </c>
      <c r="AK67" s="94" t="s">
        <v>1097</v>
      </c>
      <c r="AL67" s="94" t="s">
        <v>1088</v>
      </c>
      <c r="AM67" s="490"/>
      <c r="AN67" s="170"/>
      <c r="AO67" s="492"/>
      <c r="AP67" s="467"/>
      <c r="AQ67" s="467"/>
      <c r="AR67" s="467"/>
      <c r="AS67" s="467"/>
      <c r="AT67" s="467"/>
      <c r="AU67" s="467"/>
      <c r="AV67" s="467"/>
      <c r="AW67" s="467"/>
      <c r="AX67" s="467"/>
      <c r="AY67" s="467"/>
      <c r="AZ67" s="467"/>
      <c r="BA67" s="467"/>
      <c r="BB67" s="467"/>
      <c r="BC67" s="467"/>
      <c r="BD67" s="467"/>
      <c r="BE67" s="467"/>
      <c r="BF67" s="467"/>
      <c r="BG67" s="467"/>
      <c r="BH67" s="467"/>
      <c r="BI67" s="467"/>
      <c r="BJ67" s="467"/>
      <c r="BK67" s="467"/>
      <c r="BL67" s="467"/>
      <c r="BM67" s="467"/>
      <c r="BN67" s="467"/>
      <c r="BO67" s="467"/>
      <c r="BP67" s="467"/>
      <c r="BQ67" s="467"/>
      <c r="BR67" s="467"/>
      <c r="BS67" s="467"/>
      <c r="BT67" s="467"/>
      <c r="BU67" s="467"/>
      <c r="BV67" s="467"/>
      <c r="BW67" s="467"/>
      <c r="BX67" s="467"/>
      <c r="BY67" s="467"/>
      <c r="BZ67" s="467"/>
      <c r="CA67" s="467"/>
    </row>
    <row r="68" spans="1:79" s="468" customFormat="1" ht="38.25" x14ac:dyDescent="0.2">
      <c r="A68" s="94">
        <v>3</v>
      </c>
      <c r="B68" s="482" t="s">
        <v>643</v>
      </c>
      <c r="C68" s="94">
        <v>2</v>
      </c>
      <c r="D68" s="94" t="s">
        <v>666</v>
      </c>
      <c r="E68" s="482" t="s">
        <v>667</v>
      </c>
      <c r="F68" s="493">
        <v>3</v>
      </c>
      <c r="G68" s="94" t="s">
        <v>1163</v>
      </c>
      <c r="H68" s="483" t="s">
        <v>1164</v>
      </c>
      <c r="I68" s="94">
        <v>6</v>
      </c>
      <c r="J68" s="94">
        <v>15</v>
      </c>
      <c r="K68" s="482" t="s">
        <v>1165</v>
      </c>
      <c r="L68" s="493">
        <v>2020051290063</v>
      </c>
      <c r="M68" s="94">
        <v>5</v>
      </c>
      <c r="N68" s="94">
        <v>3235</v>
      </c>
      <c r="O68" s="482" t="s">
        <v>1173</v>
      </c>
      <c r="P68" s="94" t="s">
        <v>66</v>
      </c>
      <c r="Q68" s="94">
        <v>4</v>
      </c>
      <c r="R68" s="487" t="s">
        <v>67</v>
      </c>
      <c r="S68" s="518">
        <v>1</v>
      </c>
      <c r="T68" s="482" t="s">
        <v>1085</v>
      </c>
      <c r="U68" s="519" t="s">
        <v>1174</v>
      </c>
      <c r="V68" s="94" t="s">
        <v>1057</v>
      </c>
      <c r="W68" s="485">
        <v>10</v>
      </c>
      <c r="X68" s="486" t="s">
        <v>47</v>
      </c>
      <c r="Y68" s="487">
        <v>1</v>
      </c>
      <c r="Z68" s="485">
        <v>2</v>
      </c>
      <c r="AA68" s="485">
        <v>1</v>
      </c>
      <c r="AB68" s="520">
        <v>3</v>
      </c>
      <c r="AC68" s="520">
        <v>1</v>
      </c>
      <c r="AD68" s="486">
        <v>3</v>
      </c>
      <c r="AE68" s="486"/>
      <c r="AF68" s="486">
        <v>2</v>
      </c>
      <c r="AG68" s="486"/>
      <c r="AH68" s="487">
        <v>1</v>
      </c>
      <c r="AI68" s="488"/>
      <c r="AJ68" s="496">
        <v>16000000</v>
      </c>
      <c r="AK68" s="496" t="s">
        <v>314</v>
      </c>
      <c r="AL68" s="496" t="s">
        <v>1091</v>
      </c>
      <c r="AM68" s="521">
        <v>7500994</v>
      </c>
      <c r="AN68" s="339"/>
      <c r="AO68" s="492"/>
      <c r="AP68" s="467"/>
      <c r="AQ68" s="467"/>
      <c r="AR68" s="467"/>
      <c r="AS68" s="467"/>
      <c r="AT68" s="467"/>
      <c r="AU68" s="467"/>
      <c r="AV68" s="467"/>
      <c r="AW68" s="467"/>
      <c r="AX68" s="467"/>
      <c r="AY68" s="467"/>
      <c r="AZ68" s="467"/>
      <c r="BA68" s="467"/>
      <c r="BB68" s="467"/>
      <c r="BC68" s="467"/>
      <c r="BD68" s="467"/>
      <c r="BE68" s="467"/>
      <c r="BF68" s="467"/>
      <c r="BG68" s="467"/>
      <c r="BH68" s="467"/>
      <c r="BI68" s="467"/>
      <c r="BJ68" s="467"/>
      <c r="BK68" s="467"/>
      <c r="BL68" s="467"/>
      <c r="BM68" s="467"/>
      <c r="BN68" s="467"/>
      <c r="BO68" s="467"/>
      <c r="BP68" s="467"/>
      <c r="BQ68" s="467"/>
      <c r="BR68" s="467"/>
      <c r="BS68" s="467"/>
      <c r="BT68" s="467"/>
      <c r="BU68" s="467"/>
      <c r="BV68" s="467"/>
      <c r="BW68" s="467"/>
      <c r="BX68" s="467"/>
      <c r="BY68" s="467"/>
      <c r="BZ68" s="467"/>
      <c r="CA68" s="467"/>
    </row>
    <row r="69" spans="1:79" s="468" customFormat="1" ht="38.25" x14ac:dyDescent="0.2">
      <c r="A69" s="94">
        <v>3</v>
      </c>
      <c r="B69" s="482" t="s">
        <v>643</v>
      </c>
      <c r="C69" s="94">
        <v>2</v>
      </c>
      <c r="D69" s="94" t="s">
        <v>666</v>
      </c>
      <c r="E69" s="482" t="s">
        <v>667</v>
      </c>
      <c r="F69" s="493">
        <v>3</v>
      </c>
      <c r="G69" s="94" t="s">
        <v>1163</v>
      </c>
      <c r="H69" s="483" t="s">
        <v>1164</v>
      </c>
      <c r="I69" s="94">
        <v>6</v>
      </c>
      <c r="J69" s="94">
        <v>15</v>
      </c>
      <c r="K69" s="482" t="s">
        <v>1165</v>
      </c>
      <c r="L69" s="493">
        <v>2020051290063</v>
      </c>
      <c r="M69" s="94">
        <v>5</v>
      </c>
      <c r="N69" s="94">
        <v>3235</v>
      </c>
      <c r="O69" s="482" t="s">
        <v>1173</v>
      </c>
      <c r="P69" s="94" t="s">
        <v>66</v>
      </c>
      <c r="Q69" s="94">
        <v>4</v>
      </c>
      <c r="R69" s="487" t="s">
        <v>67</v>
      </c>
      <c r="S69" s="518">
        <v>1</v>
      </c>
      <c r="T69" s="482" t="s">
        <v>1085</v>
      </c>
      <c r="U69" s="519" t="s">
        <v>1174</v>
      </c>
      <c r="V69" s="94" t="s">
        <v>1057</v>
      </c>
      <c r="W69" s="485">
        <v>10</v>
      </c>
      <c r="X69" s="486" t="s">
        <v>47</v>
      </c>
      <c r="Y69" s="487">
        <v>1</v>
      </c>
      <c r="Z69" s="485">
        <v>2</v>
      </c>
      <c r="AA69" s="485">
        <v>1</v>
      </c>
      <c r="AB69" s="520">
        <v>3</v>
      </c>
      <c r="AC69" s="520">
        <v>1</v>
      </c>
      <c r="AD69" s="486">
        <v>3</v>
      </c>
      <c r="AE69" s="486"/>
      <c r="AF69" s="486">
        <v>2</v>
      </c>
      <c r="AG69" s="486"/>
      <c r="AH69" s="487">
        <v>1</v>
      </c>
      <c r="AI69" s="488"/>
      <c r="AJ69" s="496">
        <v>909091</v>
      </c>
      <c r="AK69" s="496" t="s">
        <v>305</v>
      </c>
      <c r="AL69" s="496" t="s">
        <v>1091</v>
      </c>
      <c r="AM69" s="521">
        <v>0</v>
      </c>
      <c r="AN69" s="339"/>
      <c r="AO69" s="492"/>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467"/>
      <c r="BL69" s="467"/>
      <c r="BM69" s="467"/>
      <c r="BN69" s="467"/>
      <c r="BO69" s="467"/>
      <c r="BP69" s="467"/>
      <c r="BQ69" s="467"/>
      <c r="BR69" s="467"/>
      <c r="BS69" s="467"/>
      <c r="BT69" s="467"/>
      <c r="BU69" s="467"/>
      <c r="BV69" s="467"/>
      <c r="BW69" s="467"/>
      <c r="BX69" s="467"/>
      <c r="BY69" s="467"/>
      <c r="BZ69" s="467"/>
      <c r="CA69" s="467"/>
    </row>
    <row r="70" spans="1:79" s="468" customFormat="1" ht="38.25" x14ac:dyDescent="0.2">
      <c r="A70" s="94">
        <v>3</v>
      </c>
      <c r="B70" s="482" t="s">
        <v>643</v>
      </c>
      <c r="C70" s="94">
        <v>2</v>
      </c>
      <c r="D70" s="94" t="s">
        <v>666</v>
      </c>
      <c r="E70" s="482" t="s">
        <v>667</v>
      </c>
      <c r="F70" s="493">
        <v>3</v>
      </c>
      <c r="G70" s="94" t="s">
        <v>1163</v>
      </c>
      <c r="H70" s="483" t="s">
        <v>1164</v>
      </c>
      <c r="I70" s="94">
        <v>6</v>
      </c>
      <c r="J70" s="94">
        <v>15</v>
      </c>
      <c r="K70" s="482" t="s">
        <v>1165</v>
      </c>
      <c r="L70" s="493">
        <v>2020051290063</v>
      </c>
      <c r="M70" s="94">
        <v>5</v>
      </c>
      <c r="N70" s="94">
        <v>3235</v>
      </c>
      <c r="O70" s="482" t="s">
        <v>1173</v>
      </c>
      <c r="P70" s="94" t="s">
        <v>66</v>
      </c>
      <c r="Q70" s="94">
        <v>4</v>
      </c>
      <c r="R70" s="487" t="s">
        <v>67</v>
      </c>
      <c r="S70" s="518">
        <v>1</v>
      </c>
      <c r="T70" s="482" t="s">
        <v>1085</v>
      </c>
      <c r="U70" s="519" t="s">
        <v>1174</v>
      </c>
      <c r="V70" s="94" t="s">
        <v>1057</v>
      </c>
      <c r="W70" s="485">
        <v>10</v>
      </c>
      <c r="X70" s="486" t="s">
        <v>47</v>
      </c>
      <c r="Y70" s="487">
        <v>1</v>
      </c>
      <c r="Z70" s="485">
        <v>2</v>
      </c>
      <c r="AA70" s="485">
        <v>1</v>
      </c>
      <c r="AB70" s="520">
        <v>3</v>
      </c>
      <c r="AC70" s="520">
        <v>1</v>
      </c>
      <c r="AD70" s="486">
        <v>3</v>
      </c>
      <c r="AE70" s="486"/>
      <c r="AF70" s="486">
        <v>2</v>
      </c>
      <c r="AG70" s="486"/>
      <c r="AH70" s="487">
        <v>1</v>
      </c>
      <c r="AI70" s="488"/>
      <c r="AJ70" s="496">
        <v>2727272</v>
      </c>
      <c r="AK70" s="496" t="s">
        <v>306</v>
      </c>
      <c r="AL70" s="496" t="s">
        <v>1091</v>
      </c>
      <c r="AM70" s="521">
        <v>0</v>
      </c>
      <c r="AN70" s="339"/>
      <c r="AO70" s="492"/>
      <c r="AP70" s="467"/>
      <c r="AQ70" s="467"/>
      <c r="AR70" s="467"/>
      <c r="AS70" s="467"/>
      <c r="AT70" s="467"/>
      <c r="AU70" s="467"/>
      <c r="AV70" s="467"/>
      <c r="AW70" s="467"/>
      <c r="AX70" s="467"/>
      <c r="AY70" s="467"/>
      <c r="AZ70" s="467"/>
      <c r="BA70" s="467"/>
      <c r="BB70" s="467"/>
      <c r="BC70" s="467"/>
      <c r="BD70" s="467"/>
      <c r="BE70" s="467"/>
      <c r="BF70" s="467"/>
      <c r="BG70" s="467"/>
      <c r="BH70" s="467"/>
      <c r="BI70" s="467"/>
      <c r="BJ70" s="467"/>
      <c r="BK70" s="467"/>
      <c r="BL70" s="467"/>
      <c r="BM70" s="467"/>
      <c r="BN70" s="467"/>
      <c r="BO70" s="467"/>
      <c r="BP70" s="467"/>
      <c r="BQ70" s="467"/>
      <c r="BR70" s="467"/>
      <c r="BS70" s="467"/>
      <c r="BT70" s="467"/>
      <c r="BU70" s="467"/>
      <c r="BV70" s="467"/>
      <c r="BW70" s="467"/>
      <c r="BX70" s="467"/>
      <c r="BY70" s="467"/>
      <c r="BZ70" s="467"/>
      <c r="CA70" s="467"/>
    </row>
    <row r="71" spans="1:79" s="468" customFormat="1" ht="38.25" x14ac:dyDescent="0.2">
      <c r="A71" s="94">
        <v>3</v>
      </c>
      <c r="B71" s="482" t="s">
        <v>643</v>
      </c>
      <c r="C71" s="94">
        <v>2</v>
      </c>
      <c r="D71" s="94" t="s">
        <v>666</v>
      </c>
      <c r="E71" s="482" t="s">
        <v>667</v>
      </c>
      <c r="F71" s="493">
        <v>3</v>
      </c>
      <c r="G71" s="94" t="s">
        <v>1163</v>
      </c>
      <c r="H71" s="483" t="s">
        <v>1164</v>
      </c>
      <c r="I71" s="94">
        <v>6</v>
      </c>
      <c r="J71" s="94">
        <v>15</v>
      </c>
      <c r="K71" s="482" t="s">
        <v>1165</v>
      </c>
      <c r="L71" s="493">
        <v>2020051290063</v>
      </c>
      <c r="M71" s="94">
        <v>5</v>
      </c>
      <c r="N71" s="94">
        <v>3235</v>
      </c>
      <c r="O71" s="482" t="s">
        <v>1173</v>
      </c>
      <c r="P71" s="94" t="s">
        <v>66</v>
      </c>
      <c r="Q71" s="94">
        <v>4</v>
      </c>
      <c r="R71" s="487" t="s">
        <v>67</v>
      </c>
      <c r="S71" s="518">
        <v>1</v>
      </c>
      <c r="T71" s="482" t="s">
        <v>1085</v>
      </c>
      <c r="U71" s="519" t="s">
        <v>1174</v>
      </c>
      <c r="V71" s="94" t="s">
        <v>1057</v>
      </c>
      <c r="W71" s="485">
        <v>10</v>
      </c>
      <c r="X71" s="486" t="s">
        <v>47</v>
      </c>
      <c r="Y71" s="487">
        <v>1</v>
      </c>
      <c r="Z71" s="485">
        <v>2</v>
      </c>
      <c r="AA71" s="485">
        <v>1</v>
      </c>
      <c r="AB71" s="520">
        <v>3</v>
      </c>
      <c r="AC71" s="520">
        <v>1</v>
      </c>
      <c r="AD71" s="486">
        <v>3</v>
      </c>
      <c r="AE71" s="486"/>
      <c r="AF71" s="486">
        <v>2</v>
      </c>
      <c r="AG71" s="486"/>
      <c r="AH71" s="487">
        <f t="shared" ref="AH71:AH73" si="12">+IF(X71="Acumulado",(AA71+AC71+AE71+AG71)/(Z71+AB71+AD71+AF71),
IF(X71="No acumulado",IF(AG71&lt;&gt;"",(AG71/IF(AF71=0,1,AF71)),IF(AE71&lt;&gt;"",(AE71/IF(AD71=0,1,AD71)),IF(AC71&lt;&gt;"",(AC71/IF(AB71=0,1,AB71)),IF(AA71&lt;&gt;"",(AA71/IF(Z71=0,1,Z71)))))),
IF(X71="Mantenimiento",IF(AND(AG71=0,AE71=0,AC71=0,AA71=0),0,((AG71+AE71+AC71+AA71)/(IF(AG71=0,0,AG71)+IF(AE71=0,0,AE71)+IF(AC71=0,0,AC71)+IF(AA71=0,0,AA71)))),"ERROR")))</f>
        <v>0.33333333333333331</v>
      </c>
      <c r="AI71" s="487">
        <f t="shared" ref="AI71:AI73" si="13">+IF(AH71&gt;1,1,AH71)</f>
        <v>0.33333333333333331</v>
      </c>
      <c r="AJ71" s="496">
        <v>3454545</v>
      </c>
      <c r="AK71" s="339" t="s">
        <v>364</v>
      </c>
      <c r="AL71" s="497" t="s">
        <v>1091</v>
      </c>
      <c r="AM71" s="490">
        <v>0</v>
      </c>
      <c r="AN71" s="170"/>
      <c r="AO71" s="492"/>
      <c r="AP71" s="467"/>
      <c r="AQ71" s="467"/>
      <c r="AR71" s="467"/>
      <c r="AS71" s="467"/>
      <c r="AT71" s="467"/>
      <c r="AU71" s="467"/>
      <c r="AV71" s="467"/>
      <c r="AW71" s="467"/>
      <c r="AX71" s="467"/>
      <c r="AY71" s="467"/>
      <c r="AZ71" s="467"/>
      <c r="BA71" s="467"/>
      <c r="BB71" s="467"/>
      <c r="BC71" s="467"/>
      <c r="BD71" s="467"/>
      <c r="BE71" s="467"/>
      <c r="BF71" s="467"/>
      <c r="BG71" s="467"/>
      <c r="BH71" s="467"/>
      <c r="BI71" s="467"/>
      <c r="BJ71" s="467"/>
      <c r="BK71" s="467"/>
      <c r="BL71" s="467"/>
      <c r="BM71" s="467"/>
      <c r="BN71" s="467"/>
      <c r="BO71" s="467"/>
      <c r="BP71" s="467"/>
      <c r="BQ71" s="467"/>
      <c r="BR71" s="467"/>
      <c r="BS71" s="467"/>
      <c r="BT71" s="467"/>
      <c r="BU71" s="467"/>
      <c r="BV71" s="467"/>
      <c r="BW71" s="467"/>
      <c r="BX71" s="467"/>
      <c r="BY71" s="467"/>
      <c r="BZ71" s="467"/>
      <c r="CA71" s="467"/>
    </row>
    <row r="72" spans="1:79" s="468" customFormat="1" ht="38.25" x14ac:dyDescent="0.2">
      <c r="A72" s="94">
        <v>3</v>
      </c>
      <c r="B72" s="482" t="s">
        <v>643</v>
      </c>
      <c r="C72" s="94">
        <v>2</v>
      </c>
      <c r="D72" s="94" t="s">
        <v>666</v>
      </c>
      <c r="E72" s="482" t="s">
        <v>667</v>
      </c>
      <c r="F72" s="493">
        <v>3</v>
      </c>
      <c r="G72" s="94" t="s">
        <v>1163</v>
      </c>
      <c r="H72" s="483" t="s">
        <v>1164</v>
      </c>
      <c r="I72" s="94">
        <v>13</v>
      </c>
      <c r="J72" s="94">
        <v>17</v>
      </c>
      <c r="K72" s="482" t="s">
        <v>1165</v>
      </c>
      <c r="L72" s="493">
        <v>2020051290063</v>
      </c>
      <c r="M72" s="94">
        <v>6</v>
      </c>
      <c r="N72" s="94">
        <v>3236</v>
      </c>
      <c r="O72" s="482" t="s">
        <v>1175</v>
      </c>
      <c r="P72" s="94" t="s">
        <v>137</v>
      </c>
      <c r="Q72" s="94">
        <v>1</v>
      </c>
      <c r="R72" s="487" t="s">
        <v>554</v>
      </c>
      <c r="S72" s="518">
        <v>1</v>
      </c>
      <c r="T72" s="482" t="s">
        <v>1085</v>
      </c>
      <c r="U72" s="482" t="s">
        <v>1176</v>
      </c>
      <c r="V72" s="94" t="s">
        <v>137</v>
      </c>
      <c r="W72" s="487">
        <v>0.2</v>
      </c>
      <c r="X72" s="486" t="s">
        <v>47</v>
      </c>
      <c r="Y72" s="487">
        <v>1</v>
      </c>
      <c r="Z72" s="487">
        <v>0.2</v>
      </c>
      <c r="AA72" s="487">
        <v>0</v>
      </c>
      <c r="AB72" s="486">
        <v>0</v>
      </c>
      <c r="AC72" s="486">
        <v>0</v>
      </c>
      <c r="AD72" s="486">
        <v>0</v>
      </c>
      <c r="AE72" s="486"/>
      <c r="AF72" s="486">
        <v>0</v>
      </c>
      <c r="AG72" s="486"/>
      <c r="AH72" s="487">
        <f t="shared" si="12"/>
        <v>0</v>
      </c>
      <c r="AI72" s="487">
        <f t="shared" si="13"/>
        <v>0</v>
      </c>
      <c r="AJ72" s="488">
        <v>69760000</v>
      </c>
      <c r="AK72" s="94" t="s">
        <v>1098</v>
      </c>
      <c r="AL72" s="94" t="s">
        <v>1091</v>
      </c>
      <c r="AM72" s="490">
        <v>0</v>
      </c>
      <c r="AN72" s="170"/>
      <c r="AO72" s="492"/>
      <c r="AP72" s="467"/>
      <c r="AQ72" s="467"/>
      <c r="AR72" s="467"/>
      <c r="AS72" s="467"/>
      <c r="AT72" s="467"/>
      <c r="AU72" s="467"/>
      <c r="AV72" s="467"/>
      <c r="AW72" s="467"/>
      <c r="AX72" s="467"/>
      <c r="AY72" s="467"/>
      <c r="AZ72" s="467"/>
      <c r="BA72" s="467"/>
      <c r="BB72" s="467"/>
      <c r="BC72" s="467"/>
      <c r="BD72" s="467"/>
      <c r="BE72" s="467"/>
      <c r="BF72" s="467"/>
      <c r="BG72" s="467"/>
      <c r="BH72" s="467"/>
      <c r="BI72" s="467"/>
      <c r="BJ72" s="467"/>
      <c r="BK72" s="467"/>
      <c r="BL72" s="467"/>
      <c r="BM72" s="467"/>
      <c r="BN72" s="467"/>
      <c r="BO72" s="467"/>
      <c r="BP72" s="467"/>
      <c r="BQ72" s="467"/>
      <c r="BR72" s="467"/>
      <c r="BS72" s="467"/>
      <c r="BT72" s="467"/>
      <c r="BU72" s="467"/>
      <c r="BV72" s="467"/>
      <c r="BW72" s="467"/>
      <c r="BX72" s="467"/>
      <c r="BY72" s="467"/>
      <c r="BZ72" s="467"/>
      <c r="CA72" s="467"/>
    </row>
    <row r="73" spans="1:79" s="468" customFormat="1" ht="38.25" x14ac:dyDescent="0.2">
      <c r="A73" s="94">
        <v>3</v>
      </c>
      <c r="B73" s="482" t="s">
        <v>643</v>
      </c>
      <c r="C73" s="94">
        <v>2</v>
      </c>
      <c r="D73" s="94" t="s">
        <v>666</v>
      </c>
      <c r="E73" s="482" t="s">
        <v>667</v>
      </c>
      <c r="F73" s="493">
        <v>3</v>
      </c>
      <c r="G73" s="94" t="s">
        <v>1163</v>
      </c>
      <c r="H73" s="483" t="s">
        <v>1164</v>
      </c>
      <c r="I73" s="94">
        <v>13</v>
      </c>
      <c r="J73" s="94">
        <v>17</v>
      </c>
      <c r="K73" s="482" t="s">
        <v>1165</v>
      </c>
      <c r="L73" s="493">
        <v>2020051290063</v>
      </c>
      <c r="M73" s="94">
        <v>7</v>
      </c>
      <c r="N73" s="94">
        <v>3237</v>
      </c>
      <c r="O73" s="482" t="s">
        <v>1177</v>
      </c>
      <c r="P73" s="94" t="s">
        <v>137</v>
      </c>
      <c r="Q73" s="94">
        <v>1</v>
      </c>
      <c r="R73" s="487" t="s">
        <v>554</v>
      </c>
      <c r="S73" s="518">
        <v>1</v>
      </c>
      <c r="T73" s="482" t="s">
        <v>1085</v>
      </c>
      <c r="U73" s="482" t="s">
        <v>1178</v>
      </c>
      <c r="V73" s="94" t="s">
        <v>137</v>
      </c>
      <c r="W73" s="487">
        <v>0.4</v>
      </c>
      <c r="X73" s="486" t="s">
        <v>47</v>
      </c>
      <c r="Y73" s="487">
        <v>1</v>
      </c>
      <c r="Z73" s="487">
        <v>0.4</v>
      </c>
      <c r="AA73" s="487">
        <v>0.1</v>
      </c>
      <c r="AB73" s="486">
        <v>0</v>
      </c>
      <c r="AC73" s="523">
        <v>0.25</v>
      </c>
      <c r="AD73" s="486">
        <v>0</v>
      </c>
      <c r="AE73" s="486"/>
      <c r="AF73" s="486">
        <v>0</v>
      </c>
      <c r="AG73" s="486"/>
      <c r="AH73" s="487">
        <f t="shared" si="12"/>
        <v>0.25</v>
      </c>
      <c r="AI73" s="487">
        <f t="shared" si="13"/>
        <v>0.25</v>
      </c>
      <c r="AJ73" s="496">
        <v>92000000</v>
      </c>
      <c r="AK73" s="339" t="s">
        <v>1098</v>
      </c>
      <c r="AL73" s="339" t="s">
        <v>1091</v>
      </c>
      <c r="AM73" s="490">
        <v>8000000</v>
      </c>
      <c r="AN73" s="170"/>
      <c r="AO73" s="492"/>
      <c r="AP73" s="467"/>
      <c r="AQ73" s="467"/>
      <c r="AR73" s="467"/>
      <c r="AS73" s="467"/>
      <c r="AT73" s="467"/>
      <c r="AU73" s="467"/>
      <c r="AV73" s="467"/>
      <c r="AW73" s="467"/>
      <c r="AX73" s="467"/>
      <c r="AY73" s="467"/>
      <c r="AZ73" s="467"/>
      <c r="BA73" s="467"/>
      <c r="BB73" s="467"/>
      <c r="BC73" s="467"/>
      <c r="BD73" s="467"/>
      <c r="BE73" s="467"/>
      <c r="BF73" s="467"/>
      <c r="BG73" s="467"/>
      <c r="BH73" s="467"/>
      <c r="BI73" s="467"/>
      <c r="BJ73" s="467"/>
      <c r="BK73" s="467"/>
      <c r="BL73" s="467"/>
      <c r="BM73" s="467"/>
      <c r="BN73" s="467"/>
      <c r="BO73" s="467"/>
      <c r="BP73" s="467"/>
      <c r="BQ73" s="467"/>
      <c r="BR73" s="467"/>
      <c r="BS73" s="467"/>
      <c r="BT73" s="467"/>
      <c r="BU73" s="467"/>
      <c r="BV73" s="467"/>
      <c r="BW73" s="467"/>
      <c r="BX73" s="467"/>
      <c r="BY73" s="467"/>
      <c r="BZ73" s="467"/>
      <c r="CA73" s="467"/>
    </row>
    <row r="74" spans="1:79" s="468" customFormat="1" ht="38.25" x14ac:dyDescent="0.2">
      <c r="A74" s="94">
        <v>3</v>
      </c>
      <c r="B74" s="482" t="s">
        <v>643</v>
      </c>
      <c r="C74" s="94">
        <v>2</v>
      </c>
      <c r="D74" s="94" t="s">
        <v>666</v>
      </c>
      <c r="E74" s="482" t="s">
        <v>667</v>
      </c>
      <c r="F74" s="493">
        <v>4</v>
      </c>
      <c r="G74" s="94" t="s">
        <v>1179</v>
      </c>
      <c r="H74" s="483" t="s">
        <v>1180</v>
      </c>
      <c r="I74" s="94">
        <v>15</v>
      </c>
      <c r="J74" s="94"/>
      <c r="K74" s="482" t="s">
        <v>1181</v>
      </c>
      <c r="L74" s="493">
        <v>2020051290069</v>
      </c>
      <c r="M74" s="94">
        <v>1</v>
      </c>
      <c r="N74" s="94">
        <v>3241</v>
      </c>
      <c r="O74" s="482" t="s">
        <v>1182</v>
      </c>
      <c r="P74" s="94" t="s">
        <v>66</v>
      </c>
      <c r="Q74" s="94">
        <v>3</v>
      </c>
      <c r="R74" s="487" t="s">
        <v>67</v>
      </c>
      <c r="S74" s="518">
        <v>1</v>
      </c>
      <c r="T74" s="482" t="s">
        <v>1085</v>
      </c>
      <c r="U74" s="482" t="s">
        <v>1183</v>
      </c>
      <c r="V74" s="94" t="s">
        <v>1057</v>
      </c>
      <c r="W74" s="485">
        <v>6</v>
      </c>
      <c r="X74" s="486" t="s">
        <v>47</v>
      </c>
      <c r="Y74" s="487">
        <v>1</v>
      </c>
      <c r="Z74" s="485">
        <v>0</v>
      </c>
      <c r="AA74" s="485">
        <v>0</v>
      </c>
      <c r="AB74" s="520">
        <v>2</v>
      </c>
      <c r="AC74" s="520">
        <v>5</v>
      </c>
      <c r="AD74" s="486">
        <v>2</v>
      </c>
      <c r="AE74" s="486"/>
      <c r="AF74" s="486">
        <v>2</v>
      </c>
      <c r="AG74" s="486"/>
      <c r="AH74" s="487">
        <v>1</v>
      </c>
      <c r="AI74" s="488"/>
      <c r="AJ74" s="496">
        <v>16000000</v>
      </c>
      <c r="AK74" s="496" t="s">
        <v>314</v>
      </c>
      <c r="AL74" s="496" t="s">
        <v>1091</v>
      </c>
      <c r="AM74" s="521">
        <v>4200048</v>
      </c>
      <c r="AN74" s="339"/>
      <c r="AO74" s="492"/>
      <c r="AP74" s="467"/>
      <c r="AQ74" s="467"/>
      <c r="AR74" s="467"/>
      <c r="AS74" s="467"/>
      <c r="AT74" s="467"/>
      <c r="AU74" s="467"/>
      <c r="AV74" s="467"/>
      <c r="AW74" s="467"/>
      <c r="AX74" s="467"/>
      <c r="AY74" s="467"/>
      <c r="AZ74" s="467"/>
      <c r="BA74" s="467"/>
      <c r="BB74" s="467"/>
      <c r="BC74" s="467"/>
      <c r="BD74" s="467"/>
      <c r="BE74" s="467"/>
      <c r="BF74" s="467"/>
      <c r="BG74" s="467"/>
      <c r="BH74" s="467"/>
      <c r="BI74" s="467"/>
      <c r="BJ74" s="467"/>
      <c r="BK74" s="467"/>
      <c r="BL74" s="467"/>
      <c r="BM74" s="467"/>
      <c r="BN74" s="467"/>
      <c r="BO74" s="467"/>
      <c r="BP74" s="467"/>
      <c r="BQ74" s="467"/>
      <c r="BR74" s="467"/>
      <c r="BS74" s="467"/>
      <c r="BT74" s="467"/>
      <c r="BU74" s="467"/>
      <c r="BV74" s="467"/>
      <c r="BW74" s="467"/>
      <c r="BX74" s="467"/>
      <c r="BY74" s="467"/>
      <c r="BZ74" s="467"/>
      <c r="CA74" s="467"/>
    </row>
    <row r="75" spans="1:79" s="468" customFormat="1" ht="38.25" x14ac:dyDescent="0.2">
      <c r="A75" s="94">
        <v>3</v>
      </c>
      <c r="B75" s="482" t="s">
        <v>643</v>
      </c>
      <c r="C75" s="94">
        <v>2</v>
      </c>
      <c r="D75" s="94" t="s">
        <v>666</v>
      </c>
      <c r="E75" s="482" t="s">
        <v>667</v>
      </c>
      <c r="F75" s="493">
        <v>4</v>
      </c>
      <c r="G75" s="94" t="s">
        <v>1179</v>
      </c>
      <c r="H75" s="483" t="s">
        <v>1180</v>
      </c>
      <c r="I75" s="94">
        <v>15</v>
      </c>
      <c r="J75" s="94"/>
      <c r="K75" s="482" t="s">
        <v>1181</v>
      </c>
      <c r="L75" s="493">
        <v>2020051290069</v>
      </c>
      <c r="M75" s="94">
        <v>1</v>
      </c>
      <c r="N75" s="94">
        <v>3241</v>
      </c>
      <c r="O75" s="482" t="s">
        <v>1182</v>
      </c>
      <c r="P75" s="94" t="s">
        <v>66</v>
      </c>
      <c r="Q75" s="94">
        <v>3</v>
      </c>
      <c r="R75" s="487" t="s">
        <v>67</v>
      </c>
      <c r="S75" s="518">
        <v>1</v>
      </c>
      <c r="T75" s="482" t="s">
        <v>1085</v>
      </c>
      <c r="U75" s="482" t="s">
        <v>1183</v>
      </c>
      <c r="V75" s="94" t="s">
        <v>1057</v>
      </c>
      <c r="W75" s="485">
        <v>6</v>
      </c>
      <c r="X75" s="486" t="s">
        <v>47</v>
      </c>
      <c r="Y75" s="487">
        <v>1</v>
      </c>
      <c r="Z75" s="485">
        <v>0</v>
      </c>
      <c r="AA75" s="485">
        <v>0</v>
      </c>
      <c r="AB75" s="520">
        <v>2</v>
      </c>
      <c r="AC75" s="520">
        <v>5</v>
      </c>
      <c r="AD75" s="486">
        <v>2</v>
      </c>
      <c r="AE75" s="486"/>
      <c r="AF75" s="486">
        <v>2</v>
      </c>
      <c r="AG75" s="486"/>
      <c r="AH75" s="487">
        <v>1</v>
      </c>
      <c r="AI75" s="488"/>
      <c r="AJ75" s="496">
        <v>909091</v>
      </c>
      <c r="AK75" s="496" t="s">
        <v>305</v>
      </c>
      <c r="AL75" s="496" t="s">
        <v>1091</v>
      </c>
      <c r="AM75" s="521">
        <v>0</v>
      </c>
      <c r="AN75" s="339"/>
      <c r="AO75" s="492"/>
      <c r="AP75" s="467"/>
      <c r="AQ75" s="467"/>
      <c r="AR75" s="467"/>
      <c r="AS75" s="467"/>
      <c r="AT75" s="467"/>
      <c r="AU75" s="467"/>
      <c r="AV75" s="467"/>
      <c r="AW75" s="467"/>
      <c r="AX75" s="467"/>
      <c r="AY75" s="467"/>
      <c r="AZ75" s="467"/>
      <c r="BA75" s="467"/>
      <c r="BB75" s="467"/>
      <c r="BC75" s="467"/>
      <c r="BD75" s="467"/>
      <c r="BE75" s="467"/>
      <c r="BF75" s="467"/>
      <c r="BG75" s="467"/>
      <c r="BH75" s="467"/>
      <c r="BI75" s="467"/>
      <c r="BJ75" s="467"/>
      <c r="BK75" s="467"/>
      <c r="BL75" s="467"/>
      <c r="BM75" s="467"/>
      <c r="BN75" s="467"/>
      <c r="BO75" s="467"/>
      <c r="BP75" s="467"/>
      <c r="BQ75" s="467"/>
      <c r="BR75" s="467"/>
      <c r="BS75" s="467"/>
      <c r="BT75" s="467"/>
      <c r="BU75" s="467"/>
      <c r="BV75" s="467"/>
      <c r="BW75" s="467"/>
      <c r="BX75" s="467"/>
      <c r="BY75" s="467"/>
      <c r="BZ75" s="467"/>
      <c r="CA75" s="467"/>
    </row>
    <row r="76" spans="1:79" s="468" customFormat="1" ht="38.25" x14ac:dyDescent="0.2">
      <c r="A76" s="94">
        <v>3</v>
      </c>
      <c r="B76" s="482" t="s">
        <v>643</v>
      </c>
      <c r="C76" s="94">
        <v>2</v>
      </c>
      <c r="D76" s="94" t="s">
        <v>666</v>
      </c>
      <c r="E76" s="482" t="s">
        <v>667</v>
      </c>
      <c r="F76" s="493">
        <v>4</v>
      </c>
      <c r="G76" s="94" t="s">
        <v>1179</v>
      </c>
      <c r="H76" s="483" t="s">
        <v>1180</v>
      </c>
      <c r="I76" s="94">
        <v>15</v>
      </c>
      <c r="J76" s="94"/>
      <c r="K76" s="482" t="s">
        <v>1181</v>
      </c>
      <c r="L76" s="493">
        <v>2020051290069</v>
      </c>
      <c r="M76" s="94">
        <v>1</v>
      </c>
      <c r="N76" s="94">
        <v>3241</v>
      </c>
      <c r="O76" s="482" t="s">
        <v>1182</v>
      </c>
      <c r="P76" s="94" t="s">
        <v>66</v>
      </c>
      <c r="Q76" s="94">
        <v>3</v>
      </c>
      <c r="R76" s="487" t="s">
        <v>67</v>
      </c>
      <c r="S76" s="518">
        <v>1</v>
      </c>
      <c r="T76" s="482" t="s">
        <v>1085</v>
      </c>
      <c r="U76" s="482" t="s">
        <v>1183</v>
      </c>
      <c r="V76" s="94" t="s">
        <v>1057</v>
      </c>
      <c r="W76" s="485">
        <v>6</v>
      </c>
      <c r="X76" s="486" t="s">
        <v>47</v>
      </c>
      <c r="Y76" s="487">
        <v>1</v>
      </c>
      <c r="Z76" s="485">
        <v>0</v>
      </c>
      <c r="AA76" s="485">
        <v>0</v>
      </c>
      <c r="AB76" s="520">
        <v>2</v>
      </c>
      <c r="AC76" s="520">
        <v>5</v>
      </c>
      <c r="AD76" s="486">
        <v>2</v>
      </c>
      <c r="AE76" s="486"/>
      <c r="AF76" s="486">
        <v>2</v>
      </c>
      <c r="AG76" s="486"/>
      <c r="AH76" s="487">
        <v>1</v>
      </c>
      <c r="AI76" s="488"/>
      <c r="AJ76" s="496">
        <v>2727272</v>
      </c>
      <c r="AK76" s="496" t="s">
        <v>306</v>
      </c>
      <c r="AL76" s="496" t="s">
        <v>1091</v>
      </c>
      <c r="AM76" s="521">
        <v>0</v>
      </c>
      <c r="AN76" s="339"/>
      <c r="AO76" s="492"/>
      <c r="AP76" s="467"/>
      <c r="AQ76" s="467"/>
      <c r="AR76" s="467"/>
      <c r="AS76" s="467"/>
      <c r="AT76" s="467"/>
      <c r="AU76" s="467"/>
      <c r="AV76" s="467"/>
      <c r="AW76" s="467"/>
      <c r="AX76" s="467"/>
      <c r="AY76" s="467"/>
      <c r="AZ76" s="467"/>
      <c r="BA76" s="467"/>
      <c r="BB76" s="467"/>
      <c r="BC76" s="467"/>
      <c r="BD76" s="467"/>
      <c r="BE76" s="467"/>
      <c r="BF76" s="467"/>
      <c r="BG76" s="467"/>
      <c r="BH76" s="467"/>
      <c r="BI76" s="467"/>
      <c r="BJ76" s="467"/>
      <c r="BK76" s="467"/>
      <c r="BL76" s="467"/>
      <c r="BM76" s="467"/>
      <c r="BN76" s="467"/>
      <c r="BO76" s="467"/>
      <c r="BP76" s="467"/>
      <c r="BQ76" s="467"/>
      <c r="BR76" s="467"/>
      <c r="BS76" s="467"/>
      <c r="BT76" s="467"/>
      <c r="BU76" s="467"/>
      <c r="BV76" s="467"/>
      <c r="BW76" s="467"/>
      <c r="BX76" s="467"/>
      <c r="BY76" s="467"/>
      <c r="BZ76" s="467"/>
      <c r="CA76" s="467"/>
    </row>
    <row r="77" spans="1:79" s="468" customFormat="1" ht="38.25" x14ac:dyDescent="0.2">
      <c r="A77" s="94">
        <v>3</v>
      </c>
      <c r="B77" s="482" t="s">
        <v>643</v>
      </c>
      <c r="C77" s="94">
        <v>2</v>
      </c>
      <c r="D77" s="94" t="s">
        <v>666</v>
      </c>
      <c r="E77" s="482" t="s">
        <v>667</v>
      </c>
      <c r="F77" s="493">
        <v>4</v>
      </c>
      <c r="G77" s="94" t="s">
        <v>1179</v>
      </c>
      <c r="H77" s="483" t="s">
        <v>1180</v>
      </c>
      <c r="I77" s="94">
        <v>15</v>
      </c>
      <c r="J77" s="94"/>
      <c r="K77" s="482" t="s">
        <v>1181</v>
      </c>
      <c r="L77" s="493">
        <v>2020051290069</v>
      </c>
      <c r="M77" s="94">
        <v>1</v>
      </c>
      <c r="N77" s="94">
        <v>3241</v>
      </c>
      <c r="O77" s="482" t="s">
        <v>1182</v>
      </c>
      <c r="P77" s="94" t="s">
        <v>66</v>
      </c>
      <c r="Q77" s="94">
        <v>3</v>
      </c>
      <c r="R77" s="487" t="s">
        <v>67</v>
      </c>
      <c r="S77" s="518">
        <v>1</v>
      </c>
      <c r="T77" s="482" t="s">
        <v>1085</v>
      </c>
      <c r="U77" s="482" t="s">
        <v>1183</v>
      </c>
      <c r="V77" s="94" t="s">
        <v>1057</v>
      </c>
      <c r="W77" s="485">
        <v>6</v>
      </c>
      <c r="X77" s="486" t="s">
        <v>47</v>
      </c>
      <c r="Y77" s="487">
        <v>1</v>
      </c>
      <c r="Z77" s="485">
        <v>0</v>
      </c>
      <c r="AA77" s="485">
        <v>0</v>
      </c>
      <c r="AB77" s="520">
        <v>2</v>
      </c>
      <c r="AC77" s="520">
        <v>5</v>
      </c>
      <c r="AD77" s="486">
        <v>2</v>
      </c>
      <c r="AE77" s="486"/>
      <c r="AF77" s="486">
        <v>2</v>
      </c>
      <c r="AG77" s="486"/>
      <c r="AH77" s="487">
        <f>+IF(X77="Acumulado",(AA77+AC77+AE77+AG77)/(Z77+AB77+AD77+AF77),
IF(X77="No acumulado",IF(AG77&lt;&gt;"",(AG77/IF(AF77=0,1,AF77)),IF(AE77&lt;&gt;"",(AE77/IF(AD77=0,1,AD77)),IF(AC77&lt;&gt;"",(AC77/IF(AB77=0,1,AB77)),IF(AA77&lt;&gt;"",(AA77/IF(Z77=0,1,Z77)))))),
IF(X77="Mantenimiento",IF(AND(AG77=0,AE77=0,AC77=0,AA77=0),0,((AG77+AE77+AC77+AA77)/(IF(AG77=0,0,AG77)+IF(AE77=0,0,AE77)+IF(AC77=0,0,AC77)+IF(AA77=0,0,AA77)))),"ERROR")))</f>
        <v>2.5</v>
      </c>
      <c r="AI77" s="487">
        <f>+IF(AH77&gt;1,1,AH77)</f>
        <v>1</v>
      </c>
      <c r="AJ77" s="496">
        <v>3454545</v>
      </c>
      <c r="AK77" s="339" t="s">
        <v>364</v>
      </c>
      <c r="AL77" s="497" t="s">
        <v>1091</v>
      </c>
      <c r="AM77" s="490">
        <v>0</v>
      </c>
      <c r="AN77" s="170"/>
      <c r="AO77" s="492"/>
      <c r="AP77" s="467"/>
      <c r="AQ77" s="467"/>
      <c r="AR77" s="467"/>
      <c r="AS77" s="467"/>
      <c r="AT77" s="467"/>
      <c r="AU77" s="467"/>
      <c r="AV77" s="467"/>
      <c r="AW77" s="467"/>
      <c r="AX77" s="467"/>
      <c r="AY77" s="467"/>
      <c r="AZ77" s="467"/>
      <c r="BA77" s="467"/>
      <c r="BB77" s="467"/>
      <c r="BC77" s="467"/>
      <c r="BD77" s="467"/>
      <c r="BE77" s="467"/>
      <c r="BF77" s="467"/>
      <c r="BG77" s="467"/>
      <c r="BH77" s="467"/>
      <c r="BI77" s="467"/>
      <c r="BJ77" s="467"/>
      <c r="BK77" s="467"/>
      <c r="BL77" s="467"/>
      <c r="BM77" s="467"/>
      <c r="BN77" s="467"/>
      <c r="BO77" s="467"/>
      <c r="BP77" s="467"/>
      <c r="BQ77" s="467"/>
      <c r="BR77" s="467"/>
      <c r="BS77" s="467"/>
      <c r="BT77" s="467"/>
      <c r="BU77" s="467"/>
      <c r="BV77" s="467"/>
      <c r="BW77" s="467"/>
      <c r="BX77" s="467"/>
      <c r="BY77" s="467"/>
      <c r="BZ77" s="467"/>
      <c r="CA77" s="467"/>
    </row>
    <row r="78" spans="1:79" s="468" customFormat="1" ht="38.25" x14ac:dyDescent="0.2">
      <c r="A78" s="94">
        <v>3</v>
      </c>
      <c r="B78" s="482" t="s">
        <v>643</v>
      </c>
      <c r="C78" s="94">
        <v>2</v>
      </c>
      <c r="D78" s="94" t="s">
        <v>666</v>
      </c>
      <c r="E78" s="482" t="s">
        <v>667</v>
      </c>
      <c r="F78" s="493">
        <v>4</v>
      </c>
      <c r="G78" s="94" t="s">
        <v>1179</v>
      </c>
      <c r="H78" s="483" t="s">
        <v>1180</v>
      </c>
      <c r="I78" s="94">
        <v>15</v>
      </c>
      <c r="J78" s="94"/>
      <c r="K78" s="482" t="s">
        <v>1181</v>
      </c>
      <c r="L78" s="493">
        <v>2020051290069</v>
      </c>
      <c r="M78" s="94">
        <v>2</v>
      </c>
      <c r="N78" s="94">
        <v>3242</v>
      </c>
      <c r="O78" s="482" t="s">
        <v>1184</v>
      </c>
      <c r="P78" s="94" t="s">
        <v>66</v>
      </c>
      <c r="Q78" s="94">
        <v>3</v>
      </c>
      <c r="R78" s="487" t="s">
        <v>67</v>
      </c>
      <c r="S78" s="518">
        <v>1</v>
      </c>
      <c r="T78" s="482" t="s">
        <v>1085</v>
      </c>
      <c r="U78" s="482" t="s">
        <v>1185</v>
      </c>
      <c r="V78" s="94" t="s">
        <v>1057</v>
      </c>
      <c r="W78" s="485">
        <v>12</v>
      </c>
      <c r="X78" s="486" t="s">
        <v>47</v>
      </c>
      <c r="Y78" s="487">
        <v>1</v>
      </c>
      <c r="Z78" s="485">
        <v>3</v>
      </c>
      <c r="AA78" s="485">
        <v>5</v>
      </c>
      <c r="AB78" s="520">
        <v>3</v>
      </c>
      <c r="AC78" s="520">
        <v>4</v>
      </c>
      <c r="AD78" s="486">
        <v>3</v>
      </c>
      <c r="AE78" s="486"/>
      <c r="AF78" s="486">
        <v>3</v>
      </c>
      <c r="AG78" s="486"/>
      <c r="AH78" s="487">
        <v>1</v>
      </c>
      <c r="AI78" s="488"/>
      <c r="AJ78" s="496">
        <v>16000000</v>
      </c>
      <c r="AK78" s="496" t="s">
        <v>314</v>
      </c>
      <c r="AL78" s="496" t="s">
        <v>1091</v>
      </c>
      <c r="AM78" s="521">
        <v>4200048</v>
      </c>
      <c r="AN78" s="339"/>
      <c r="AO78" s="492"/>
      <c r="AP78" s="467"/>
      <c r="AQ78" s="467"/>
      <c r="AR78" s="467"/>
      <c r="AS78" s="467"/>
      <c r="AT78" s="467"/>
      <c r="AU78" s="467"/>
      <c r="AV78" s="467"/>
      <c r="AW78" s="467"/>
      <c r="AX78" s="467"/>
      <c r="AY78" s="467"/>
      <c r="AZ78" s="467"/>
      <c r="BA78" s="467"/>
      <c r="BB78" s="467"/>
      <c r="BC78" s="467"/>
      <c r="BD78" s="467"/>
      <c r="BE78" s="467"/>
      <c r="BF78" s="467"/>
      <c r="BG78" s="467"/>
      <c r="BH78" s="467"/>
      <c r="BI78" s="467"/>
      <c r="BJ78" s="467"/>
      <c r="BK78" s="467"/>
      <c r="BL78" s="467"/>
      <c r="BM78" s="467"/>
      <c r="BN78" s="467"/>
      <c r="BO78" s="467"/>
      <c r="BP78" s="467"/>
      <c r="BQ78" s="467"/>
      <c r="BR78" s="467"/>
      <c r="BS78" s="467"/>
      <c r="BT78" s="467"/>
      <c r="BU78" s="467"/>
      <c r="BV78" s="467"/>
      <c r="BW78" s="467"/>
      <c r="BX78" s="467"/>
      <c r="BY78" s="467"/>
      <c r="BZ78" s="467"/>
      <c r="CA78" s="467"/>
    </row>
    <row r="79" spans="1:79" s="468" customFormat="1" ht="38.25" x14ac:dyDescent="0.2">
      <c r="A79" s="94">
        <v>3</v>
      </c>
      <c r="B79" s="482" t="s">
        <v>643</v>
      </c>
      <c r="C79" s="94">
        <v>2</v>
      </c>
      <c r="D79" s="94" t="s">
        <v>666</v>
      </c>
      <c r="E79" s="482" t="s">
        <v>667</v>
      </c>
      <c r="F79" s="493">
        <v>4</v>
      </c>
      <c r="G79" s="94" t="s">
        <v>1179</v>
      </c>
      <c r="H79" s="483" t="s">
        <v>1180</v>
      </c>
      <c r="I79" s="94">
        <v>15</v>
      </c>
      <c r="J79" s="94"/>
      <c r="K79" s="482" t="s">
        <v>1181</v>
      </c>
      <c r="L79" s="493">
        <v>2020051290069</v>
      </c>
      <c r="M79" s="94">
        <v>2</v>
      </c>
      <c r="N79" s="94">
        <v>3242</v>
      </c>
      <c r="O79" s="482" t="s">
        <v>1184</v>
      </c>
      <c r="P79" s="94" t="s">
        <v>66</v>
      </c>
      <c r="Q79" s="94">
        <v>3</v>
      </c>
      <c r="R79" s="487" t="s">
        <v>67</v>
      </c>
      <c r="S79" s="518">
        <v>1</v>
      </c>
      <c r="T79" s="482" t="s">
        <v>1085</v>
      </c>
      <c r="U79" s="482" t="s">
        <v>1185</v>
      </c>
      <c r="V79" s="94" t="s">
        <v>1057</v>
      </c>
      <c r="W79" s="485">
        <v>12</v>
      </c>
      <c r="X79" s="486" t="s">
        <v>47</v>
      </c>
      <c r="Y79" s="487">
        <v>1</v>
      </c>
      <c r="Z79" s="485">
        <v>3</v>
      </c>
      <c r="AA79" s="485">
        <v>5</v>
      </c>
      <c r="AB79" s="520">
        <v>3</v>
      </c>
      <c r="AC79" s="520">
        <v>4</v>
      </c>
      <c r="AD79" s="486">
        <v>3</v>
      </c>
      <c r="AE79" s="486"/>
      <c r="AF79" s="486">
        <v>3</v>
      </c>
      <c r="AG79" s="486"/>
      <c r="AH79" s="487">
        <v>1</v>
      </c>
      <c r="AI79" s="488"/>
      <c r="AJ79" s="496">
        <v>909091</v>
      </c>
      <c r="AK79" s="496" t="s">
        <v>305</v>
      </c>
      <c r="AL79" s="496" t="s">
        <v>1091</v>
      </c>
      <c r="AM79" s="521">
        <v>0</v>
      </c>
      <c r="AN79" s="339"/>
      <c r="AO79" s="492"/>
      <c r="AP79" s="467"/>
      <c r="AQ79" s="467"/>
      <c r="AR79" s="467"/>
      <c r="AS79" s="467"/>
      <c r="AT79" s="467"/>
      <c r="AU79" s="467"/>
      <c r="AV79" s="467"/>
      <c r="AW79" s="467"/>
      <c r="AX79" s="467"/>
      <c r="AY79" s="467"/>
      <c r="AZ79" s="467"/>
      <c r="BA79" s="467"/>
      <c r="BB79" s="467"/>
      <c r="BC79" s="467"/>
      <c r="BD79" s="467"/>
      <c r="BE79" s="467"/>
      <c r="BF79" s="467"/>
      <c r="BG79" s="467"/>
      <c r="BH79" s="467"/>
      <c r="BI79" s="467"/>
      <c r="BJ79" s="467"/>
      <c r="BK79" s="467"/>
      <c r="BL79" s="467"/>
      <c r="BM79" s="467"/>
      <c r="BN79" s="467"/>
      <c r="BO79" s="467"/>
      <c r="BP79" s="467"/>
      <c r="BQ79" s="467"/>
      <c r="BR79" s="467"/>
      <c r="BS79" s="467"/>
      <c r="BT79" s="467"/>
      <c r="BU79" s="467"/>
      <c r="BV79" s="467"/>
      <c r="BW79" s="467"/>
      <c r="BX79" s="467"/>
      <c r="BY79" s="467"/>
      <c r="BZ79" s="467"/>
      <c r="CA79" s="467"/>
    </row>
    <row r="80" spans="1:79" s="468" customFormat="1" ht="38.25" x14ac:dyDescent="0.2">
      <c r="A80" s="94">
        <v>3</v>
      </c>
      <c r="B80" s="482" t="s">
        <v>643</v>
      </c>
      <c r="C80" s="94">
        <v>2</v>
      </c>
      <c r="D80" s="94" t="s">
        <v>666</v>
      </c>
      <c r="E80" s="482" t="s">
        <v>667</v>
      </c>
      <c r="F80" s="493">
        <v>4</v>
      </c>
      <c r="G80" s="94" t="s">
        <v>1179</v>
      </c>
      <c r="H80" s="483" t="s">
        <v>1180</v>
      </c>
      <c r="I80" s="94">
        <v>15</v>
      </c>
      <c r="J80" s="94"/>
      <c r="K80" s="482" t="s">
        <v>1181</v>
      </c>
      <c r="L80" s="493">
        <v>2020051290069</v>
      </c>
      <c r="M80" s="94">
        <v>2</v>
      </c>
      <c r="N80" s="94">
        <v>3242</v>
      </c>
      <c r="O80" s="482" t="s">
        <v>1184</v>
      </c>
      <c r="P80" s="94" t="s">
        <v>66</v>
      </c>
      <c r="Q80" s="94">
        <v>3</v>
      </c>
      <c r="R80" s="487" t="s">
        <v>67</v>
      </c>
      <c r="S80" s="518">
        <v>1</v>
      </c>
      <c r="T80" s="482" t="s">
        <v>1085</v>
      </c>
      <c r="U80" s="482" t="s">
        <v>1185</v>
      </c>
      <c r="V80" s="94" t="s">
        <v>1057</v>
      </c>
      <c r="W80" s="485">
        <v>12</v>
      </c>
      <c r="X80" s="486" t="s">
        <v>47</v>
      </c>
      <c r="Y80" s="487">
        <v>1</v>
      </c>
      <c r="Z80" s="485">
        <v>3</v>
      </c>
      <c r="AA80" s="485">
        <v>5</v>
      </c>
      <c r="AB80" s="520">
        <v>3</v>
      </c>
      <c r="AC80" s="520">
        <v>4</v>
      </c>
      <c r="AD80" s="486">
        <v>3</v>
      </c>
      <c r="AE80" s="486"/>
      <c r="AF80" s="486">
        <v>3</v>
      </c>
      <c r="AG80" s="486"/>
      <c r="AH80" s="487">
        <v>1</v>
      </c>
      <c r="AI80" s="488"/>
      <c r="AJ80" s="496">
        <v>2727272</v>
      </c>
      <c r="AK80" s="496" t="s">
        <v>306</v>
      </c>
      <c r="AL80" s="496" t="s">
        <v>1091</v>
      </c>
      <c r="AM80" s="521">
        <v>0</v>
      </c>
      <c r="AN80" s="339"/>
      <c r="AO80" s="492"/>
      <c r="AP80" s="467"/>
      <c r="AQ80" s="467"/>
      <c r="AR80" s="467"/>
      <c r="AS80" s="467"/>
      <c r="AT80" s="467"/>
      <c r="AU80" s="467"/>
      <c r="AV80" s="467"/>
      <c r="AW80" s="467"/>
      <c r="AX80" s="467"/>
      <c r="AY80" s="467"/>
      <c r="AZ80" s="467"/>
      <c r="BA80" s="467"/>
      <c r="BB80" s="467"/>
      <c r="BC80" s="467"/>
      <c r="BD80" s="467"/>
      <c r="BE80" s="467"/>
      <c r="BF80" s="467"/>
      <c r="BG80" s="467"/>
      <c r="BH80" s="467"/>
      <c r="BI80" s="467"/>
      <c r="BJ80" s="467"/>
      <c r="BK80" s="467"/>
      <c r="BL80" s="467"/>
      <c r="BM80" s="467"/>
      <c r="BN80" s="467"/>
      <c r="BO80" s="467"/>
      <c r="BP80" s="467"/>
      <c r="BQ80" s="467"/>
      <c r="BR80" s="467"/>
      <c r="BS80" s="467"/>
      <c r="BT80" s="467"/>
      <c r="BU80" s="467"/>
      <c r="BV80" s="467"/>
      <c r="BW80" s="467"/>
      <c r="BX80" s="467"/>
      <c r="BY80" s="467"/>
      <c r="BZ80" s="467"/>
      <c r="CA80" s="467"/>
    </row>
    <row r="81" spans="1:79" s="468" customFormat="1" ht="38.25" x14ac:dyDescent="0.2">
      <c r="A81" s="94">
        <v>3</v>
      </c>
      <c r="B81" s="482" t="s">
        <v>643</v>
      </c>
      <c r="C81" s="94">
        <v>2</v>
      </c>
      <c r="D81" s="94" t="s">
        <v>666</v>
      </c>
      <c r="E81" s="482" t="s">
        <v>667</v>
      </c>
      <c r="F81" s="493">
        <v>4</v>
      </c>
      <c r="G81" s="94" t="s">
        <v>1179</v>
      </c>
      <c r="H81" s="483" t="s">
        <v>1180</v>
      </c>
      <c r="I81" s="94">
        <v>15</v>
      </c>
      <c r="J81" s="94"/>
      <c r="K81" s="482" t="s">
        <v>1181</v>
      </c>
      <c r="L81" s="493">
        <v>2020051290069</v>
      </c>
      <c r="M81" s="94">
        <v>2</v>
      </c>
      <c r="N81" s="94">
        <v>3242</v>
      </c>
      <c r="O81" s="482" t="s">
        <v>1184</v>
      </c>
      <c r="P81" s="94" t="s">
        <v>66</v>
      </c>
      <c r="Q81" s="94">
        <v>3</v>
      </c>
      <c r="R81" s="487" t="s">
        <v>67</v>
      </c>
      <c r="S81" s="518">
        <v>1</v>
      </c>
      <c r="T81" s="482" t="s">
        <v>1085</v>
      </c>
      <c r="U81" s="482" t="s">
        <v>1185</v>
      </c>
      <c r="V81" s="94" t="s">
        <v>1057</v>
      </c>
      <c r="W81" s="485">
        <v>12</v>
      </c>
      <c r="X81" s="486" t="s">
        <v>47</v>
      </c>
      <c r="Y81" s="487">
        <v>1</v>
      </c>
      <c r="Z81" s="485">
        <v>3</v>
      </c>
      <c r="AA81" s="485">
        <v>5</v>
      </c>
      <c r="AB81" s="520">
        <v>3</v>
      </c>
      <c r="AC81" s="520">
        <v>4</v>
      </c>
      <c r="AD81" s="486">
        <v>3</v>
      </c>
      <c r="AE81" s="486"/>
      <c r="AF81" s="486">
        <v>3</v>
      </c>
      <c r="AG81" s="486"/>
      <c r="AH81" s="487">
        <f>+IF(X81="Acumulado",(AA81+AC81+AE81+AG81)/(Z81+AB81+AD81+AF81),
IF(X81="No acumulado",IF(AG81&lt;&gt;"",(AG81/IF(AF81=0,1,AF81)),IF(AE81&lt;&gt;"",(AE81/IF(AD81=0,1,AD81)),IF(AC81&lt;&gt;"",(AC81/IF(AB81=0,1,AB81)),IF(AA81&lt;&gt;"",(AA81/IF(Z81=0,1,Z81)))))),
IF(X81="Mantenimiento",IF(AND(AG81=0,AE81=0,AC81=0,AA81=0),0,((AG81+AE81+AC81+AA81)/(IF(AG81=0,0,AG81)+IF(AE81=0,0,AE81)+IF(AC81=0,0,AC81)+IF(AA81=0,0,AA81)))),"ERROR")))</f>
        <v>1.3333333333333333</v>
      </c>
      <c r="AI81" s="487">
        <f>+IF(AH81&gt;1,1,AH81)</f>
        <v>1</v>
      </c>
      <c r="AJ81" s="496">
        <v>3454545</v>
      </c>
      <c r="AK81" s="339" t="s">
        <v>364</v>
      </c>
      <c r="AL81" s="497" t="s">
        <v>1091</v>
      </c>
      <c r="AM81" s="490">
        <v>0</v>
      </c>
      <c r="AN81" s="170"/>
      <c r="AO81" s="492"/>
      <c r="AP81" s="467"/>
      <c r="AQ81" s="467"/>
      <c r="AR81" s="467"/>
      <c r="AS81" s="467"/>
      <c r="AT81" s="467"/>
      <c r="AU81" s="467"/>
      <c r="AV81" s="467"/>
      <c r="AW81" s="467"/>
      <c r="AX81" s="467"/>
      <c r="AY81" s="467"/>
      <c r="AZ81" s="467"/>
      <c r="BA81" s="467"/>
      <c r="BB81" s="467"/>
      <c r="BC81" s="467"/>
      <c r="BD81" s="467"/>
      <c r="BE81" s="467"/>
      <c r="BF81" s="467"/>
      <c r="BG81" s="467"/>
      <c r="BH81" s="467"/>
      <c r="BI81" s="467"/>
      <c r="BJ81" s="467"/>
      <c r="BK81" s="467"/>
      <c r="BL81" s="467"/>
      <c r="BM81" s="467"/>
      <c r="BN81" s="467"/>
      <c r="BO81" s="467"/>
      <c r="BP81" s="467"/>
      <c r="BQ81" s="467"/>
      <c r="BR81" s="467"/>
      <c r="BS81" s="467"/>
      <c r="BT81" s="467"/>
      <c r="BU81" s="467"/>
      <c r="BV81" s="467"/>
      <c r="BW81" s="467"/>
      <c r="BX81" s="467"/>
      <c r="BY81" s="467"/>
      <c r="BZ81" s="467"/>
      <c r="CA81" s="467"/>
    </row>
    <row r="82" spans="1:79" s="468" customFormat="1" ht="38.25" x14ac:dyDescent="0.2">
      <c r="A82" s="94">
        <v>3</v>
      </c>
      <c r="B82" s="482" t="s">
        <v>643</v>
      </c>
      <c r="C82" s="94">
        <v>2</v>
      </c>
      <c r="D82" s="94" t="s">
        <v>666</v>
      </c>
      <c r="E82" s="482" t="s">
        <v>667</v>
      </c>
      <c r="F82" s="493">
        <v>4</v>
      </c>
      <c r="G82" s="94" t="s">
        <v>1179</v>
      </c>
      <c r="H82" s="483" t="s">
        <v>1180</v>
      </c>
      <c r="I82" s="94">
        <v>15</v>
      </c>
      <c r="J82" s="94"/>
      <c r="K82" s="482" t="s">
        <v>1181</v>
      </c>
      <c r="L82" s="493">
        <v>2020051290069</v>
      </c>
      <c r="M82" s="94">
        <v>3</v>
      </c>
      <c r="N82" s="94">
        <v>3243</v>
      </c>
      <c r="O82" s="482" t="s">
        <v>1186</v>
      </c>
      <c r="P82" s="94" t="s">
        <v>66</v>
      </c>
      <c r="Q82" s="487">
        <v>3</v>
      </c>
      <c r="R82" s="487" t="s">
        <v>67</v>
      </c>
      <c r="S82" s="524">
        <v>1</v>
      </c>
      <c r="T82" s="482" t="s">
        <v>1085</v>
      </c>
      <c r="U82" s="482" t="s">
        <v>1187</v>
      </c>
      <c r="V82" s="94" t="s">
        <v>1057</v>
      </c>
      <c r="W82" s="487" t="s">
        <v>1188</v>
      </c>
      <c r="X82" s="94" t="s">
        <v>47</v>
      </c>
      <c r="Y82" s="487">
        <v>1</v>
      </c>
      <c r="Z82" s="485">
        <v>1</v>
      </c>
      <c r="AA82" s="485">
        <v>0</v>
      </c>
      <c r="AB82" s="522">
        <v>1</v>
      </c>
      <c r="AC82" s="520">
        <v>4</v>
      </c>
      <c r="AD82" s="485">
        <v>1</v>
      </c>
      <c r="AE82" s="487"/>
      <c r="AF82" s="485">
        <v>1</v>
      </c>
      <c r="AG82" s="486"/>
      <c r="AH82" s="487">
        <v>1</v>
      </c>
      <c r="AI82" s="488"/>
      <c r="AJ82" s="496">
        <v>16000000</v>
      </c>
      <c r="AK82" s="496" t="s">
        <v>314</v>
      </c>
      <c r="AL82" s="496" t="s">
        <v>1091</v>
      </c>
      <c r="AM82" s="521">
        <v>4200048</v>
      </c>
      <c r="AN82" s="339"/>
      <c r="AO82" s="492"/>
      <c r="AP82" s="467"/>
      <c r="AQ82" s="467"/>
      <c r="AR82" s="467"/>
      <c r="AS82" s="467"/>
      <c r="AT82" s="467"/>
      <c r="AU82" s="467"/>
      <c r="AV82" s="467"/>
      <c r="AW82" s="467"/>
      <c r="AX82" s="467"/>
      <c r="AY82" s="467"/>
      <c r="AZ82" s="467"/>
      <c r="BA82" s="467"/>
      <c r="BB82" s="467"/>
      <c r="BC82" s="467"/>
      <c r="BD82" s="467"/>
      <c r="BE82" s="467"/>
      <c r="BF82" s="467"/>
      <c r="BG82" s="467"/>
      <c r="BH82" s="467"/>
      <c r="BI82" s="467"/>
      <c r="BJ82" s="467"/>
      <c r="BK82" s="467"/>
      <c r="BL82" s="467"/>
      <c r="BM82" s="467"/>
      <c r="BN82" s="467"/>
      <c r="BO82" s="467"/>
      <c r="BP82" s="467"/>
      <c r="BQ82" s="467"/>
      <c r="BR82" s="467"/>
      <c r="BS82" s="467"/>
      <c r="BT82" s="467"/>
      <c r="BU82" s="467"/>
      <c r="BV82" s="467"/>
      <c r="BW82" s="467"/>
      <c r="BX82" s="467"/>
      <c r="BY82" s="467"/>
      <c r="BZ82" s="467"/>
      <c r="CA82" s="467"/>
    </row>
    <row r="83" spans="1:79" s="468" customFormat="1" ht="38.25" x14ac:dyDescent="0.2">
      <c r="A83" s="94">
        <v>3</v>
      </c>
      <c r="B83" s="482" t="s">
        <v>643</v>
      </c>
      <c r="C83" s="94">
        <v>2</v>
      </c>
      <c r="D83" s="94" t="s">
        <v>666</v>
      </c>
      <c r="E83" s="482" t="s">
        <v>667</v>
      </c>
      <c r="F83" s="493">
        <v>4</v>
      </c>
      <c r="G83" s="94" t="s">
        <v>1179</v>
      </c>
      <c r="H83" s="483" t="s">
        <v>1180</v>
      </c>
      <c r="I83" s="94">
        <v>15</v>
      </c>
      <c r="J83" s="94"/>
      <c r="K83" s="482" t="s">
        <v>1181</v>
      </c>
      <c r="L83" s="493">
        <v>2020051290069</v>
      </c>
      <c r="M83" s="94">
        <v>3</v>
      </c>
      <c r="N83" s="94">
        <v>3243</v>
      </c>
      <c r="O83" s="482" t="s">
        <v>1186</v>
      </c>
      <c r="P83" s="94" t="s">
        <v>66</v>
      </c>
      <c r="Q83" s="487">
        <v>3</v>
      </c>
      <c r="R83" s="487" t="s">
        <v>67</v>
      </c>
      <c r="S83" s="524">
        <v>1</v>
      </c>
      <c r="T83" s="482" t="s">
        <v>1085</v>
      </c>
      <c r="U83" s="482" t="s">
        <v>1187</v>
      </c>
      <c r="V83" s="94" t="s">
        <v>1057</v>
      </c>
      <c r="W83" s="487" t="s">
        <v>1188</v>
      </c>
      <c r="X83" s="94" t="s">
        <v>47</v>
      </c>
      <c r="Y83" s="487">
        <v>1</v>
      </c>
      <c r="Z83" s="485">
        <v>1</v>
      </c>
      <c r="AA83" s="485">
        <v>0</v>
      </c>
      <c r="AB83" s="522">
        <v>1</v>
      </c>
      <c r="AC83" s="520">
        <v>4</v>
      </c>
      <c r="AD83" s="485">
        <v>1</v>
      </c>
      <c r="AE83" s="487"/>
      <c r="AF83" s="485">
        <v>1</v>
      </c>
      <c r="AG83" s="486"/>
      <c r="AH83" s="487">
        <v>1</v>
      </c>
      <c r="AI83" s="488"/>
      <c r="AJ83" s="496">
        <v>909091</v>
      </c>
      <c r="AK83" s="496" t="s">
        <v>305</v>
      </c>
      <c r="AL83" s="496" t="s">
        <v>1091</v>
      </c>
      <c r="AM83" s="521">
        <v>0</v>
      </c>
      <c r="AN83" s="339"/>
      <c r="AO83" s="492"/>
      <c r="AP83" s="467"/>
      <c r="AQ83" s="467"/>
      <c r="AR83" s="467"/>
      <c r="AS83" s="467"/>
      <c r="AT83" s="467"/>
      <c r="AU83" s="467"/>
      <c r="AV83" s="467"/>
      <c r="AW83" s="467"/>
      <c r="AX83" s="467"/>
      <c r="AY83" s="467"/>
      <c r="AZ83" s="467"/>
      <c r="BA83" s="467"/>
      <c r="BB83" s="467"/>
      <c r="BC83" s="467"/>
      <c r="BD83" s="467"/>
      <c r="BE83" s="467"/>
      <c r="BF83" s="467"/>
      <c r="BG83" s="467"/>
      <c r="BH83" s="467"/>
      <c r="BI83" s="467"/>
      <c r="BJ83" s="467"/>
      <c r="BK83" s="467"/>
      <c r="BL83" s="467"/>
      <c r="BM83" s="467"/>
      <c r="BN83" s="467"/>
      <c r="BO83" s="467"/>
      <c r="BP83" s="467"/>
      <c r="BQ83" s="467"/>
      <c r="BR83" s="467"/>
      <c r="BS83" s="467"/>
      <c r="BT83" s="467"/>
      <c r="BU83" s="467"/>
      <c r="BV83" s="467"/>
      <c r="BW83" s="467"/>
      <c r="BX83" s="467"/>
      <c r="BY83" s="467"/>
      <c r="BZ83" s="467"/>
      <c r="CA83" s="467"/>
    </row>
    <row r="84" spans="1:79" s="468" customFormat="1" ht="38.25" x14ac:dyDescent="0.2">
      <c r="A84" s="94">
        <v>3</v>
      </c>
      <c r="B84" s="482" t="s">
        <v>643</v>
      </c>
      <c r="C84" s="94">
        <v>2</v>
      </c>
      <c r="D84" s="94" t="s">
        <v>666</v>
      </c>
      <c r="E84" s="482" t="s">
        <v>667</v>
      </c>
      <c r="F84" s="493">
        <v>4</v>
      </c>
      <c r="G84" s="94" t="s">
        <v>1179</v>
      </c>
      <c r="H84" s="483" t="s">
        <v>1180</v>
      </c>
      <c r="I84" s="94">
        <v>15</v>
      </c>
      <c r="J84" s="94"/>
      <c r="K84" s="482" t="s">
        <v>1181</v>
      </c>
      <c r="L84" s="493">
        <v>2020051290069</v>
      </c>
      <c r="M84" s="94">
        <v>3</v>
      </c>
      <c r="N84" s="94">
        <v>3243</v>
      </c>
      <c r="O84" s="482" t="s">
        <v>1186</v>
      </c>
      <c r="P84" s="94" t="s">
        <v>66</v>
      </c>
      <c r="Q84" s="487">
        <v>3</v>
      </c>
      <c r="R84" s="487" t="s">
        <v>67</v>
      </c>
      <c r="S84" s="524">
        <v>1</v>
      </c>
      <c r="T84" s="482" t="s">
        <v>1085</v>
      </c>
      <c r="U84" s="482" t="s">
        <v>1187</v>
      </c>
      <c r="V84" s="94" t="s">
        <v>1057</v>
      </c>
      <c r="W84" s="487" t="s">
        <v>1188</v>
      </c>
      <c r="X84" s="94" t="s">
        <v>47</v>
      </c>
      <c r="Y84" s="487">
        <v>1</v>
      </c>
      <c r="Z84" s="485">
        <v>1</v>
      </c>
      <c r="AA84" s="485">
        <v>0</v>
      </c>
      <c r="AB84" s="522">
        <v>1</v>
      </c>
      <c r="AC84" s="520">
        <v>4</v>
      </c>
      <c r="AD84" s="485">
        <v>1</v>
      </c>
      <c r="AE84" s="487"/>
      <c r="AF84" s="485">
        <v>1</v>
      </c>
      <c r="AG84" s="486"/>
      <c r="AH84" s="487">
        <v>1</v>
      </c>
      <c r="AI84" s="488"/>
      <c r="AJ84" s="496">
        <v>2727272</v>
      </c>
      <c r="AK84" s="496" t="s">
        <v>306</v>
      </c>
      <c r="AL84" s="496" t="s">
        <v>1091</v>
      </c>
      <c r="AM84" s="521">
        <v>0</v>
      </c>
      <c r="AN84" s="339"/>
      <c r="AO84" s="492"/>
      <c r="AP84" s="467"/>
      <c r="AQ84" s="467"/>
      <c r="AR84" s="467"/>
      <c r="AS84" s="467"/>
      <c r="AT84" s="467"/>
      <c r="AU84" s="467"/>
      <c r="AV84" s="467"/>
      <c r="AW84" s="467"/>
      <c r="AX84" s="467"/>
      <c r="AY84" s="467"/>
      <c r="AZ84" s="467"/>
      <c r="BA84" s="467"/>
      <c r="BB84" s="467"/>
      <c r="BC84" s="467"/>
      <c r="BD84" s="467"/>
      <c r="BE84" s="467"/>
      <c r="BF84" s="467"/>
      <c r="BG84" s="467"/>
      <c r="BH84" s="467"/>
      <c r="BI84" s="467"/>
      <c r="BJ84" s="467"/>
      <c r="BK84" s="467"/>
      <c r="BL84" s="467"/>
      <c r="BM84" s="467"/>
      <c r="BN84" s="467"/>
      <c r="BO84" s="467"/>
      <c r="BP84" s="467"/>
      <c r="BQ84" s="467"/>
      <c r="BR84" s="467"/>
      <c r="BS84" s="467"/>
      <c r="BT84" s="467"/>
      <c r="BU84" s="467"/>
      <c r="BV84" s="467"/>
      <c r="BW84" s="467"/>
      <c r="BX84" s="467"/>
      <c r="BY84" s="467"/>
      <c r="BZ84" s="467"/>
      <c r="CA84" s="467"/>
    </row>
    <row r="85" spans="1:79" s="468" customFormat="1" ht="38.25" x14ac:dyDescent="0.2">
      <c r="A85" s="94">
        <v>3</v>
      </c>
      <c r="B85" s="482" t="s">
        <v>643</v>
      </c>
      <c r="C85" s="94">
        <v>2</v>
      </c>
      <c r="D85" s="94" t="s">
        <v>666</v>
      </c>
      <c r="E85" s="482" t="s">
        <v>667</v>
      </c>
      <c r="F85" s="493">
        <v>4</v>
      </c>
      <c r="G85" s="94" t="s">
        <v>1179</v>
      </c>
      <c r="H85" s="483" t="s">
        <v>1180</v>
      </c>
      <c r="I85" s="94">
        <v>15</v>
      </c>
      <c r="J85" s="94"/>
      <c r="K85" s="482" t="s">
        <v>1181</v>
      </c>
      <c r="L85" s="493">
        <v>2020051290069</v>
      </c>
      <c r="M85" s="94">
        <v>3</v>
      </c>
      <c r="N85" s="94">
        <v>3243</v>
      </c>
      <c r="O85" s="482" t="s">
        <v>1186</v>
      </c>
      <c r="P85" s="94" t="s">
        <v>66</v>
      </c>
      <c r="Q85" s="487">
        <v>3</v>
      </c>
      <c r="R85" s="487" t="s">
        <v>67</v>
      </c>
      <c r="S85" s="524">
        <v>1</v>
      </c>
      <c r="T85" s="482" t="s">
        <v>1085</v>
      </c>
      <c r="U85" s="482" t="s">
        <v>1187</v>
      </c>
      <c r="V85" s="94" t="s">
        <v>1057</v>
      </c>
      <c r="W85" s="487" t="s">
        <v>1188</v>
      </c>
      <c r="X85" s="94" t="s">
        <v>47</v>
      </c>
      <c r="Y85" s="487">
        <v>1</v>
      </c>
      <c r="Z85" s="485">
        <v>1</v>
      </c>
      <c r="AA85" s="485">
        <v>0</v>
      </c>
      <c r="AB85" s="522">
        <v>1</v>
      </c>
      <c r="AC85" s="520">
        <v>4</v>
      </c>
      <c r="AD85" s="485">
        <v>1</v>
      </c>
      <c r="AE85" s="487"/>
      <c r="AF85" s="485">
        <v>1</v>
      </c>
      <c r="AG85" s="486"/>
      <c r="AH85" s="487">
        <f>+IF(X85="Acumulado",(AA85+AC85+AE85+AG85)/(Z85+AB85+AD85+AF85),
IF(X85="No acumulado",IF(AG85&lt;&gt;"",(AG85/IF(AF85=0,1,AF85)),IF(AE85&lt;&gt;"",(AE85/IF(AD85=0,1,AD85)),IF(AC85&lt;&gt;"",(AC85/IF(AB85=0,1,AB85)),IF(AA85&lt;&gt;"",(AA85/IF(Z85=0,1,Z85)))))),
IF(X85="Mantenimiento",IF(AND(AG85=0,AE85=0,AC85=0,AA85=0),0,((AG85+AE85+AC85+AA85)/(IF(AG85=0,0,AG85)+IF(AE85=0,0,AE85)+IF(AC85=0,0,AC85)+IF(AA85=0,0,AA85)))),"ERROR")))</f>
        <v>4</v>
      </c>
      <c r="AI85" s="487">
        <f>+IF(AH85&gt;1,1,AH85)</f>
        <v>1</v>
      </c>
      <c r="AJ85" s="496">
        <v>3454545</v>
      </c>
      <c r="AK85" s="339" t="s">
        <v>364</v>
      </c>
      <c r="AL85" s="497" t="s">
        <v>1091</v>
      </c>
      <c r="AM85" s="490">
        <v>0</v>
      </c>
      <c r="AN85" s="170"/>
      <c r="AO85" s="492"/>
      <c r="AP85" s="467"/>
      <c r="AQ85" s="467"/>
      <c r="AR85" s="467"/>
      <c r="AS85" s="467"/>
      <c r="AT85" s="467"/>
      <c r="AU85" s="467"/>
      <c r="AV85" s="467"/>
      <c r="AW85" s="467"/>
      <c r="AX85" s="467"/>
      <c r="AY85" s="467"/>
      <c r="AZ85" s="467"/>
      <c r="BA85" s="467"/>
      <c r="BB85" s="467"/>
      <c r="BC85" s="467"/>
      <c r="BD85" s="467"/>
      <c r="BE85" s="467"/>
      <c r="BF85" s="467"/>
      <c r="BG85" s="467"/>
      <c r="BH85" s="467"/>
      <c r="BI85" s="467"/>
      <c r="BJ85" s="467"/>
      <c r="BK85" s="467"/>
      <c r="BL85" s="467"/>
      <c r="BM85" s="467"/>
      <c r="BN85" s="467"/>
      <c r="BO85" s="467"/>
      <c r="BP85" s="467"/>
      <c r="BQ85" s="467"/>
      <c r="BR85" s="467"/>
      <c r="BS85" s="467"/>
      <c r="BT85" s="467"/>
      <c r="BU85" s="467"/>
      <c r="BV85" s="467"/>
      <c r="BW85" s="467"/>
      <c r="BX85" s="467"/>
      <c r="BY85" s="467"/>
      <c r="BZ85" s="467"/>
      <c r="CA85" s="467"/>
    </row>
    <row r="86" spans="1:79" s="468" customFormat="1" ht="38.25" x14ac:dyDescent="0.2">
      <c r="A86" s="94">
        <v>3</v>
      </c>
      <c r="B86" s="482" t="s">
        <v>643</v>
      </c>
      <c r="C86" s="94">
        <v>2</v>
      </c>
      <c r="D86" s="94" t="s">
        <v>666</v>
      </c>
      <c r="E86" s="482" t="s">
        <v>667</v>
      </c>
      <c r="F86" s="493">
        <v>4</v>
      </c>
      <c r="G86" s="94" t="s">
        <v>1179</v>
      </c>
      <c r="H86" s="483" t="s">
        <v>1180</v>
      </c>
      <c r="I86" s="94">
        <v>15</v>
      </c>
      <c r="J86" s="94"/>
      <c r="K86" s="482" t="s">
        <v>1181</v>
      </c>
      <c r="L86" s="493">
        <v>2020051290069</v>
      </c>
      <c r="M86" s="94">
        <v>4</v>
      </c>
      <c r="N86" s="94">
        <v>3244</v>
      </c>
      <c r="O86" s="482" t="s">
        <v>1189</v>
      </c>
      <c r="P86" s="94" t="s">
        <v>66</v>
      </c>
      <c r="Q86" s="487">
        <v>6</v>
      </c>
      <c r="R86" s="487" t="s">
        <v>67</v>
      </c>
      <c r="S86" s="524">
        <v>2</v>
      </c>
      <c r="T86" s="482" t="s">
        <v>1085</v>
      </c>
      <c r="U86" s="482" t="s">
        <v>1190</v>
      </c>
      <c r="V86" s="94" t="s">
        <v>1057</v>
      </c>
      <c r="W86" s="94">
        <v>2</v>
      </c>
      <c r="X86" s="94" t="s">
        <v>47</v>
      </c>
      <c r="Y86" s="487">
        <v>1</v>
      </c>
      <c r="Z86" s="485">
        <v>0</v>
      </c>
      <c r="AA86" s="485">
        <v>0</v>
      </c>
      <c r="AB86" s="122">
        <v>1</v>
      </c>
      <c r="AC86" s="122">
        <v>0</v>
      </c>
      <c r="AD86" s="485">
        <v>1</v>
      </c>
      <c r="AE86" s="525"/>
      <c r="AF86" s="485">
        <v>0</v>
      </c>
      <c r="AG86" s="486"/>
      <c r="AH86" s="487">
        <v>1</v>
      </c>
      <c r="AI86" s="488"/>
      <c r="AJ86" s="165">
        <v>6000000</v>
      </c>
      <c r="AK86" s="165" t="s">
        <v>314</v>
      </c>
      <c r="AL86" s="165" t="s">
        <v>1091</v>
      </c>
      <c r="AM86" s="167">
        <v>0</v>
      </c>
      <c r="AN86" s="339"/>
      <c r="AO86" s="492"/>
      <c r="AP86" s="467"/>
      <c r="AQ86" s="467"/>
      <c r="AR86" s="467"/>
      <c r="AS86" s="467"/>
      <c r="AT86" s="467"/>
      <c r="AU86" s="467"/>
      <c r="AV86" s="467"/>
      <c r="AW86" s="467"/>
      <c r="AX86" s="467"/>
      <c r="AY86" s="467"/>
      <c r="AZ86" s="467"/>
      <c r="BA86" s="467"/>
      <c r="BB86" s="467"/>
      <c r="BC86" s="467"/>
      <c r="BD86" s="467"/>
      <c r="BE86" s="467"/>
      <c r="BF86" s="467"/>
      <c r="BG86" s="467"/>
      <c r="BH86" s="467"/>
      <c r="BI86" s="467"/>
      <c r="BJ86" s="467"/>
      <c r="BK86" s="467"/>
      <c r="BL86" s="467"/>
      <c r="BM86" s="467"/>
      <c r="BN86" s="467"/>
      <c r="BO86" s="467"/>
      <c r="BP86" s="467"/>
      <c r="BQ86" s="467"/>
      <c r="BR86" s="467"/>
      <c r="BS86" s="467"/>
      <c r="BT86" s="467"/>
      <c r="BU86" s="467"/>
      <c r="BV86" s="467"/>
      <c r="BW86" s="467"/>
      <c r="BX86" s="467"/>
      <c r="BY86" s="467"/>
      <c r="BZ86" s="467"/>
      <c r="CA86" s="467"/>
    </row>
    <row r="87" spans="1:79" s="468" customFormat="1" ht="38.25" x14ac:dyDescent="0.2">
      <c r="A87" s="94">
        <v>3</v>
      </c>
      <c r="B87" s="482" t="s">
        <v>643</v>
      </c>
      <c r="C87" s="94">
        <v>2</v>
      </c>
      <c r="D87" s="94" t="s">
        <v>666</v>
      </c>
      <c r="E87" s="482" t="s">
        <v>667</v>
      </c>
      <c r="F87" s="493">
        <v>4</v>
      </c>
      <c r="G87" s="94" t="s">
        <v>1179</v>
      </c>
      <c r="H87" s="483" t="s">
        <v>1180</v>
      </c>
      <c r="I87" s="94">
        <v>15</v>
      </c>
      <c r="J87" s="94"/>
      <c r="K87" s="482" t="s">
        <v>1181</v>
      </c>
      <c r="L87" s="493">
        <v>2020051290069</v>
      </c>
      <c r="M87" s="94">
        <v>4</v>
      </c>
      <c r="N87" s="94">
        <v>3244</v>
      </c>
      <c r="O87" s="482" t="s">
        <v>1189</v>
      </c>
      <c r="P87" s="94" t="s">
        <v>66</v>
      </c>
      <c r="Q87" s="487">
        <v>6</v>
      </c>
      <c r="R87" s="487" t="s">
        <v>67</v>
      </c>
      <c r="S87" s="524">
        <v>2</v>
      </c>
      <c r="T87" s="482" t="s">
        <v>1085</v>
      </c>
      <c r="U87" s="482" t="s">
        <v>1190</v>
      </c>
      <c r="V87" s="94" t="s">
        <v>1057</v>
      </c>
      <c r="W87" s="94">
        <v>2</v>
      </c>
      <c r="X87" s="94" t="s">
        <v>47</v>
      </c>
      <c r="Y87" s="487">
        <v>1</v>
      </c>
      <c r="Z87" s="485">
        <v>0</v>
      </c>
      <c r="AA87" s="485">
        <v>0</v>
      </c>
      <c r="AB87" s="485">
        <v>1</v>
      </c>
      <c r="AC87" s="485">
        <v>0</v>
      </c>
      <c r="AD87" s="485">
        <v>1</v>
      </c>
      <c r="AE87" s="525"/>
      <c r="AF87" s="485">
        <v>0</v>
      </c>
      <c r="AG87" s="486"/>
      <c r="AH87" s="487">
        <v>1</v>
      </c>
      <c r="AI87" s="488"/>
      <c r="AJ87" s="488">
        <v>909091</v>
      </c>
      <c r="AK87" s="488" t="s">
        <v>305</v>
      </c>
      <c r="AL87" s="488" t="s">
        <v>1091</v>
      </c>
      <c r="AM87" s="521">
        <v>0</v>
      </c>
      <c r="AN87" s="339"/>
      <c r="AO87" s="492"/>
      <c r="AP87" s="467"/>
      <c r="AQ87" s="467"/>
      <c r="AR87" s="467"/>
      <c r="AS87" s="467"/>
      <c r="AT87" s="467"/>
      <c r="AU87" s="467"/>
      <c r="AV87" s="467"/>
      <c r="AW87" s="467"/>
      <c r="AX87" s="467"/>
      <c r="AY87" s="467"/>
      <c r="AZ87" s="467"/>
      <c r="BA87" s="467"/>
      <c r="BB87" s="467"/>
      <c r="BC87" s="467"/>
      <c r="BD87" s="467"/>
      <c r="BE87" s="467"/>
      <c r="BF87" s="467"/>
      <c r="BG87" s="467"/>
      <c r="BH87" s="467"/>
      <c r="BI87" s="467"/>
      <c r="BJ87" s="467"/>
      <c r="BK87" s="467"/>
      <c r="BL87" s="467"/>
      <c r="BM87" s="467"/>
      <c r="BN87" s="467"/>
      <c r="BO87" s="467"/>
      <c r="BP87" s="467"/>
      <c r="BQ87" s="467"/>
      <c r="BR87" s="467"/>
      <c r="BS87" s="467"/>
      <c r="BT87" s="467"/>
      <c r="BU87" s="467"/>
      <c r="BV87" s="467"/>
      <c r="BW87" s="467"/>
      <c r="BX87" s="467"/>
      <c r="BY87" s="467"/>
      <c r="BZ87" s="467"/>
      <c r="CA87" s="467"/>
    </row>
    <row r="88" spans="1:79" s="468" customFormat="1" ht="38.25" x14ac:dyDescent="0.2">
      <c r="A88" s="94">
        <v>3</v>
      </c>
      <c r="B88" s="482" t="s">
        <v>643</v>
      </c>
      <c r="C88" s="94">
        <v>2</v>
      </c>
      <c r="D88" s="94" t="s">
        <v>666</v>
      </c>
      <c r="E88" s="482" t="s">
        <v>667</v>
      </c>
      <c r="F88" s="493">
        <v>4</v>
      </c>
      <c r="G88" s="94" t="s">
        <v>1179</v>
      </c>
      <c r="H88" s="483" t="s">
        <v>1180</v>
      </c>
      <c r="I88" s="94">
        <v>15</v>
      </c>
      <c r="J88" s="94"/>
      <c r="K88" s="482" t="s">
        <v>1181</v>
      </c>
      <c r="L88" s="493">
        <v>2020051290069</v>
      </c>
      <c r="M88" s="94">
        <v>4</v>
      </c>
      <c r="N88" s="94">
        <v>3244</v>
      </c>
      <c r="O88" s="482" t="s">
        <v>1189</v>
      </c>
      <c r="P88" s="94" t="s">
        <v>66</v>
      </c>
      <c r="Q88" s="487">
        <v>6</v>
      </c>
      <c r="R88" s="487" t="s">
        <v>67</v>
      </c>
      <c r="S88" s="524">
        <v>2</v>
      </c>
      <c r="T88" s="482" t="s">
        <v>1085</v>
      </c>
      <c r="U88" s="482" t="s">
        <v>1190</v>
      </c>
      <c r="V88" s="94" t="s">
        <v>1057</v>
      </c>
      <c r="W88" s="94">
        <v>2</v>
      </c>
      <c r="X88" s="94" t="s">
        <v>47</v>
      </c>
      <c r="Y88" s="487">
        <v>1</v>
      </c>
      <c r="Z88" s="485">
        <v>0</v>
      </c>
      <c r="AA88" s="485">
        <v>0</v>
      </c>
      <c r="AB88" s="485">
        <v>1</v>
      </c>
      <c r="AC88" s="485">
        <v>0</v>
      </c>
      <c r="AD88" s="485">
        <v>1</v>
      </c>
      <c r="AE88" s="525"/>
      <c r="AF88" s="485">
        <v>0</v>
      </c>
      <c r="AG88" s="486"/>
      <c r="AH88" s="487">
        <v>1</v>
      </c>
      <c r="AI88" s="488"/>
      <c r="AJ88" s="488">
        <v>2727272</v>
      </c>
      <c r="AK88" s="488" t="s">
        <v>306</v>
      </c>
      <c r="AL88" s="488" t="s">
        <v>1091</v>
      </c>
      <c r="AM88" s="521">
        <v>0</v>
      </c>
      <c r="AN88" s="339"/>
      <c r="AO88" s="492"/>
      <c r="AP88" s="467"/>
      <c r="AQ88" s="467"/>
      <c r="AR88" s="467"/>
      <c r="AS88" s="467"/>
      <c r="AT88" s="467"/>
      <c r="AU88" s="467"/>
      <c r="AV88" s="467"/>
      <c r="AW88" s="467"/>
      <c r="AX88" s="467"/>
      <c r="AY88" s="467"/>
      <c r="AZ88" s="467"/>
      <c r="BA88" s="467"/>
      <c r="BB88" s="467"/>
      <c r="BC88" s="467"/>
      <c r="BD88" s="467"/>
      <c r="BE88" s="467"/>
      <c r="BF88" s="467"/>
      <c r="BG88" s="467"/>
      <c r="BH88" s="467"/>
      <c r="BI88" s="467"/>
      <c r="BJ88" s="467"/>
      <c r="BK88" s="467"/>
      <c r="BL88" s="467"/>
      <c r="BM88" s="467"/>
      <c r="BN88" s="467"/>
      <c r="BO88" s="467"/>
      <c r="BP88" s="467"/>
      <c r="BQ88" s="467"/>
      <c r="BR88" s="467"/>
      <c r="BS88" s="467"/>
      <c r="BT88" s="467"/>
      <c r="BU88" s="467"/>
      <c r="BV88" s="467"/>
      <c r="BW88" s="467"/>
      <c r="BX88" s="467"/>
      <c r="BY88" s="467"/>
      <c r="BZ88" s="467"/>
      <c r="CA88" s="467"/>
    </row>
    <row r="89" spans="1:79" s="468" customFormat="1" ht="38.25" x14ac:dyDescent="0.2">
      <c r="A89" s="94">
        <v>3</v>
      </c>
      <c r="B89" s="482" t="s">
        <v>643</v>
      </c>
      <c r="C89" s="94">
        <v>2</v>
      </c>
      <c r="D89" s="94" t="s">
        <v>666</v>
      </c>
      <c r="E89" s="482" t="s">
        <v>667</v>
      </c>
      <c r="F89" s="493">
        <v>4</v>
      </c>
      <c r="G89" s="94" t="s">
        <v>1179</v>
      </c>
      <c r="H89" s="483" t="s">
        <v>1180</v>
      </c>
      <c r="I89" s="94">
        <v>15</v>
      </c>
      <c r="J89" s="94"/>
      <c r="K89" s="482" t="s">
        <v>1181</v>
      </c>
      <c r="L89" s="493">
        <v>2020051290069</v>
      </c>
      <c r="M89" s="94">
        <v>4</v>
      </c>
      <c r="N89" s="94">
        <v>3244</v>
      </c>
      <c r="O89" s="482" t="s">
        <v>1189</v>
      </c>
      <c r="P89" s="94" t="s">
        <v>66</v>
      </c>
      <c r="Q89" s="487">
        <v>6</v>
      </c>
      <c r="R89" s="487" t="s">
        <v>67</v>
      </c>
      <c r="S89" s="524">
        <v>2</v>
      </c>
      <c r="T89" s="482" t="s">
        <v>1085</v>
      </c>
      <c r="U89" s="482" t="s">
        <v>1190</v>
      </c>
      <c r="V89" s="94" t="s">
        <v>1057</v>
      </c>
      <c r="W89" s="94">
        <v>2</v>
      </c>
      <c r="X89" s="94" t="s">
        <v>47</v>
      </c>
      <c r="Y89" s="487">
        <v>1</v>
      </c>
      <c r="Z89" s="485">
        <v>0</v>
      </c>
      <c r="AA89" s="485">
        <v>0</v>
      </c>
      <c r="AB89" s="485">
        <v>1</v>
      </c>
      <c r="AC89" s="485">
        <v>0</v>
      </c>
      <c r="AD89" s="485">
        <v>1</v>
      </c>
      <c r="AE89" s="525"/>
      <c r="AF89" s="485">
        <v>0</v>
      </c>
      <c r="AG89" s="486"/>
      <c r="AH89" s="487">
        <f t="shared" ref="AH89:AH92" si="14">+IF(X89="Acumulado",(AA89+AC89+AE89+AG89)/(Z89+AB89+AD89+AF89),
IF(X89="No acumulado",IF(AG89&lt;&gt;"",(AG89/IF(AF89=0,1,AF89)),IF(AE89&lt;&gt;"",(AE89/IF(AD89=0,1,AD89)),IF(AC89&lt;&gt;"",(AC89/IF(AB89=0,1,AB89)),IF(AA89&lt;&gt;"",(AA89/IF(Z89=0,1,Z89)))))),
IF(X89="Mantenimiento",IF(AND(AG89=0,AE89=0,AC89=0,AA89=0),0,((AG89+AE89+AC89+AA89)/(IF(AG89=0,0,AG89)+IF(AE89=0,0,AE89)+IF(AC89=0,0,AC89)+IF(AA89=0,0,AA89)))),"ERROR")))</f>
        <v>0</v>
      </c>
      <c r="AI89" s="487">
        <f t="shared" ref="AI89:AI92" si="15">+IF(AH89&gt;1,1,AH89)</f>
        <v>0</v>
      </c>
      <c r="AJ89" s="488">
        <v>3454545</v>
      </c>
      <c r="AK89" s="94" t="s">
        <v>364</v>
      </c>
      <c r="AL89" s="489" t="s">
        <v>1091</v>
      </c>
      <c r="AM89" s="490">
        <v>0</v>
      </c>
      <c r="AN89" s="170"/>
      <c r="AO89" s="492"/>
      <c r="AP89" s="467"/>
      <c r="AQ89" s="467"/>
      <c r="AR89" s="467"/>
      <c r="AS89" s="467"/>
      <c r="AT89" s="467"/>
      <c r="AU89" s="467"/>
      <c r="AV89" s="467"/>
      <c r="AW89" s="467"/>
      <c r="AX89" s="467"/>
      <c r="AY89" s="467"/>
      <c r="AZ89" s="467"/>
      <c r="BA89" s="467"/>
      <c r="BB89" s="467"/>
      <c r="BC89" s="467"/>
      <c r="BD89" s="467"/>
      <c r="BE89" s="467"/>
      <c r="BF89" s="467"/>
      <c r="BG89" s="467"/>
      <c r="BH89" s="467"/>
      <c r="BI89" s="467"/>
      <c r="BJ89" s="467"/>
      <c r="BK89" s="467"/>
      <c r="BL89" s="467"/>
      <c r="BM89" s="467"/>
      <c r="BN89" s="467"/>
      <c r="BO89" s="467"/>
      <c r="BP89" s="467"/>
      <c r="BQ89" s="467"/>
      <c r="BR89" s="467"/>
      <c r="BS89" s="467"/>
      <c r="BT89" s="467"/>
      <c r="BU89" s="467"/>
      <c r="BV89" s="467"/>
      <c r="BW89" s="467"/>
      <c r="BX89" s="467"/>
      <c r="BY89" s="467"/>
      <c r="BZ89" s="467"/>
      <c r="CA89" s="467"/>
    </row>
    <row r="90" spans="1:79" s="468" customFormat="1" ht="38.25" x14ac:dyDescent="0.2">
      <c r="A90" s="94">
        <v>3</v>
      </c>
      <c r="B90" s="482" t="s">
        <v>643</v>
      </c>
      <c r="C90" s="94">
        <v>2</v>
      </c>
      <c r="D90" s="94" t="s">
        <v>666</v>
      </c>
      <c r="E90" s="482" t="s">
        <v>667</v>
      </c>
      <c r="F90" s="493">
        <v>4</v>
      </c>
      <c r="G90" s="94" t="s">
        <v>1179</v>
      </c>
      <c r="H90" s="483" t="s">
        <v>1180</v>
      </c>
      <c r="I90" s="94">
        <v>11</v>
      </c>
      <c r="J90" s="94">
        <v>13</v>
      </c>
      <c r="K90" s="482" t="s">
        <v>1181</v>
      </c>
      <c r="L90" s="493">
        <v>2020051290069</v>
      </c>
      <c r="M90" s="94">
        <v>5</v>
      </c>
      <c r="N90" s="94">
        <v>3245</v>
      </c>
      <c r="O90" s="482" t="s">
        <v>1191</v>
      </c>
      <c r="P90" s="94" t="s">
        <v>66</v>
      </c>
      <c r="Q90" s="94">
        <v>7</v>
      </c>
      <c r="R90" s="487" t="s">
        <v>67</v>
      </c>
      <c r="S90" s="518">
        <v>2</v>
      </c>
      <c r="T90" s="482" t="s">
        <v>1085</v>
      </c>
      <c r="U90" s="519" t="s">
        <v>1192</v>
      </c>
      <c r="V90" s="94" t="s">
        <v>1057</v>
      </c>
      <c r="W90" s="485">
        <v>12</v>
      </c>
      <c r="X90" s="486" t="s">
        <v>47</v>
      </c>
      <c r="Y90" s="487">
        <v>1</v>
      </c>
      <c r="Z90" s="485">
        <v>2</v>
      </c>
      <c r="AA90" s="485">
        <v>2</v>
      </c>
      <c r="AB90" s="486">
        <v>4</v>
      </c>
      <c r="AC90" s="486">
        <v>10</v>
      </c>
      <c r="AD90" s="486">
        <v>3</v>
      </c>
      <c r="AE90" s="486"/>
      <c r="AF90" s="486">
        <v>3</v>
      </c>
      <c r="AG90" s="486"/>
      <c r="AH90" s="487">
        <f t="shared" si="14"/>
        <v>2.5</v>
      </c>
      <c r="AI90" s="487">
        <f t="shared" si="15"/>
        <v>1</v>
      </c>
      <c r="AJ90" s="488">
        <v>10833333</v>
      </c>
      <c r="AK90" s="94" t="s">
        <v>307</v>
      </c>
      <c r="AL90" s="489" t="s">
        <v>1091</v>
      </c>
      <c r="AM90" s="490">
        <v>4727788</v>
      </c>
      <c r="AN90" s="170"/>
      <c r="AO90" s="492"/>
      <c r="AP90" s="467"/>
      <c r="AQ90" s="467"/>
      <c r="AR90" s="467"/>
      <c r="AS90" s="467"/>
      <c r="AT90" s="467"/>
      <c r="AU90" s="467"/>
      <c r="AV90" s="467"/>
      <c r="AW90" s="467"/>
      <c r="AX90" s="467"/>
      <c r="AY90" s="467"/>
      <c r="AZ90" s="467"/>
      <c r="BA90" s="467"/>
      <c r="BB90" s="467"/>
      <c r="BC90" s="467"/>
      <c r="BD90" s="467"/>
      <c r="BE90" s="467"/>
      <c r="BF90" s="467"/>
      <c r="BG90" s="467"/>
      <c r="BH90" s="467"/>
      <c r="BI90" s="467"/>
      <c r="BJ90" s="467"/>
      <c r="BK90" s="467"/>
      <c r="BL90" s="467"/>
      <c r="BM90" s="467"/>
      <c r="BN90" s="467"/>
      <c r="BO90" s="467"/>
      <c r="BP90" s="467"/>
      <c r="BQ90" s="467"/>
      <c r="BR90" s="467"/>
      <c r="BS90" s="467"/>
      <c r="BT90" s="467"/>
      <c r="BU90" s="467"/>
      <c r="BV90" s="467"/>
      <c r="BW90" s="467"/>
      <c r="BX90" s="467"/>
      <c r="BY90" s="467"/>
      <c r="BZ90" s="467"/>
      <c r="CA90" s="467"/>
    </row>
    <row r="91" spans="1:79" s="468" customFormat="1" ht="38.25" x14ac:dyDescent="0.2">
      <c r="A91" s="94">
        <v>3</v>
      </c>
      <c r="B91" s="482" t="s">
        <v>643</v>
      </c>
      <c r="C91" s="94">
        <v>2</v>
      </c>
      <c r="D91" s="94" t="s">
        <v>666</v>
      </c>
      <c r="E91" s="482" t="s">
        <v>667</v>
      </c>
      <c r="F91" s="493">
        <v>4</v>
      </c>
      <c r="G91" s="94" t="s">
        <v>1179</v>
      </c>
      <c r="H91" s="483" t="s">
        <v>1180</v>
      </c>
      <c r="I91" s="94">
        <v>11</v>
      </c>
      <c r="J91" s="94">
        <v>13</v>
      </c>
      <c r="K91" s="482" t="s">
        <v>1181</v>
      </c>
      <c r="L91" s="493">
        <v>2020051290069</v>
      </c>
      <c r="M91" s="94">
        <v>5</v>
      </c>
      <c r="N91" s="94">
        <v>3245</v>
      </c>
      <c r="O91" s="482" t="s">
        <v>1191</v>
      </c>
      <c r="P91" s="94" t="s">
        <v>66</v>
      </c>
      <c r="Q91" s="94">
        <v>7</v>
      </c>
      <c r="R91" s="487" t="s">
        <v>67</v>
      </c>
      <c r="S91" s="518">
        <v>2</v>
      </c>
      <c r="T91" s="482" t="s">
        <v>1085</v>
      </c>
      <c r="U91" s="519" t="s">
        <v>1192</v>
      </c>
      <c r="V91" s="94" t="s">
        <v>1057</v>
      </c>
      <c r="W91" s="485">
        <v>12</v>
      </c>
      <c r="X91" s="486" t="s">
        <v>47</v>
      </c>
      <c r="Y91" s="487">
        <v>1</v>
      </c>
      <c r="Z91" s="485">
        <v>2</v>
      </c>
      <c r="AA91" s="522">
        <v>2</v>
      </c>
      <c r="AB91" s="520">
        <v>4</v>
      </c>
      <c r="AC91" s="520">
        <v>10</v>
      </c>
      <c r="AD91" s="486">
        <v>3</v>
      </c>
      <c r="AE91" s="486"/>
      <c r="AF91" s="486">
        <v>3</v>
      </c>
      <c r="AG91" s="486"/>
      <c r="AH91" s="487">
        <f t="shared" si="14"/>
        <v>2.5</v>
      </c>
      <c r="AI91" s="487">
        <f t="shared" si="15"/>
        <v>1</v>
      </c>
      <c r="AJ91" s="496">
        <v>6000000</v>
      </c>
      <c r="AK91" s="339" t="s">
        <v>314</v>
      </c>
      <c r="AL91" s="497" t="s">
        <v>1091</v>
      </c>
      <c r="AM91" s="490">
        <v>3300608</v>
      </c>
      <c r="AN91" s="170"/>
      <c r="AO91" s="492"/>
      <c r="AP91" s="467"/>
      <c r="AQ91" s="467"/>
      <c r="AR91" s="467"/>
      <c r="AS91" s="467"/>
      <c r="AT91" s="467"/>
      <c r="AU91" s="467"/>
      <c r="AV91" s="467"/>
      <c r="AW91" s="467"/>
      <c r="AX91" s="467"/>
      <c r="AY91" s="467"/>
      <c r="AZ91" s="467"/>
      <c r="BA91" s="467"/>
      <c r="BB91" s="467"/>
      <c r="BC91" s="467"/>
      <c r="BD91" s="467"/>
      <c r="BE91" s="467"/>
      <c r="BF91" s="467"/>
      <c r="BG91" s="467"/>
      <c r="BH91" s="467"/>
      <c r="BI91" s="467"/>
      <c r="BJ91" s="467"/>
      <c r="BK91" s="467"/>
      <c r="BL91" s="467"/>
      <c r="BM91" s="467"/>
      <c r="BN91" s="467"/>
      <c r="BO91" s="467"/>
      <c r="BP91" s="467"/>
      <c r="BQ91" s="467"/>
      <c r="BR91" s="467"/>
      <c r="BS91" s="467"/>
      <c r="BT91" s="467"/>
      <c r="BU91" s="467"/>
      <c r="BV91" s="467"/>
      <c r="BW91" s="467"/>
      <c r="BX91" s="467"/>
      <c r="BY91" s="467"/>
      <c r="BZ91" s="467"/>
      <c r="CA91" s="467"/>
    </row>
    <row r="92" spans="1:79" s="468" customFormat="1" ht="51" x14ac:dyDescent="0.2">
      <c r="A92" s="94">
        <v>3</v>
      </c>
      <c r="B92" s="482" t="s">
        <v>643</v>
      </c>
      <c r="C92" s="94">
        <v>3</v>
      </c>
      <c r="D92" s="94" t="s">
        <v>674</v>
      </c>
      <c r="E92" s="482" t="s">
        <v>675</v>
      </c>
      <c r="F92" s="493">
        <v>1</v>
      </c>
      <c r="G92" s="94" t="s">
        <v>676</v>
      </c>
      <c r="H92" s="483" t="s">
        <v>677</v>
      </c>
      <c r="I92" s="94">
        <v>13</v>
      </c>
      <c r="J92" s="94"/>
      <c r="K92" s="482" t="s">
        <v>671</v>
      </c>
      <c r="L92" s="493">
        <v>2020051290014</v>
      </c>
      <c r="M92" s="94">
        <v>4</v>
      </c>
      <c r="N92" s="94">
        <v>3314</v>
      </c>
      <c r="O92" s="482" t="s">
        <v>1193</v>
      </c>
      <c r="P92" s="94" t="s">
        <v>66</v>
      </c>
      <c r="Q92" s="94">
        <v>3</v>
      </c>
      <c r="R92" s="487" t="s">
        <v>67</v>
      </c>
      <c r="S92" s="518">
        <v>1</v>
      </c>
      <c r="T92" s="482" t="s">
        <v>1085</v>
      </c>
      <c r="U92" s="519" t="s">
        <v>1122</v>
      </c>
      <c r="V92" s="94" t="s">
        <v>137</v>
      </c>
      <c r="W92" s="487">
        <v>1</v>
      </c>
      <c r="X92" s="486" t="s">
        <v>47</v>
      </c>
      <c r="Y92" s="487">
        <v>1</v>
      </c>
      <c r="Z92" s="487">
        <v>0</v>
      </c>
      <c r="AA92" s="487">
        <v>0</v>
      </c>
      <c r="AB92" s="487">
        <v>0</v>
      </c>
      <c r="AC92" s="487">
        <v>0</v>
      </c>
      <c r="AD92" s="487">
        <v>0.5</v>
      </c>
      <c r="AE92" s="486"/>
      <c r="AF92" s="487">
        <v>0.5</v>
      </c>
      <c r="AG92" s="486"/>
      <c r="AH92" s="487">
        <f t="shared" si="14"/>
        <v>0</v>
      </c>
      <c r="AI92" s="487">
        <f t="shared" si="15"/>
        <v>0</v>
      </c>
      <c r="AJ92" s="488">
        <v>20000000</v>
      </c>
      <c r="AK92" s="94" t="s">
        <v>1087</v>
      </c>
      <c r="AL92" s="489" t="s">
        <v>1088</v>
      </c>
      <c r="AM92" s="490">
        <v>0</v>
      </c>
      <c r="AN92" s="170"/>
      <c r="AO92" s="492"/>
      <c r="AP92" s="467"/>
      <c r="AQ92" s="467"/>
      <c r="AR92" s="467"/>
      <c r="AS92" s="467"/>
      <c r="AT92" s="467"/>
      <c r="AU92" s="467"/>
      <c r="AV92" s="467"/>
      <c r="AW92" s="467"/>
      <c r="AX92" s="467"/>
      <c r="AY92" s="467"/>
      <c r="AZ92" s="467"/>
      <c r="BA92" s="467"/>
      <c r="BB92" s="467"/>
      <c r="BC92" s="467"/>
      <c r="BD92" s="467"/>
      <c r="BE92" s="467"/>
      <c r="BF92" s="467"/>
      <c r="BG92" s="467"/>
      <c r="BH92" s="467"/>
      <c r="BI92" s="467"/>
      <c r="BJ92" s="467"/>
      <c r="BK92" s="467"/>
      <c r="BL92" s="467"/>
      <c r="BM92" s="467"/>
      <c r="BN92" s="467"/>
      <c r="BO92" s="467"/>
      <c r="BP92" s="467"/>
      <c r="BQ92" s="467"/>
      <c r="BR92" s="467"/>
      <c r="BS92" s="467"/>
      <c r="BT92" s="467"/>
      <c r="BU92" s="467"/>
      <c r="BV92" s="467"/>
      <c r="BW92" s="467"/>
      <c r="BX92" s="467"/>
      <c r="BY92" s="467"/>
      <c r="BZ92" s="467"/>
      <c r="CA92" s="467"/>
    </row>
    <row r="93" spans="1:79" s="468" customFormat="1" ht="76.5" x14ac:dyDescent="0.2">
      <c r="A93" s="94">
        <v>3</v>
      </c>
      <c r="B93" s="482" t="s">
        <v>643</v>
      </c>
      <c r="C93" s="94">
        <v>3</v>
      </c>
      <c r="D93" s="94" t="s">
        <v>674</v>
      </c>
      <c r="E93" s="482" t="s">
        <v>675</v>
      </c>
      <c r="F93" s="493">
        <v>1</v>
      </c>
      <c r="G93" s="94" t="s">
        <v>676</v>
      </c>
      <c r="H93" s="483" t="s">
        <v>677</v>
      </c>
      <c r="I93" s="94">
        <v>13</v>
      </c>
      <c r="J93" s="94"/>
      <c r="K93" s="482" t="s">
        <v>671</v>
      </c>
      <c r="L93" s="493">
        <v>2020051290014</v>
      </c>
      <c r="M93" s="94">
        <v>6</v>
      </c>
      <c r="N93" s="94">
        <v>3316</v>
      </c>
      <c r="O93" s="482" t="s">
        <v>1194</v>
      </c>
      <c r="P93" s="94" t="s">
        <v>66</v>
      </c>
      <c r="Q93" s="94">
        <v>3</v>
      </c>
      <c r="R93" s="487" t="s">
        <v>67</v>
      </c>
      <c r="S93" s="518">
        <v>1</v>
      </c>
      <c r="T93" s="482" t="s">
        <v>1085</v>
      </c>
      <c r="U93" s="519" t="s">
        <v>1195</v>
      </c>
      <c r="V93" s="94" t="s">
        <v>1057</v>
      </c>
      <c r="W93" s="485">
        <v>10</v>
      </c>
      <c r="X93" s="486" t="s">
        <v>47</v>
      </c>
      <c r="Y93" s="487">
        <v>1</v>
      </c>
      <c r="Z93" s="522">
        <v>2</v>
      </c>
      <c r="AA93" s="522">
        <v>2</v>
      </c>
      <c r="AB93" s="520">
        <v>3</v>
      </c>
      <c r="AC93" s="520">
        <v>1</v>
      </c>
      <c r="AD93" s="486">
        <v>3</v>
      </c>
      <c r="AE93" s="486"/>
      <c r="AF93" s="486">
        <v>2</v>
      </c>
      <c r="AG93" s="486"/>
      <c r="AH93" s="487">
        <v>1</v>
      </c>
      <c r="AI93" s="488"/>
      <c r="AJ93" s="496">
        <v>16000000</v>
      </c>
      <c r="AK93" s="496" t="s">
        <v>314</v>
      </c>
      <c r="AL93" s="496" t="s">
        <v>1091</v>
      </c>
      <c r="AM93" s="521">
        <v>8400904</v>
      </c>
      <c r="AN93" s="339"/>
      <c r="AO93" s="492"/>
      <c r="AP93" s="467"/>
      <c r="AQ93" s="467"/>
      <c r="AR93" s="467"/>
      <c r="AS93" s="467"/>
      <c r="AT93" s="467"/>
      <c r="AU93" s="467"/>
      <c r="AV93" s="467"/>
      <c r="AW93" s="467"/>
      <c r="AX93" s="467"/>
      <c r="AY93" s="467"/>
      <c r="AZ93" s="467"/>
      <c r="BA93" s="467"/>
      <c r="BB93" s="467"/>
      <c r="BC93" s="467"/>
      <c r="BD93" s="467"/>
      <c r="BE93" s="467"/>
      <c r="BF93" s="467"/>
      <c r="BG93" s="467"/>
      <c r="BH93" s="467"/>
      <c r="BI93" s="467"/>
      <c r="BJ93" s="467"/>
      <c r="BK93" s="467"/>
      <c r="BL93" s="467"/>
      <c r="BM93" s="467"/>
      <c r="BN93" s="467"/>
      <c r="BO93" s="467"/>
      <c r="BP93" s="467"/>
      <c r="BQ93" s="467"/>
      <c r="BR93" s="467"/>
      <c r="BS93" s="467"/>
      <c r="BT93" s="467"/>
      <c r="BU93" s="467"/>
      <c r="BV93" s="467"/>
      <c r="BW93" s="467"/>
      <c r="BX93" s="467"/>
      <c r="BY93" s="467"/>
      <c r="BZ93" s="467"/>
      <c r="CA93" s="467"/>
    </row>
    <row r="94" spans="1:79" s="468" customFormat="1" ht="76.5" x14ac:dyDescent="0.2">
      <c r="A94" s="94">
        <v>3</v>
      </c>
      <c r="B94" s="482" t="s">
        <v>643</v>
      </c>
      <c r="C94" s="94">
        <v>3</v>
      </c>
      <c r="D94" s="94" t="s">
        <v>674</v>
      </c>
      <c r="E94" s="482" t="s">
        <v>675</v>
      </c>
      <c r="F94" s="493">
        <v>1</v>
      </c>
      <c r="G94" s="94" t="s">
        <v>676</v>
      </c>
      <c r="H94" s="483" t="s">
        <v>677</v>
      </c>
      <c r="I94" s="94">
        <v>13</v>
      </c>
      <c r="J94" s="94"/>
      <c r="K94" s="482" t="s">
        <v>671</v>
      </c>
      <c r="L94" s="493">
        <v>2020051290014</v>
      </c>
      <c r="M94" s="94">
        <v>6</v>
      </c>
      <c r="N94" s="94">
        <v>3316</v>
      </c>
      <c r="O94" s="482" t="s">
        <v>1194</v>
      </c>
      <c r="P94" s="94" t="s">
        <v>66</v>
      </c>
      <c r="Q94" s="94">
        <v>3</v>
      </c>
      <c r="R94" s="487" t="s">
        <v>67</v>
      </c>
      <c r="S94" s="518">
        <v>1</v>
      </c>
      <c r="T94" s="482" t="s">
        <v>1085</v>
      </c>
      <c r="U94" s="519" t="s">
        <v>1195</v>
      </c>
      <c r="V94" s="94" t="s">
        <v>1057</v>
      </c>
      <c r="W94" s="485">
        <v>10</v>
      </c>
      <c r="X94" s="486" t="s">
        <v>47</v>
      </c>
      <c r="Y94" s="487">
        <v>1</v>
      </c>
      <c r="Z94" s="522">
        <v>2</v>
      </c>
      <c r="AA94" s="522">
        <v>2</v>
      </c>
      <c r="AB94" s="520">
        <v>3</v>
      </c>
      <c r="AC94" s="520">
        <v>1</v>
      </c>
      <c r="AD94" s="486">
        <v>3</v>
      </c>
      <c r="AE94" s="486"/>
      <c r="AF94" s="486">
        <v>2</v>
      </c>
      <c r="AG94" s="486"/>
      <c r="AH94" s="487">
        <v>1</v>
      </c>
      <c r="AI94" s="488"/>
      <c r="AJ94" s="496">
        <v>909090</v>
      </c>
      <c r="AK94" s="496" t="s">
        <v>305</v>
      </c>
      <c r="AL94" s="496" t="s">
        <v>1091</v>
      </c>
      <c r="AM94" s="521">
        <v>0</v>
      </c>
      <c r="AN94" s="339"/>
      <c r="AO94" s="492"/>
      <c r="AP94" s="467"/>
      <c r="AQ94" s="467"/>
      <c r="AR94" s="467"/>
      <c r="AS94" s="467"/>
      <c r="AT94" s="467"/>
      <c r="AU94" s="467"/>
      <c r="AV94" s="467"/>
      <c r="AW94" s="467"/>
      <c r="AX94" s="467"/>
      <c r="AY94" s="467"/>
      <c r="AZ94" s="467"/>
      <c r="BA94" s="467"/>
      <c r="BB94" s="467"/>
      <c r="BC94" s="467"/>
      <c r="BD94" s="467"/>
      <c r="BE94" s="467"/>
      <c r="BF94" s="467"/>
      <c r="BG94" s="467"/>
      <c r="BH94" s="467"/>
      <c r="BI94" s="467"/>
      <c r="BJ94" s="467"/>
      <c r="BK94" s="467"/>
      <c r="BL94" s="467"/>
      <c r="BM94" s="467"/>
      <c r="BN94" s="467"/>
      <c r="BO94" s="467"/>
      <c r="BP94" s="467"/>
      <c r="BQ94" s="467"/>
      <c r="BR94" s="467"/>
      <c r="BS94" s="467"/>
      <c r="BT94" s="467"/>
      <c r="BU94" s="467"/>
      <c r="BV94" s="467"/>
      <c r="BW94" s="467"/>
      <c r="BX94" s="467"/>
      <c r="BY94" s="467"/>
      <c r="BZ94" s="467"/>
      <c r="CA94" s="467"/>
    </row>
    <row r="95" spans="1:79" s="468" customFormat="1" ht="76.5" x14ac:dyDescent="0.2">
      <c r="A95" s="94">
        <v>3</v>
      </c>
      <c r="B95" s="482" t="s">
        <v>643</v>
      </c>
      <c r="C95" s="94">
        <v>3</v>
      </c>
      <c r="D95" s="94" t="s">
        <v>674</v>
      </c>
      <c r="E95" s="482" t="s">
        <v>675</v>
      </c>
      <c r="F95" s="493">
        <v>1</v>
      </c>
      <c r="G95" s="94" t="s">
        <v>676</v>
      </c>
      <c r="H95" s="483" t="s">
        <v>677</v>
      </c>
      <c r="I95" s="94">
        <v>13</v>
      </c>
      <c r="J95" s="94"/>
      <c r="K95" s="482" t="s">
        <v>671</v>
      </c>
      <c r="L95" s="493">
        <v>2020051290014</v>
      </c>
      <c r="M95" s="94">
        <v>6</v>
      </c>
      <c r="N95" s="94">
        <v>3316</v>
      </c>
      <c r="O95" s="482" t="s">
        <v>1194</v>
      </c>
      <c r="P95" s="94" t="s">
        <v>66</v>
      </c>
      <c r="Q95" s="94">
        <v>3</v>
      </c>
      <c r="R95" s="487" t="s">
        <v>67</v>
      </c>
      <c r="S95" s="518">
        <v>1</v>
      </c>
      <c r="T95" s="482" t="s">
        <v>1085</v>
      </c>
      <c r="U95" s="519" t="s">
        <v>1195</v>
      </c>
      <c r="V95" s="94" t="s">
        <v>1057</v>
      </c>
      <c r="W95" s="485">
        <v>10</v>
      </c>
      <c r="X95" s="486" t="s">
        <v>47</v>
      </c>
      <c r="Y95" s="487">
        <v>1</v>
      </c>
      <c r="Z95" s="522">
        <v>2</v>
      </c>
      <c r="AA95" s="522">
        <v>2</v>
      </c>
      <c r="AB95" s="520">
        <v>3</v>
      </c>
      <c r="AC95" s="520">
        <v>1</v>
      </c>
      <c r="AD95" s="486">
        <v>3</v>
      </c>
      <c r="AE95" s="486"/>
      <c r="AF95" s="486">
        <v>2</v>
      </c>
      <c r="AG95" s="486"/>
      <c r="AH95" s="487">
        <v>1</v>
      </c>
      <c r="AI95" s="488"/>
      <c r="AJ95" s="496">
        <v>2727280</v>
      </c>
      <c r="AK95" s="496" t="s">
        <v>306</v>
      </c>
      <c r="AL95" s="496" t="s">
        <v>1091</v>
      </c>
      <c r="AM95" s="521">
        <v>0</v>
      </c>
      <c r="AN95" s="339"/>
      <c r="AO95" s="492"/>
      <c r="AP95" s="467"/>
      <c r="AQ95" s="467"/>
      <c r="AR95" s="467"/>
      <c r="AS95" s="467"/>
      <c r="AT95" s="467"/>
      <c r="AU95" s="467"/>
      <c r="AV95" s="467"/>
      <c r="AW95" s="467"/>
      <c r="AX95" s="467"/>
      <c r="AY95" s="467"/>
      <c r="AZ95" s="467"/>
      <c r="BA95" s="467"/>
      <c r="BB95" s="467"/>
      <c r="BC95" s="467"/>
      <c r="BD95" s="467"/>
      <c r="BE95" s="467"/>
      <c r="BF95" s="467"/>
      <c r="BG95" s="467"/>
      <c r="BH95" s="467"/>
      <c r="BI95" s="467"/>
      <c r="BJ95" s="467"/>
      <c r="BK95" s="467"/>
      <c r="BL95" s="467"/>
      <c r="BM95" s="467"/>
      <c r="BN95" s="467"/>
      <c r="BO95" s="467"/>
      <c r="BP95" s="467"/>
      <c r="BQ95" s="467"/>
      <c r="BR95" s="467"/>
      <c r="BS95" s="467"/>
      <c r="BT95" s="467"/>
      <c r="BU95" s="467"/>
      <c r="BV95" s="467"/>
      <c r="BW95" s="467"/>
      <c r="BX95" s="467"/>
      <c r="BY95" s="467"/>
      <c r="BZ95" s="467"/>
      <c r="CA95" s="467"/>
    </row>
    <row r="96" spans="1:79" s="468" customFormat="1" ht="76.5" x14ac:dyDescent="0.2">
      <c r="A96" s="94">
        <v>3</v>
      </c>
      <c r="B96" s="482" t="s">
        <v>643</v>
      </c>
      <c r="C96" s="94">
        <v>3</v>
      </c>
      <c r="D96" s="94" t="s">
        <v>674</v>
      </c>
      <c r="E96" s="482" t="s">
        <v>675</v>
      </c>
      <c r="F96" s="493">
        <v>1</v>
      </c>
      <c r="G96" s="94" t="s">
        <v>676</v>
      </c>
      <c r="H96" s="483" t="s">
        <v>677</v>
      </c>
      <c r="I96" s="94">
        <v>13</v>
      </c>
      <c r="J96" s="94"/>
      <c r="K96" s="482" t="s">
        <v>671</v>
      </c>
      <c r="L96" s="493">
        <v>2020051290014</v>
      </c>
      <c r="M96" s="94">
        <v>6</v>
      </c>
      <c r="N96" s="94">
        <v>3316</v>
      </c>
      <c r="O96" s="482" t="s">
        <v>1194</v>
      </c>
      <c r="P96" s="94" t="s">
        <v>66</v>
      </c>
      <c r="Q96" s="94">
        <v>3</v>
      </c>
      <c r="R96" s="487" t="s">
        <v>67</v>
      </c>
      <c r="S96" s="518">
        <v>1</v>
      </c>
      <c r="T96" s="482" t="s">
        <v>1085</v>
      </c>
      <c r="U96" s="519" t="s">
        <v>1195</v>
      </c>
      <c r="V96" s="94" t="s">
        <v>1057</v>
      </c>
      <c r="W96" s="485">
        <v>10</v>
      </c>
      <c r="X96" s="486" t="s">
        <v>47</v>
      </c>
      <c r="Y96" s="487">
        <v>1</v>
      </c>
      <c r="Z96" s="522">
        <v>2</v>
      </c>
      <c r="AA96" s="522">
        <v>2</v>
      </c>
      <c r="AB96" s="520">
        <v>3</v>
      </c>
      <c r="AC96" s="520">
        <v>1</v>
      </c>
      <c r="AD96" s="486">
        <v>3</v>
      </c>
      <c r="AE96" s="486"/>
      <c r="AF96" s="486">
        <v>2</v>
      </c>
      <c r="AG96" s="486"/>
      <c r="AH96" s="487">
        <f t="shared" ref="AH96:AH129" si="16">+IF(X96="Acumulado",(AA96+AC96+AE96+AG96)/(Z96+AB96+AD96+AF96),
IF(X96="No acumulado",IF(AG96&lt;&gt;"",(AG96/IF(AF96=0,1,AF96)),IF(AE96&lt;&gt;"",(AE96/IF(AD96=0,1,AD96)),IF(AC96&lt;&gt;"",(AC96/IF(AB96=0,1,AB96)),IF(AA96&lt;&gt;"",(AA96/IF(Z96=0,1,Z96)))))),
IF(X96="Mantenimiento",IF(AND(AG96=0,AE96=0,AC96=0,AA96=0),0,((AG96+AE96+AC96+AA96)/(IF(AG96=0,0,AG96)+IF(AE96=0,0,AE96)+IF(AC96=0,0,AC96)+IF(AA96=0,0,AA96)))),"ERROR")))</f>
        <v>0.33333333333333331</v>
      </c>
      <c r="AI96" s="487">
        <f t="shared" ref="AI96:AI137" si="17">+IF(AH96&gt;1,1,AH96)</f>
        <v>0.33333333333333331</v>
      </c>
      <c r="AJ96" s="496">
        <v>3454550</v>
      </c>
      <c r="AK96" s="339" t="s">
        <v>364</v>
      </c>
      <c r="AL96" s="497" t="s">
        <v>1091</v>
      </c>
      <c r="AM96" s="490">
        <v>0</v>
      </c>
      <c r="AN96" s="170"/>
      <c r="AO96" s="492"/>
      <c r="AP96" s="467"/>
      <c r="AQ96" s="467"/>
      <c r="AR96" s="467"/>
      <c r="AS96" s="467"/>
      <c r="AT96" s="467"/>
      <c r="AU96" s="467"/>
      <c r="AV96" s="467"/>
      <c r="AW96" s="467"/>
      <c r="AX96" s="467"/>
      <c r="AY96" s="467"/>
      <c r="AZ96" s="467"/>
      <c r="BA96" s="467"/>
      <c r="BB96" s="467"/>
      <c r="BC96" s="467"/>
      <c r="BD96" s="467"/>
      <c r="BE96" s="467"/>
      <c r="BF96" s="467"/>
      <c r="BG96" s="467"/>
      <c r="BH96" s="467"/>
      <c r="BI96" s="467"/>
      <c r="BJ96" s="467"/>
      <c r="BK96" s="467"/>
      <c r="BL96" s="467"/>
      <c r="BM96" s="467"/>
      <c r="BN96" s="467"/>
      <c r="BO96" s="467"/>
      <c r="BP96" s="467"/>
      <c r="BQ96" s="467"/>
      <c r="BR96" s="467"/>
      <c r="BS96" s="467"/>
      <c r="BT96" s="467"/>
      <c r="BU96" s="467"/>
      <c r="BV96" s="467"/>
      <c r="BW96" s="467"/>
      <c r="BX96" s="467"/>
      <c r="BY96" s="467"/>
      <c r="BZ96" s="467"/>
      <c r="CA96" s="467"/>
    </row>
    <row r="97" spans="1:79" s="468" customFormat="1" ht="38.25" x14ac:dyDescent="0.2">
      <c r="A97" s="94">
        <v>3</v>
      </c>
      <c r="B97" s="482" t="s">
        <v>643</v>
      </c>
      <c r="C97" s="94">
        <v>4</v>
      </c>
      <c r="D97" s="94" t="s">
        <v>702</v>
      </c>
      <c r="E97" s="482" t="s">
        <v>703</v>
      </c>
      <c r="F97" s="493">
        <v>3</v>
      </c>
      <c r="G97" s="94" t="s">
        <v>1196</v>
      </c>
      <c r="H97" s="483" t="s">
        <v>1197</v>
      </c>
      <c r="I97" s="94">
        <v>6</v>
      </c>
      <c r="J97" s="94"/>
      <c r="K97" s="482" t="s">
        <v>1198</v>
      </c>
      <c r="L97" s="493">
        <v>2020051290068</v>
      </c>
      <c r="M97" s="94">
        <v>1</v>
      </c>
      <c r="N97" s="94">
        <v>3431</v>
      </c>
      <c r="O97" s="482" t="s">
        <v>1199</v>
      </c>
      <c r="P97" s="94" t="s">
        <v>66</v>
      </c>
      <c r="Q97" s="94">
        <v>4</v>
      </c>
      <c r="R97" s="487" t="s">
        <v>67</v>
      </c>
      <c r="S97" s="518">
        <v>1</v>
      </c>
      <c r="T97" s="482" t="s">
        <v>1085</v>
      </c>
      <c r="U97" s="519" t="s">
        <v>1200</v>
      </c>
      <c r="V97" s="94" t="s">
        <v>1057</v>
      </c>
      <c r="W97" s="485">
        <v>1</v>
      </c>
      <c r="X97" s="486" t="s">
        <v>47</v>
      </c>
      <c r="Y97" s="487">
        <v>1</v>
      </c>
      <c r="Z97" s="485">
        <v>0</v>
      </c>
      <c r="AA97" s="485">
        <v>0</v>
      </c>
      <c r="AB97" s="520">
        <v>0</v>
      </c>
      <c r="AC97" s="164">
        <v>0</v>
      </c>
      <c r="AD97" s="486">
        <v>1</v>
      </c>
      <c r="AE97" s="486"/>
      <c r="AF97" s="486">
        <v>0</v>
      </c>
      <c r="AG97" s="486"/>
      <c r="AH97" s="487">
        <f t="shared" si="16"/>
        <v>0</v>
      </c>
      <c r="AI97" s="487">
        <f t="shared" si="17"/>
        <v>0</v>
      </c>
      <c r="AJ97" s="165">
        <v>10833333</v>
      </c>
      <c r="AK97" s="168" t="s">
        <v>307</v>
      </c>
      <c r="AL97" s="169" t="s">
        <v>1091</v>
      </c>
      <c r="AM97" s="166">
        <v>0</v>
      </c>
      <c r="AN97" s="170"/>
      <c r="AO97" s="492"/>
      <c r="AP97" s="467"/>
      <c r="AQ97" s="467"/>
      <c r="AR97" s="467"/>
      <c r="AS97" s="467"/>
      <c r="AT97" s="467"/>
      <c r="AU97" s="467"/>
      <c r="AV97" s="467"/>
      <c r="AW97" s="467"/>
      <c r="AX97" s="467"/>
      <c r="AY97" s="467"/>
      <c r="AZ97" s="467"/>
      <c r="BA97" s="467"/>
      <c r="BB97" s="467"/>
      <c r="BC97" s="467"/>
      <c r="BD97" s="467"/>
      <c r="BE97" s="467"/>
      <c r="BF97" s="467"/>
      <c r="BG97" s="467"/>
      <c r="BH97" s="467"/>
      <c r="BI97" s="467"/>
      <c r="BJ97" s="467"/>
      <c r="BK97" s="467"/>
      <c r="BL97" s="467"/>
      <c r="BM97" s="467"/>
      <c r="BN97" s="467"/>
      <c r="BO97" s="467"/>
      <c r="BP97" s="467"/>
      <c r="BQ97" s="467"/>
      <c r="BR97" s="467"/>
      <c r="BS97" s="467"/>
      <c r="BT97" s="467"/>
      <c r="BU97" s="467"/>
      <c r="BV97" s="467"/>
      <c r="BW97" s="467"/>
      <c r="BX97" s="467"/>
      <c r="BY97" s="467"/>
      <c r="BZ97" s="467"/>
      <c r="CA97" s="467"/>
    </row>
    <row r="98" spans="1:79" s="468" customFormat="1" ht="38.25" x14ac:dyDescent="0.2">
      <c r="A98" s="94">
        <v>3</v>
      </c>
      <c r="B98" s="482" t="s">
        <v>643</v>
      </c>
      <c r="C98" s="94">
        <v>4</v>
      </c>
      <c r="D98" s="94" t="s">
        <v>702</v>
      </c>
      <c r="E98" s="482" t="s">
        <v>703</v>
      </c>
      <c r="F98" s="493">
        <v>3</v>
      </c>
      <c r="G98" s="94" t="s">
        <v>1196</v>
      </c>
      <c r="H98" s="483" t="s">
        <v>1197</v>
      </c>
      <c r="I98" s="94">
        <v>6</v>
      </c>
      <c r="J98" s="94"/>
      <c r="K98" s="482" t="s">
        <v>1198</v>
      </c>
      <c r="L98" s="493">
        <v>2020051290068</v>
      </c>
      <c r="M98" s="94">
        <v>1</v>
      </c>
      <c r="N98" s="94">
        <v>3431</v>
      </c>
      <c r="O98" s="482" t="s">
        <v>1199</v>
      </c>
      <c r="P98" s="94" t="s">
        <v>66</v>
      </c>
      <c r="Q98" s="94">
        <v>4</v>
      </c>
      <c r="R98" s="487" t="s">
        <v>67</v>
      </c>
      <c r="S98" s="518">
        <v>1</v>
      </c>
      <c r="T98" s="482" t="s">
        <v>1085</v>
      </c>
      <c r="U98" s="519" t="s">
        <v>1200</v>
      </c>
      <c r="V98" s="94" t="s">
        <v>1057</v>
      </c>
      <c r="W98" s="485">
        <v>1</v>
      </c>
      <c r="X98" s="486" t="s">
        <v>47</v>
      </c>
      <c r="Y98" s="487">
        <v>1</v>
      </c>
      <c r="Z98" s="485">
        <v>0</v>
      </c>
      <c r="AA98" s="485">
        <v>0</v>
      </c>
      <c r="AB98" s="164">
        <v>0</v>
      </c>
      <c r="AC98" s="164">
        <v>0</v>
      </c>
      <c r="AD98" s="486">
        <v>1</v>
      </c>
      <c r="AE98" s="486"/>
      <c r="AF98" s="486">
        <v>0</v>
      </c>
      <c r="AG98" s="486"/>
      <c r="AH98" s="487">
        <f t="shared" si="16"/>
        <v>0</v>
      </c>
      <c r="AI98" s="487">
        <f t="shared" si="17"/>
        <v>0</v>
      </c>
      <c r="AJ98" s="165">
        <v>2000000</v>
      </c>
      <c r="AK98" s="168" t="s">
        <v>314</v>
      </c>
      <c r="AL98" s="169" t="s">
        <v>1091</v>
      </c>
      <c r="AM98" s="166">
        <v>0</v>
      </c>
      <c r="AN98" s="170"/>
      <c r="AO98" s="492"/>
      <c r="AP98" s="467"/>
      <c r="AQ98" s="467"/>
      <c r="AR98" s="467"/>
      <c r="AS98" s="467"/>
      <c r="AT98" s="467"/>
      <c r="AU98" s="467"/>
      <c r="AV98" s="467"/>
      <c r="AW98" s="467"/>
      <c r="AX98" s="467"/>
      <c r="AY98" s="467"/>
      <c r="AZ98" s="467"/>
      <c r="BA98" s="467"/>
      <c r="BB98" s="467"/>
      <c r="BC98" s="467"/>
      <c r="BD98" s="467"/>
      <c r="BE98" s="467"/>
      <c r="BF98" s="467"/>
      <c r="BG98" s="467"/>
      <c r="BH98" s="467"/>
      <c r="BI98" s="467"/>
      <c r="BJ98" s="467"/>
      <c r="BK98" s="467"/>
      <c r="BL98" s="467"/>
      <c r="BM98" s="467"/>
      <c r="BN98" s="467"/>
      <c r="BO98" s="467"/>
      <c r="BP98" s="467"/>
      <c r="BQ98" s="467"/>
      <c r="BR98" s="467"/>
      <c r="BS98" s="467"/>
      <c r="BT98" s="467"/>
      <c r="BU98" s="467"/>
      <c r="BV98" s="467"/>
      <c r="BW98" s="467"/>
      <c r="BX98" s="467"/>
      <c r="BY98" s="467"/>
      <c r="BZ98" s="467"/>
      <c r="CA98" s="467"/>
    </row>
    <row r="99" spans="1:79" s="468" customFormat="1" ht="38.25" x14ac:dyDescent="0.2">
      <c r="A99" s="94">
        <v>3</v>
      </c>
      <c r="B99" s="482" t="s">
        <v>643</v>
      </c>
      <c r="C99" s="94">
        <v>4</v>
      </c>
      <c r="D99" s="94" t="s">
        <v>702</v>
      </c>
      <c r="E99" s="482" t="s">
        <v>703</v>
      </c>
      <c r="F99" s="493">
        <v>3</v>
      </c>
      <c r="G99" s="94" t="s">
        <v>1196</v>
      </c>
      <c r="H99" s="483" t="s">
        <v>1197</v>
      </c>
      <c r="I99" s="94">
        <v>6</v>
      </c>
      <c r="J99" s="94"/>
      <c r="K99" s="482" t="s">
        <v>1198</v>
      </c>
      <c r="L99" s="493">
        <v>2020051290068</v>
      </c>
      <c r="M99" s="94">
        <v>2</v>
      </c>
      <c r="N99" s="94">
        <v>3432</v>
      </c>
      <c r="O99" s="482" t="s">
        <v>1201</v>
      </c>
      <c r="P99" s="94" t="s">
        <v>66</v>
      </c>
      <c r="Q99" s="94">
        <v>3</v>
      </c>
      <c r="R99" s="487" t="s">
        <v>67</v>
      </c>
      <c r="S99" s="518">
        <v>1</v>
      </c>
      <c r="T99" s="482" t="s">
        <v>1085</v>
      </c>
      <c r="U99" s="482" t="s">
        <v>1202</v>
      </c>
      <c r="V99" s="94" t="s">
        <v>1057</v>
      </c>
      <c r="W99" s="485">
        <v>4</v>
      </c>
      <c r="X99" s="486" t="s">
        <v>47</v>
      </c>
      <c r="Y99" s="487">
        <v>1</v>
      </c>
      <c r="Z99" s="485">
        <v>1</v>
      </c>
      <c r="AA99" s="485">
        <v>1</v>
      </c>
      <c r="AB99" s="520">
        <v>1</v>
      </c>
      <c r="AC99" s="520">
        <v>1</v>
      </c>
      <c r="AD99" s="486">
        <v>1</v>
      </c>
      <c r="AE99" s="486"/>
      <c r="AF99" s="486">
        <v>1</v>
      </c>
      <c r="AG99" s="486"/>
      <c r="AH99" s="487">
        <f t="shared" si="16"/>
        <v>1</v>
      </c>
      <c r="AI99" s="487">
        <f t="shared" si="17"/>
        <v>1</v>
      </c>
      <c r="AJ99" s="496">
        <v>10833333</v>
      </c>
      <c r="AK99" s="339" t="s">
        <v>307</v>
      </c>
      <c r="AL99" s="497" t="s">
        <v>1091</v>
      </c>
      <c r="AM99" s="490">
        <v>6727788</v>
      </c>
      <c r="AN99" s="170"/>
      <c r="AO99" s="492"/>
      <c r="AP99" s="467"/>
      <c r="AQ99" s="467"/>
      <c r="AR99" s="467"/>
      <c r="AS99" s="467"/>
      <c r="AT99" s="467"/>
      <c r="AU99" s="467"/>
      <c r="AV99" s="467"/>
      <c r="AW99" s="467"/>
      <c r="AX99" s="467"/>
      <c r="AY99" s="467"/>
      <c r="AZ99" s="467"/>
      <c r="BA99" s="467"/>
      <c r="BB99" s="467"/>
      <c r="BC99" s="467"/>
      <c r="BD99" s="467"/>
      <c r="BE99" s="467"/>
      <c r="BF99" s="467"/>
      <c r="BG99" s="467"/>
      <c r="BH99" s="467"/>
      <c r="BI99" s="467"/>
      <c r="BJ99" s="467"/>
      <c r="BK99" s="467"/>
      <c r="BL99" s="467"/>
      <c r="BM99" s="467"/>
      <c r="BN99" s="467"/>
      <c r="BO99" s="467"/>
      <c r="BP99" s="467"/>
      <c r="BQ99" s="467"/>
      <c r="BR99" s="467"/>
      <c r="BS99" s="467"/>
      <c r="BT99" s="467"/>
      <c r="BU99" s="467"/>
      <c r="BV99" s="467"/>
      <c r="BW99" s="467"/>
      <c r="BX99" s="467"/>
      <c r="BY99" s="467"/>
      <c r="BZ99" s="467"/>
      <c r="CA99" s="467"/>
    </row>
    <row r="100" spans="1:79" s="468" customFormat="1" ht="38.25" x14ac:dyDescent="0.2">
      <c r="A100" s="94">
        <v>3</v>
      </c>
      <c r="B100" s="482" t="s">
        <v>643</v>
      </c>
      <c r="C100" s="94">
        <v>4</v>
      </c>
      <c r="D100" s="94" t="s">
        <v>702</v>
      </c>
      <c r="E100" s="482" t="s">
        <v>703</v>
      </c>
      <c r="F100" s="493">
        <v>3</v>
      </c>
      <c r="G100" s="94" t="s">
        <v>1196</v>
      </c>
      <c r="H100" s="483" t="s">
        <v>1197</v>
      </c>
      <c r="I100" s="94">
        <v>6</v>
      </c>
      <c r="J100" s="94"/>
      <c r="K100" s="482" t="s">
        <v>1198</v>
      </c>
      <c r="L100" s="493">
        <v>2020051290068</v>
      </c>
      <c r="M100" s="94">
        <v>2</v>
      </c>
      <c r="N100" s="94">
        <v>3432</v>
      </c>
      <c r="O100" s="482" t="s">
        <v>1201</v>
      </c>
      <c r="P100" s="94" t="s">
        <v>66</v>
      </c>
      <c r="Q100" s="94">
        <v>3</v>
      </c>
      <c r="R100" s="487" t="s">
        <v>67</v>
      </c>
      <c r="S100" s="518">
        <v>1</v>
      </c>
      <c r="T100" s="482" t="s">
        <v>1085</v>
      </c>
      <c r="U100" s="482" t="s">
        <v>1202</v>
      </c>
      <c r="V100" s="94" t="s">
        <v>1057</v>
      </c>
      <c r="W100" s="485">
        <v>4</v>
      </c>
      <c r="X100" s="486" t="s">
        <v>47</v>
      </c>
      <c r="Y100" s="487">
        <v>1</v>
      </c>
      <c r="Z100" s="485">
        <v>1</v>
      </c>
      <c r="AA100" s="485">
        <v>1</v>
      </c>
      <c r="AB100" s="520">
        <v>1</v>
      </c>
      <c r="AC100" s="520">
        <v>1</v>
      </c>
      <c r="AD100" s="486">
        <v>1</v>
      </c>
      <c r="AE100" s="486"/>
      <c r="AF100" s="486">
        <v>1</v>
      </c>
      <c r="AG100" s="486"/>
      <c r="AH100" s="487">
        <f t="shared" si="16"/>
        <v>1</v>
      </c>
      <c r="AI100" s="487">
        <f t="shared" si="17"/>
        <v>1</v>
      </c>
      <c r="AJ100" s="496">
        <v>11000000</v>
      </c>
      <c r="AK100" s="339" t="s">
        <v>314</v>
      </c>
      <c r="AL100" s="497" t="s">
        <v>1091</v>
      </c>
      <c r="AM100" s="490">
        <v>6600600</v>
      </c>
      <c r="AN100" s="170"/>
      <c r="AO100" s="492"/>
      <c r="AP100" s="467"/>
      <c r="AQ100" s="467"/>
      <c r="AR100" s="467"/>
      <c r="AS100" s="467"/>
      <c r="AT100" s="467"/>
      <c r="AU100" s="467"/>
      <c r="AV100" s="467"/>
      <c r="AW100" s="467"/>
      <c r="AX100" s="467"/>
      <c r="AY100" s="467"/>
      <c r="AZ100" s="467"/>
      <c r="BA100" s="467"/>
      <c r="BB100" s="467"/>
      <c r="BC100" s="467"/>
      <c r="BD100" s="467"/>
      <c r="BE100" s="467"/>
      <c r="BF100" s="467"/>
      <c r="BG100" s="467"/>
      <c r="BH100" s="467"/>
      <c r="BI100" s="467"/>
      <c r="BJ100" s="467"/>
      <c r="BK100" s="467"/>
      <c r="BL100" s="467"/>
      <c r="BM100" s="467"/>
      <c r="BN100" s="467"/>
      <c r="BO100" s="467"/>
      <c r="BP100" s="467"/>
      <c r="BQ100" s="467"/>
      <c r="BR100" s="467"/>
      <c r="BS100" s="467"/>
      <c r="BT100" s="467"/>
      <c r="BU100" s="467"/>
      <c r="BV100" s="467"/>
      <c r="BW100" s="467"/>
      <c r="BX100" s="467"/>
      <c r="BY100" s="467"/>
      <c r="BZ100" s="467"/>
      <c r="CA100" s="467"/>
    </row>
    <row r="101" spans="1:79" s="468" customFormat="1" ht="38.25" x14ac:dyDescent="0.2">
      <c r="A101" s="94">
        <v>3</v>
      </c>
      <c r="B101" s="482" t="s">
        <v>643</v>
      </c>
      <c r="C101" s="94">
        <v>4</v>
      </c>
      <c r="D101" s="94" t="s">
        <v>702</v>
      </c>
      <c r="E101" s="482" t="s">
        <v>703</v>
      </c>
      <c r="F101" s="493">
        <v>3</v>
      </c>
      <c r="G101" s="94" t="s">
        <v>1196</v>
      </c>
      <c r="H101" s="483" t="s">
        <v>1197</v>
      </c>
      <c r="I101" s="94">
        <v>6</v>
      </c>
      <c r="J101" s="94"/>
      <c r="K101" s="482" t="s">
        <v>1198</v>
      </c>
      <c r="L101" s="493">
        <v>2020051290068</v>
      </c>
      <c r="M101" s="94">
        <v>3</v>
      </c>
      <c r="N101" s="94">
        <v>3433</v>
      </c>
      <c r="O101" s="482" t="s">
        <v>1203</v>
      </c>
      <c r="P101" s="94" t="s">
        <v>66</v>
      </c>
      <c r="Q101" s="94">
        <v>4</v>
      </c>
      <c r="R101" s="487" t="s">
        <v>67</v>
      </c>
      <c r="S101" s="518">
        <v>1</v>
      </c>
      <c r="T101" s="482" t="s">
        <v>1085</v>
      </c>
      <c r="U101" s="482" t="s">
        <v>1204</v>
      </c>
      <c r="V101" s="94" t="s">
        <v>1057</v>
      </c>
      <c r="W101" s="485">
        <v>12</v>
      </c>
      <c r="X101" s="486" t="s">
        <v>47</v>
      </c>
      <c r="Y101" s="487">
        <v>1</v>
      </c>
      <c r="Z101" s="485">
        <v>3</v>
      </c>
      <c r="AA101" s="485">
        <v>3</v>
      </c>
      <c r="AB101" s="486">
        <v>3</v>
      </c>
      <c r="AC101" s="486">
        <v>8</v>
      </c>
      <c r="AD101" s="486">
        <v>3</v>
      </c>
      <c r="AE101" s="486"/>
      <c r="AF101" s="486">
        <v>3</v>
      </c>
      <c r="AG101" s="486"/>
      <c r="AH101" s="487">
        <f t="shared" si="16"/>
        <v>2.6666666666666665</v>
      </c>
      <c r="AI101" s="487">
        <f t="shared" si="17"/>
        <v>1</v>
      </c>
      <c r="AJ101" s="488">
        <v>10833333</v>
      </c>
      <c r="AK101" s="94" t="s">
        <v>307</v>
      </c>
      <c r="AL101" s="489" t="s">
        <v>1091</v>
      </c>
      <c r="AM101" s="490">
        <v>6727776</v>
      </c>
      <c r="AN101" s="170"/>
      <c r="AO101" s="492"/>
      <c r="AP101" s="467"/>
      <c r="AQ101" s="467"/>
      <c r="AR101" s="467"/>
      <c r="AS101" s="467"/>
      <c r="AT101" s="467"/>
      <c r="AU101" s="467"/>
      <c r="AV101" s="467"/>
      <c r="AW101" s="467"/>
      <c r="AX101" s="467"/>
      <c r="AY101" s="467"/>
      <c r="AZ101" s="467"/>
      <c r="BA101" s="467"/>
      <c r="BB101" s="467"/>
      <c r="BC101" s="467"/>
      <c r="BD101" s="467"/>
      <c r="BE101" s="467"/>
      <c r="BF101" s="467"/>
      <c r="BG101" s="467"/>
      <c r="BH101" s="467"/>
      <c r="BI101" s="467"/>
      <c r="BJ101" s="467"/>
      <c r="BK101" s="467"/>
      <c r="BL101" s="467"/>
      <c r="BM101" s="467"/>
      <c r="BN101" s="467"/>
      <c r="BO101" s="467"/>
      <c r="BP101" s="467"/>
      <c r="BQ101" s="467"/>
      <c r="BR101" s="467"/>
      <c r="BS101" s="467"/>
      <c r="BT101" s="467"/>
      <c r="BU101" s="467"/>
      <c r="BV101" s="467"/>
      <c r="BW101" s="467"/>
      <c r="BX101" s="467"/>
      <c r="BY101" s="467"/>
      <c r="BZ101" s="467"/>
      <c r="CA101" s="467"/>
    </row>
    <row r="102" spans="1:79" s="468" customFormat="1" ht="38.25" x14ac:dyDescent="0.2">
      <c r="A102" s="94">
        <v>3</v>
      </c>
      <c r="B102" s="482" t="s">
        <v>643</v>
      </c>
      <c r="C102" s="94">
        <v>4</v>
      </c>
      <c r="D102" s="94" t="s">
        <v>702</v>
      </c>
      <c r="E102" s="482" t="s">
        <v>703</v>
      </c>
      <c r="F102" s="493">
        <v>3</v>
      </c>
      <c r="G102" s="94" t="s">
        <v>1196</v>
      </c>
      <c r="H102" s="483" t="s">
        <v>1197</v>
      </c>
      <c r="I102" s="94">
        <v>6</v>
      </c>
      <c r="J102" s="94"/>
      <c r="K102" s="482" t="s">
        <v>1198</v>
      </c>
      <c r="L102" s="493">
        <v>2020051290068</v>
      </c>
      <c r="M102" s="94">
        <v>3</v>
      </c>
      <c r="N102" s="94">
        <v>3433</v>
      </c>
      <c r="O102" s="482" t="s">
        <v>1203</v>
      </c>
      <c r="P102" s="94" t="s">
        <v>66</v>
      </c>
      <c r="Q102" s="94">
        <v>4</v>
      </c>
      <c r="R102" s="487" t="s">
        <v>67</v>
      </c>
      <c r="S102" s="518">
        <v>1</v>
      </c>
      <c r="T102" s="482" t="s">
        <v>1085</v>
      </c>
      <c r="U102" s="482" t="s">
        <v>1204</v>
      </c>
      <c r="V102" s="94" t="s">
        <v>1057</v>
      </c>
      <c r="W102" s="485">
        <v>12</v>
      </c>
      <c r="X102" s="486" t="s">
        <v>47</v>
      </c>
      <c r="Y102" s="487">
        <v>1</v>
      </c>
      <c r="Z102" s="485">
        <v>3</v>
      </c>
      <c r="AA102" s="522">
        <v>3</v>
      </c>
      <c r="AB102" s="520">
        <v>3</v>
      </c>
      <c r="AC102" s="520">
        <v>8</v>
      </c>
      <c r="AD102" s="486">
        <v>3</v>
      </c>
      <c r="AE102" s="486"/>
      <c r="AF102" s="486">
        <v>3</v>
      </c>
      <c r="AG102" s="486"/>
      <c r="AH102" s="487">
        <f t="shared" si="16"/>
        <v>2.6666666666666665</v>
      </c>
      <c r="AI102" s="487">
        <f t="shared" si="17"/>
        <v>1</v>
      </c>
      <c r="AJ102" s="496">
        <v>15000000</v>
      </c>
      <c r="AK102" s="339" t="s">
        <v>314</v>
      </c>
      <c r="AL102" s="497" t="s">
        <v>1091</v>
      </c>
      <c r="AM102" s="490">
        <v>7600308</v>
      </c>
      <c r="AN102" s="170"/>
      <c r="AO102" s="492"/>
      <c r="AP102" s="467"/>
      <c r="AQ102" s="467"/>
      <c r="AR102" s="467"/>
      <c r="AS102" s="467"/>
      <c r="AT102" s="467"/>
      <c r="AU102" s="467"/>
      <c r="AV102" s="467"/>
      <c r="AW102" s="467"/>
      <c r="AX102" s="467"/>
      <c r="AY102" s="467"/>
      <c r="AZ102" s="467"/>
      <c r="BA102" s="467"/>
      <c r="BB102" s="467"/>
      <c r="BC102" s="467"/>
      <c r="BD102" s="467"/>
      <c r="BE102" s="467"/>
      <c r="BF102" s="467"/>
      <c r="BG102" s="467"/>
      <c r="BH102" s="467"/>
      <c r="BI102" s="467"/>
      <c r="BJ102" s="467"/>
      <c r="BK102" s="467"/>
      <c r="BL102" s="467"/>
      <c r="BM102" s="467"/>
      <c r="BN102" s="467"/>
      <c r="BO102" s="467"/>
      <c r="BP102" s="467"/>
      <c r="BQ102" s="467"/>
      <c r="BR102" s="467"/>
      <c r="BS102" s="467"/>
      <c r="BT102" s="467"/>
      <c r="BU102" s="467"/>
      <c r="BV102" s="467"/>
      <c r="BW102" s="467"/>
      <c r="BX102" s="467"/>
      <c r="BY102" s="467"/>
      <c r="BZ102" s="467"/>
      <c r="CA102" s="467"/>
    </row>
    <row r="103" spans="1:79" s="468" customFormat="1" ht="38.25" x14ac:dyDescent="0.2">
      <c r="A103" s="94">
        <v>3</v>
      </c>
      <c r="B103" s="482" t="s">
        <v>643</v>
      </c>
      <c r="C103" s="94">
        <v>4</v>
      </c>
      <c r="D103" s="94" t="s">
        <v>702</v>
      </c>
      <c r="E103" s="482" t="s">
        <v>703</v>
      </c>
      <c r="F103" s="493">
        <v>3</v>
      </c>
      <c r="G103" s="94" t="s">
        <v>1196</v>
      </c>
      <c r="H103" s="483" t="s">
        <v>1197</v>
      </c>
      <c r="I103" s="94">
        <v>6</v>
      </c>
      <c r="J103" s="94"/>
      <c r="K103" s="482" t="s">
        <v>1198</v>
      </c>
      <c r="L103" s="493">
        <v>2020051290068</v>
      </c>
      <c r="M103" s="94">
        <v>4</v>
      </c>
      <c r="N103" s="94">
        <v>3434</v>
      </c>
      <c r="O103" s="482" t="s">
        <v>1205</v>
      </c>
      <c r="P103" s="94" t="s">
        <v>137</v>
      </c>
      <c r="Q103" s="487">
        <v>1</v>
      </c>
      <c r="R103" s="487" t="s">
        <v>554</v>
      </c>
      <c r="S103" s="524">
        <v>1</v>
      </c>
      <c r="T103" s="482" t="s">
        <v>1085</v>
      </c>
      <c r="U103" s="526" t="s">
        <v>1206</v>
      </c>
      <c r="V103" s="94" t="s">
        <v>137</v>
      </c>
      <c r="W103" s="487">
        <v>0.85</v>
      </c>
      <c r="X103" s="94" t="s">
        <v>47</v>
      </c>
      <c r="Y103" s="487">
        <v>1</v>
      </c>
      <c r="Z103" s="487">
        <v>0.3</v>
      </c>
      <c r="AA103" s="487">
        <v>0</v>
      </c>
      <c r="AB103" s="487">
        <v>0.55000000000000004</v>
      </c>
      <c r="AC103" s="523">
        <v>0.15</v>
      </c>
      <c r="AD103" s="487">
        <v>0</v>
      </c>
      <c r="AE103" s="487"/>
      <c r="AF103" s="487">
        <v>0</v>
      </c>
      <c r="AG103" s="486"/>
      <c r="AH103" s="487">
        <f t="shared" si="16"/>
        <v>0.27272727272727271</v>
      </c>
      <c r="AI103" s="487">
        <f t="shared" si="17"/>
        <v>0.27272727272727271</v>
      </c>
      <c r="AJ103" s="496">
        <v>223320000</v>
      </c>
      <c r="AK103" s="339" t="s">
        <v>1098</v>
      </c>
      <c r="AL103" s="339" t="s">
        <v>1091</v>
      </c>
      <c r="AM103" s="490">
        <v>10000000</v>
      </c>
      <c r="AN103" s="170"/>
      <c r="AO103" s="492"/>
      <c r="AP103" s="467"/>
      <c r="AQ103" s="467"/>
      <c r="AR103" s="467"/>
      <c r="AS103" s="467"/>
      <c r="AT103" s="467"/>
      <c r="AU103" s="467"/>
      <c r="AV103" s="467"/>
      <c r="AW103" s="467"/>
      <c r="AX103" s="467"/>
      <c r="AY103" s="467"/>
      <c r="AZ103" s="467"/>
      <c r="BA103" s="467"/>
      <c r="BB103" s="467"/>
      <c r="BC103" s="467"/>
      <c r="BD103" s="467"/>
      <c r="BE103" s="467"/>
      <c r="BF103" s="467"/>
      <c r="BG103" s="467"/>
      <c r="BH103" s="467"/>
      <c r="BI103" s="467"/>
      <c r="BJ103" s="467"/>
      <c r="BK103" s="467"/>
      <c r="BL103" s="467"/>
      <c r="BM103" s="467"/>
      <c r="BN103" s="467"/>
      <c r="BO103" s="467"/>
      <c r="BP103" s="467"/>
      <c r="BQ103" s="467"/>
      <c r="BR103" s="467"/>
      <c r="BS103" s="467"/>
      <c r="BT103" s="467"/>
      <c r="BU103" s="467"/>
      <c r="BV103" s="467"/>
      <c r="BW103" s="467"/>
      <c r="BX103" s="467"/>
      <c r="BY103" s="467"/>
      <c r="BZ103" s="467"/>
      <c r="CA103" s="467"/>
    </row>
    <row r="104" spans="1:79" s="468" customFormat="1" ht="38.25" x14ac:dyDescent="0.2">
      <c r="A104" s="94">
        <v>3</v>
      </c>
      <c r="B104" s="482" t="s">
        <v>643</v>
      </c>
      <c r="C104" s="94">
        <v>4</v>
      </c>
      <c r="D104" s="94" t="s">
        <v>702</v>
      </c>
      <c r="E104" s="482" t="s">
        <v>703</v>
      </c>
      <c r="F104" s="493">
        <v>3</v>
      </c>
      <c r="G104" s="94" t="s">
        <v>1196</v>
      </c>
      <c r="H104" s="483" t="s">
        <v>1197</v>
      </c>
      <c r="I104" s="94">
        <v>6</v>
      </c>
      <c r="J104" s="94"/>
      <c r="K104" s="482" t="s">
        <v>1198</v>
      </c>
      <c r="L104" s="493">
        <v>2020051290068</v>
      </c>
      <c r="M104" s="94">
        <v>5</v>
      </c>
      <c r="N104" s="94">
        <v>3435</v>
      </c>
      <c r="O104" s="482" t="s">
        <v>1207</v>
      </c>
      <c r="P104" s="94" t="s">
        <v>66</v>
      </c>
      <c r="Q104" s="94">
        <v>3</v>
      </c>
      <c r="R104" s="487" t="s">
        <v>67</v>
      </c>
      <c r="S104" s="518">
        <v>1</v>
      </c>
      <c r="T104" s="482" t="s">
        <v>1085</v>
      </c>
      <c r="U104" s="482" t="s">
        <v>1208</v>
      </c>
      <c r="V104" s="94" t="s">
        <v>1057</v>
      </c>
      <c r="W104" s="485">
        <v>14</v>
      </c>
      <c r="X104" s="486" t="s">
        <v>47</v>
      </c>
      <c r="Y104" s="487">
        <v>1</v>
      </c>
      <c r="Z104" s="485">
        <v>3</v>
      </c>
      <c r="AA104" s="485">
        <v>3</v>
      </c>
      <c r="AB104" s="486">
        <v>3</v>
      </c>
      <c r="AC104" s="486">
        <v>6</v>
      </c>
      <c r="AD104" s="486">
        <v>4</v>
      </c>
      <c r="AE104" s="486"/>
      <c r="AF104" s="486">
        <v>4</v>
      </c>
      <c r="AG104" s="486"/>
      <c r="AH104" s="487">
        <f t="shared" si="16"/>
        <v>2</v>
      </c>
      <c r="AI104" s="487">
        <f t="shared" si="17"/>
        <v>1</v>
      </c>
      <c r="AJ104" s="488">
        <v>10833335</v>
      </c>
      <c r="AK104" s="94" t="s">
        <v>307</v>
      </c>
      <c r="AL104" s="489" t="s">
        <v>1091</v>
      </c>
      <c r="AM104" s="490">
        <v>4749587</v>
      </c>
      <c r="AN104" s="170"/>
      <c r="AO104" s="492"/>
      <c r="AP104" s="467"/>
      <c r="AQ104" s="467"/>
      <c r="AR104" s="467"/>
      <c r="AS104" s="467"/>
      <c r="AT104" s="467"/>
      <c r="AU104" s="467"/>
      <c r="AV104" s="467"/>
      <c r="AW104" s="467"/>
      <c r="AX104" s="467"/>
      <c r="AY104" s="467"/>
      <c r="AZ104" s="467"/>
      <c r="BA104" s="467"/>
      <c r="BB104" s="467"/>
      <c r="BC104" s="467"/>
      <c r="BD104" s="467"/>
      <c r="BE104" s="467"/>
      <c r="BF104" s="467"/>
      <c r="BG104" s="467"/>
      <c r="BH104" s="467"/>
      <c r="BI104" s="467"/>
      <c r="BJ104" s="467"/>
      <c r="BK104" s="467"/>
      <c r="BL104" s="467"/>
      <c r="BM104" s="467"/>
      <c r="BN104" s="467"/>
      <c r="BO104" s="467"/>
      <c r="BP104" s="467"/>
      <c r="BQ104" s="467"/>
      <c r="BR104" s="467"/>
      <c r="BS104" s="467"/>
      <c r="BT104" s="467"/>
      <c r="BU104" s="467"/>
      <c r="BV104" s="467"/>
      <c r="BW104" s="467"/>
      <c r="BX104" s="467"/>
      <c r="BY104" s="467"/>
      <c r="BZ104" s="467"/>
      <c r="CA104" s="467"/>
    </row>
    <row r="105" spans="1:79" s="468" customFormat="1" ht="38.25" x14ac:dyDescent="0.2">
      <c r="A105" s="94">
        <v>3</v>
      </c>
      <c r="B105" s="482" t="s">
        <v>643</v>
      </c>
      <c r="C105" s="94">
        <v>4</v>
      </c>
      <c r="D105" s="94" t="s">
        <v>702</v>
      </c>
      <c r="E105" s="482" t="s">
        <v>703</v>
      </c>
      <c r="F105" s="493">
        <v>3</v>
      </c>
      <c r="G105" s="94" t="s">
        <v>1196</v>
      </c>
      <c r="H105" s="483" t="s">
        <v>1197</v>
      </c>
      <c r="I105" s="94">
        <v>6</v>
      </c>
      <c r="J105" s="94"/>
      <c r="K105" s="482" t="s">
        <v>1198</v>
      </c>
      <c r="L105" s="493">
        <v>2020051290068</v>
      </c>
      <c r="M105" s="94">
        <v>5</v>
      </c>
      <c r="N105" s="94">
        <v>3435</v>
      </c>
      <c r="O105" s="482" t="s">
        <v>1207</v>
      </c>
      <c r="P105" s="94" t="s">
        <v>66</v>
      </c>
      <c r="Q105" s="94">
        <v>3</v>
      </c>
      <c r="R105" s="487" t="s">
        <v>67</v>
      </c>
      <c r="S105" s="518">
        <v>1</v>
      </c>
      <c r="T105" s="482" t="s">
        <v>1085</v>
      </c>
      <c r="U105" s="482" t="s">
        <v>1208</v>
      </c>
      <c r="V105" s="94" t="s">
        <v>1057</v>
      </c>
      <c r="W105" s="485">
        <v>14</v>
      </c>
      <c r="X105" s="486" t="s">
        <v>47</v>
      </c>
      <c r="Y105" s="487">
        <v>1</v>
      </c>
      <c r="Z105" s="485">
        <v>3</v>
      </c>
      <c r="AA105" s="485">
        <v>3</v>
      </c>
      <c r="AB105" s="520">
        <v>3</v>
      </c>
      <c r="AC105" s="520">
        <v>6</v>
      </c>
      <c r="AD105" s="486">
        <v>4</v>
      </c>
      <c r="AE105" s="486"/>
      <c r="AF105" s="486">
        <v>4</v>
      </c>
      <c r="AG105" s="486"/>
      <c r="AH105" s="487">
        <f t="shared" si="16"/>
        <v>2</v>
      </c>
      <c r="AI105" s="487">
        <f t="shared" si="17"/>
        <v>1</v>
      </c>
      <c r="AJ105" s="496">
        <v>5000000</v>
      </c>
      <c r="AK105" s="339" t="s">
        <v>314</v>
      </c>
      <c r="AL105" s="497" t="s">
        <v>1091</v>
      </c>
      <c r="AM105" s="490">
        <v>2600003</v>
      </c>
      <c r="AN105" s="170"/>
      <c r="AO105" s="492"/>
      <c r="AP105" s="467"/>
      <c r="AQ105" s="467"/>
      <c r="AR105" s="467"/>
      <c r="AS105" s="467"/>
      <c r="AT105" s="467"/>
      <c r="AU105" s="467"/>
      <c r="AV105" s="467"/>
      <c r="AW105" s="467"/>
      <c r="AX105" s="467"/>
      <c r="AY105" s="467"/>
      <c r="AZ105" s="467"/>
      <c r="BA105" s="467"/>
      <c r="BB105" s="467"/>
      <c r="BC105" s="467"/>
      <c r="BD105" s="467"/>
      <c r="BE105" s="467"/>
      <c r="BF105" s="467"/>
      <c r="BG105" s="467"/>
      <c r="BH105" s="467"/>
      <c r="BI105" s="467"/>
      <c r="BJ105" s="467"/>
      <c r="BK105" s="467"/>
      <c r="BL105" s="467"/>
      <c r="BM105" s="467"/>
      <c r="BN105" s="467"/>
      <c r="BO105" s="467"/>
      <c r="BP105" s="467"/>
      <c r="BQ105" s="467"/>
      <c r="BR105" s="467"/>
      <c r="BS105" s="467"/>
      <c r="BT105" s="467"/>
      <c r="BU105" s="467"/>
      <c r="BV105" s="467"/>
      <c r="BW105" s="467"/>
      <c r="BX105" s="467"/>
      <c r="BY105" s="467"/>
      <c r="BZ105" s="467"/>
      <c r="CA105" s="467"/>
    </row>
    <row r="106" spans="1:79" s="468" customFormat="1" ht="38.25" x14ac:dyDescent="0.2">
      <c r="A106" s="94">
        <v>3</v>
      </c>
      <c r="B106" s="482" t="s">
        <v>643</v>
      </c>
      <c r="C106" s="94">
        <v>4</v>
      </c>
      <c r="D106" s="94" t="s">
        <v>702</v>
      </c>
      <c r="E106" s="482" t="s">
        <v>703</v>
      </c>
      <c r="F106" s="493">
        <v>4</v>
      </c>
      <c r="G106" s="94" t="s">
        <v>1209</v>
      </c>
      <c r="H106" s="483" t="s">
        <v>1210</v>
      </c>
      <c r="I106" s="94">
        <v>6</v>
      </c>
      <c r="J106" s="94"/>
      <c r="K106" s="482" t="s">
        <v>670</v>
      </c>
      <c r="L106" s="493">
        <v>2020051290012</v>
      </c>
      <c r="M106" s="94">
        <v>1</v>
      </c>
      <c r="N106" s="94">
        <v>3441</v>
      </c>
      <c r="O106" s="482" t="s">
        <v>1211</v>
      </c>
      <c r="P106" s="94" t="s">
        <v>66</v>
      </c>
      <c r="Q106" s="94">
        <v>4</v>
      </c>
      <c r="R106" s="487" t="s">
        <v>67</v>
      </c>
      <c r="S106" s="518">
        <v>1</v>
      </c>
      <c r="T106" s="482" t="s">
        <v>1085</v>
      </c>
      <c r="U106" s="482" t="s">
        <v>1212</v>
      </c>
      <c r="V106" s="94" t="s">
        <v>1057</v>
      </c>
      <c r="W106" s="485">
        <v>25000</v>
      </c>
      <c r="X106" s="486" t="s">
        <v>46</v>
      </c>
      <c r="Y106" s="487">
        <v>1</v>
      </c>
      <c r="Z106" s="485">
        <v>25000</v>
      </c>
      <c r="AA106" s="485">
        <v>25000</v>
      </c>
      <c r="AB106" s="485">
        <v>25000</v>
      </c>
      <c r="AC106" s="486">
        <v>25000</v>
      </c>
      <c r="AD106" s="485">
        <v>25000</v>
      </c>
      <c r="AE106" s="486"/>
      <c r="AF106" s="485">
        <v>25000</v>
      </c>
      <c r="AG106" s="486"/>
      <c r="AH106" s="487">
        <f t="shared" si="16"/>
        <v>1</v>
      </c>
      <c r="AI106" s="487">
        <f t="shared" si="17"/>
        <v>1</v>
      </c>
      <c r="AJ106" s="488">
        <v>27200000</v>
      </c>
      <c r="AK106" s="94" t="s">
        <v>1213</v>
      </c>
      <c r="AL106" s="489" t="s">
        <v>1091</v>
      </c>
      <c r="AM106" s="490">
        <v>0</v>
      </c>
      <c r="AN106" s="170"/>
      <c r="AO106" s="492"/>
      <c r="AP106" s="467"/>
      <c r="AQ106" s="467"/>
      <c r="AR106" s="467"/>
      <c r="AS106" s="467"/>
      <c r="AT106" s="467"/>
      <c r="AU106" s="467"/>
      <c r="AV106" s="467"/>
      <c r="AW106" s="467"/>
      <c r="AX106" s="467"/>
      <c r="AY106" s="467"/>
      <c r="AZ106" s="467"/>
      <c r="BA106" s="467"/>
      <c r="BB106" s="467"/>
      <c r="BC106" s="467"/>
      <c r="BD106" s="467"/>
      <c r="BE106" s="467"/>
      <c r="BF106" s="467"/>
      <c r="BG106" s="467"/>
      <c r="BH106" s="467"/>
      <c r="BI106" s="467"/>
      <c r="BJ106" s="467"/>
      <c r="BK106" s="467"/>
      <c r="BL106" s="467"/>
      <c r="BM106" s="467"/>
      <c r="BN106" s="467"/>
      <c r="BO106" s="467"/>
      <c r="BP106" s="467"/>
      <c r="BQ106" s="467"/>
      <c r="BR106" s="467"/>
      <c r="BS106" s="467"/>
      <c r="BT106" s="467"/>
      <c r="BU106" s="467"/>
      <c r="BV106" s="467"/>
      <c r="BW106" s="467"/>
      <c r="BX106" s="467"/>
      <c r="BY106" s="467"/>
      <c r="BZ106" s="467"/>
      <c r="CA106" s="467"/>
    </row>
    <row r="107" spans="1:79" s="468" customFormat="1" ht="38.25" x14ac:dyDescent="0.2">
      <c r="A107" s="94">
        <v>3</v>
      </c>
      <c r="B107" s="482" t="s">
        <v>643</v>
      </c>
      <c r="C107" s="94">
        <v>4</v>
      </c>
      <c r="D107" s="94" t="s">
        <v>702</v>
      </c>
      <c r="E107" s="482" t="s">
        <v>703</v>
      </c>
      <c r="F107" s="493">
        <v>4</v>
      </c>
      <c r="G107" s="94" t="s">
        <v>1209</v>
      </c>
      <c r="H107" s="483" t="s">
        <v>1210</v>
      </c>
      <c r="I107" s="94">
        <v>6</v>
      </c>
      <c r="J107" s="94"/>
      <c r="K107" s="482" t="s">
        <v>670</v>
      </c>
      <c r="L107" s="493">
        <v>2020051290012</v>
      </c>
      <c r="M107" s="94">
        <v>1</v>
      </c>
      <c r="N107" s="94">
        <v>3441</v>
      </c>
      <c r="O107" s="482" t="s">
        <v>1211</v>
      </c>
      <c r="P107" s="94" t="s">
        <v>66</v>
      </c>
      <c r="Q107" s="94">
        <v>4</v>
      </c>
      <c r="R107" s="487" t="s">
        <v>67</v>
      </c>
      <c r="S107" s="518">
        <v>1</v>
      </c>
      <c r="T107" s="482" t="s">
        <v>1085</v>
      </c>
      <c r="U107" s="482" t="s">
        <v>1212</v>
      </c>
      <c r="V107" s="94" t="s">
        <v>1057</v>
      </c>
      <c r="W107" s="485">
        <v>25000</v>
      </c>
      <c r="X107" s="486" t="s">
        <v>46</v>
      </c>
      <c r="Y107" s="487">
        <v>1</v>
      </c>
      <c r="Z107" s="485">
        <v>25000</v>
      </c>
      <c r="AA107" s="485">
        <v>25000</v>
      </c>
      <c r="AB107" s="485">
        <v>25000</v>
      </c>
      <c r="AC107" s="486">
        <v>25000</v>
      </c>
      <c r="AD107" s="485">
        <v>25000</v>
      </c>
      <c r="AE107" s="486"/>
      <c r="AF107" s="485">
        <v>25000</v>
      </c>
      <c r="AG107" s="486"/>
      <c r="AH107" s="487">
        <f t="shared" si="16"/>
        <v>1</v>
      </c>
      <c r="AI107" s="487">
        <f t="shared" si="17"/>
        <v>1</v>
      </c>
      <c r="AJ107" s="488">
        <v>419739808</v>
      </c>
      <c r="AK107" s="94" t="s">
        <v>1214</v>
      </c>
      <c r="AL107" s="489" t="s">
        <v>70</v>
      </c>
      <c r="AM107" s="490">
        <v>126901304</v>
      </c>
      <c r="AN107" s="170"/>
      <c r="AO107" s="492"/>
      <c r="AP107" s="467"/>
      <c r="AQ107" s="467"/>
      <c r="AR107" s="467"/>
      <c r="AS107" s="467"/>
      <c r="AT107" s="467"/>
      <c r="AU107" s="467"/>
      <c r="AV107" s="467"/>
      <c r="AW107" s="467"/>
      <c r="AX107" s="467"/>
      <c r="AY107" s="467"/>
      <c r="AZ107" s="467"/>
      <c r="BA107" s="467"/>
      <c r="BB107" s="467"/>
      <c r="BC107" s="467"/>
      <c r="BD107" s="467"/>
      <c r="BE107" s="467"/>
      <c r="BF107" s="467"/>
      <c r="BG107" s="467"/>
      <c r="BH107" s="467"/>
      <c r="BI107" s="467"/>
      <c r="BJ107" s="467"/>
      <c r="BK107" s="467"/>
      <c r="BL107" s="467"/>
      <c r="BM107" s="467"/>
      <c r="BN107" s="467"/>
      <c r="BO107" s="467"/>
      <c r="BP107" s="467"/>
      <c r="BQ107" s="467"/>
      <c r="BR107" s="467"/>
      <c r="BS107" s="467"/>
      <c r="BT107" s="467"/>
      <c r="BU107" s="467"/>
      <c r="BV107" s="467"/>
      <c r="BW107" s="467"/>
      <c r="BX107" s="467"/>
      <c r="BY107" s="467"/>
      <c r="BZ107" s="467"/>
      <c r="CA107" s="467"/>
    </row>
    <row r="108" spans="1:79" s="468" customFormat="1" ht="51" x14ac:dyDescent="0.2">
      <c r="A108" s="94">
        <v>3</v>
      </c>
      <c r="B108" s="482" t="s">
        <v>643</v>
      </c>
      <c r="C108" s="94">
        <v>4</v>
      </c>
      <c r="D108" s="94" t="s">
        <v>702</v>
      </c>
      <c r="E108" s="482" t="s">
        <v>703</v>
      </c>
      <c r="F108" s="493">
        <v>4</v>
      </c>
      <c r="G108" s="94" t="s">
        <v>1209</v>
      </c>
      <c r="H108" s="483" t="s">
        <v>1210</v>
      </c>
      <c r="I108" s="94">
        <v>6</v>
      </c>
      <c r="J108" s="94"/>
      <c r="K108" s="482" t="s">
        <v>670</v>
      </c>
      <c r="L108" s="493">
        <v>2020051290012</v>
      </c>
      <c r="M108" s="94">
        <v>1</v>
      </c>
      <c r="N108" s="94">
        <v>3441</v>
      </c>
      <c r="O108" s="482" t="s">
        <v>1211</v>
      </c>
      <c r="P108" s="94" t="s">
        <v>66</v>
      </c>
      <c r="Q108" s="94">
        <v>4</v>
      </c>
      <c r="R108" s="487" t="s">
        <v>67</v>
      </c>
      <c r="S108" s="518">
        <v>1</v>
      </c>
      <c r="T108" s="482" t="s">
        <v>1085</v>
      </c>
      <c r="U108" s="482" t="s">
        <v>1212</v>
      </c>
      <c r="V108" s="94" t="s">
        <v>1057</v>
      </c>
      <c r="W108" s="485">
        <v>25000</v>
      </c>
      <c r="X108" s="486" t="s">
        <v>46</v>
      </c>
      <c r="Y108" s="487">
        <v>1</v>
      </c>
      <c r="Z108" s="485">
        <v>25000</v>
      </c>
      <c r="AA108" s="485">
        <v>25000</v>
      </c>
      <c r="AB108" s="485">
        <v>25000</v>
      </c>
      <c r="AC108" s="486">
        <v>25000</v>
      </c>
      <c r="AD108" s="485">
        <v>25000</v>
      </c>
      <c r="AE108" s="486"/>
      <c r="AF108" s="485">
        <v>25000</v>
      </c>
      <c r="AG108" s="486"/>
      <c r="AH108" s="487">
        <f t="shared" si="16"/>
        <v>1</v>
      </c>
      <c r="AI108" s="487">
        <f t="shared" si="17"/>
        <v>1</v>
      </c>
      <c r="AJ108" s="488">
        <v>47990558</v>
      </c>
      <c r="AK108" s="339" t="s">
        <v>1215</v>
      </c>
      <c r="AL108" s="489" t="s">
        <v>1216</v>
      </c>
      <c r="AM108" s="490">
        <v>31529306</v>
      </c>
      <c r="AN108" s="170"/>
      <c r="AO108" s="492"/>
      <c r="AP108" s="467"/>
      <c r="AQ108" s="467"/>
      <c r="AR108" s="467"/>
      <c r="AS108" s="467"/>
      <c r="AT108" s="467"/>
      <c r="AU108" s="467"/>
      <c r="AV108" s="467"/>
      <c r="AW108" s="467"/>
      <c r="AX108" s="467"/>
      <c r="AY108" s="467"/>
      <c r="AZ108" s="467"/>
      <c r="BA108" s="467"/>
      <c r="BB108" s="467"/>
      <c r="BC108" s="467"/>
      <c r="BD108" s="467"/>
      <c r="BE108" s="467"/>
      <c r="BF108" s="467"/>
      <c r="BG108" s="467"/>
      <c r="BH108" s="467"/>
      <c r="BI108" s="467"/>
      <c r="BJ108" s="467"/>
      <c r="BK108" s="467"/>
      <c r="BL108" s="467"/>
      <c r="BM108" s="467"/>
      <c r="BN108" s="467"/>
      <c r="BO108" s="467"/>
      <c r="BP108" s="467"/>
      <c r="BQ108" s="467"/>
      <c r="BR108" s="467"/>
      <c r="BS108" s="467"/>
      <c r="BT108" s="467"/>
      <c r="BU108" s="467"/>
      <c r="BV108" s="467"/>
      <c r="BW108" s="467"/>
      <c r="BX108" s="467"/>
      <c r="BY108" s="467"/>
      <c r="BZ108" s="467"/>
      <c r="CA108" s="467"/>
    </row>
    <row r="109" spans="1:79" s="468" customFormat="1" ht="38.25" x14ac:dyDescent="0.2">
      <c r="A109" s="94">
        <v>3</v>
      </c>
      <c r="B109" s="482" t="s">
        <v>643</v>
      </c>
      <c r="C109" s="94">
        <v>4</v>
      </c>
      <c r="D109" s="94" t="s">
        <v>702</v>
      </c>
      <c r="E109" s="482" t="s">
        <v>703</v>
      </c>
      <c r="F109" s="493">
        <v>4</v>
      </c>
      <c r="G109" s="94" t="s">
        <v>1209</v>
      </c>
      <c r="H109" s="483" t="s">
        <v>1210</v>
      </c>
      <c r="I109" s="94">
        <v>6</v>
      </c>
      <c r="J109" s="94"/>
      <c r="K109" s="482" t="s">
        <v>670</v>
      </c>
      <c r="L109" s="493">
        <v>2020051290012</v>
      </c>
      <c r="M109" s="94">
        <v>1</v>
      </c>
      <c r="N109" s="94">
        <v>3441</v>
      </c>
      <c r="O109" s="482" t="s">
        <v>1211</v>
      </c>
      <c r="P109" s="94" t="s">
        <v>66</v>
      </c>
      <c r="Q109" s="94">
        <v>4</v>
      </c>
      <c r="R109" s="487" t="s">
        <v>67</v>
      </c>
      <c r="S109" s="518">
        <v>1</v>
      </c>
      <c r="T109" s="482" t="s">
        <v>1085</v>
      </c>
      <c r="U109" s="482" t="s">
        <v>1212</v>
      </c>
      <c r="V109" s="94" t="s">
        <v>1057</v>
      </c>
      <c r="W109" s="485">
        <v>25000</v>
      </c>
      <c r="X109" s="486" t="s">
        <v>46</v>
      </c>
      <c r="Y109" s="487">
        <v>1</v>
      </c>
      <c r="Z109" s="485">
        <v>25000</v>
      </c>
      <c r="AA109" s="485">
        <v>25000</v>
      </c>
      <c r="AB109" s="485">
        <v>25000</v>
      </c>
      <c r="AC109" s="485">
        <v>25000</v>
      </c>
      <c r="AD109" s="485">
        <v>25000</v>
      </c>
      <c r="AE109" s="486"/>
      <c r="AF109" s="485">
        <v>25000</v>
      </c>
      <c r="AG109" s="486"/>
      <c r="AH109" s="487">
        <f t="shared" si="16"/>
        <v>1</v>
      </c>
      <c r="AI109" s="487">
        <f t="shared" si="17"/>
        <v>1</v>
      </c>
      <c r="AJ109" s="496">
        <v>279958141</v>
      </c>
      <c r="AK109" s="339" t="s">
        <v>1217</v>
      </c>
      <c r="AL109" s="497" t="s">
        <v>70</v>
      </c>
      <c r="AM109" s="490">
        <v>52160345</v>
      </c>
      <c r="AN109" s="170"/>
      <c r="AO109" s="492"/>
      <c r="AP109" s="467"/>
      <c r="AQ109" s="467"/>
      <c r="AR109" s="467"/>
      <c r="AS109" s="467"/>
      <c r="AT109" s="467"/>
      <c r="AU109" s="467"/>
      <c r="AV109" s="467"/>
      <c r="AW109" s="467"/>
      <c r="AX109" s="467"/>
      <c r="AY109" s="467"/>
      <c r="AZ109" s="467"/>
      <c r="BA109" s="467"/>
      <c r="BB109" s="467"/>
      <c r="BC109" s="467"/>
      <c r="BD109" s="467"/>
      <c r="BE109" s="467"/>
      <c r="BF109" s="467"/>
      <c r="BG109" s="467"/>
      <c r="BH109" s="467"/>
      <c r="BI109" s="467"/>
      <c r="BJ109" s="467"/>
      <c r="BK109" s="467"/>
      <c r="BL109" s="467"/>
      <c r="BM109" s="467"/>
      <c r="BN109" s="467"/>
      <c r="BO109" s="467"/>
      <c r="BP109" s="467"/>
      <c r="BQ109" s="467"/>
      <c r="BR109" s="467"/>
      <c r="BS109" s="467"/>
      <c r="BT109" s="467"/>
      <c r="BU109" s="467"/>
      <c r="BV109" s="467"/>
      <c r="BW109" s="467"/>
      <c r="BX109" s="467"/>
      <c r="BY109" s="467"/>
      <c r="BZ109" s="467"/>
      <c r="CA109" s="467"/>
    </row>
    <row r="110" spans="1:79" s="468" customFormat="1" ht="51" x14ac:dyDescent="0.2">
      <c r="A110" s="94">
        <v>3</v>
      </c>
      <c r="B110" s="482" t="s">
        <v>643</v>
      </c>
      <c r="C110" s="94">
        <v>4</v>
      </c>
      <c r="D110" s="94" t="s">
        <v>702</v>
      </c>
      <c r="E110" s="482" t="s">
        <v>703</v>
      </c>
      <c r="F110" s="493">
        <v>4</v>
      </c>
      <c r="G110" s="94" t="s">
        <v>1209</v>
      </c>
      <c r="H110" s="483" t="s">
        <v>1210</v>
      </c>
      <c r="I110" s="94">
        <v>6</v>
      </c>
      <c r="J110" s="94"/>
      <c r="K110" s="482" t="s">
        <v>670</v>
      </c>
      <c r="L110" s="493">
        <v>2020051290012</v>
      </c>
      <c r="M110" s="94">
        <v>1</v>
      </c>
      <c r="N110" s="94">
        <v>3441</v>
      </c>
      <c r="O110" s="482" t="s">
        <v>1211</v>
      </c>
      <c r="P110" s="94" t="s">
        <v>66</v>
      </c>
      <c r="Q110" s="94">
        <v>4</v>
      </c>
      <c r="R110" s="487" t="s">
        <v>67</v>
      </c>
      <c r="S110" s="518">
        <v>1</v>
      </c>
      <c r="T110" s="482" t="s">
        <v>1085</v>
      </c>
      <c r="U110" s="482" t="s">
        <v>1212</v>
      </c>
      <c r="V110" s="94" t="s">
        <v>1057</v>
      </c>
      <c r="W110" s="485">
        <v>25000</v>
      </c>
      <c r="X110" s="486" t="s">
        <v>46</v>
      </c>
      <c r="Y110" s="487">
        <v>1</v>
      </c>
      <c r="Z110" s="485">
        <v>25000</v>
      </c>
      <c r="AA110" s="485">
        <v>25000</v>
      </c>
      <c r="AB110" s="485">
        <v>25000</v>
      </c>
      <c r="AC110" s="485">
        <v>25000</v>
      </c>
      <c r="AD110" s="485">
        <v>25000</v>
      </c>
      <c r="AE110" s="486"/>
      <c r="AF110" s="485">
        <v>25000</v>
      </c>
      <c r="AG110" s="486"/>
      <c r="AH110" s="487">
        <f t="shared" si="16"/>
        <v>1</v>
      </c>
      <c r="AI110" s="487">
        <f t="shared" si="17"/>
        <v>1</v>
      </c>
      <c r="AJ110" s="488">
        <v>39369045.850000001</v>
      </c>
      <c r="AK110" s="339" t="s">
        <v>1218</v>
      </c>
      <c r="AL110" s="489" t="s">
        <v>1219</v>
      </c>
      <c r="AM110" s="490">
        <v>36327206</v>
      </c>
      <c r="AN110" s="170"/>
      <c r="AO110" s="492"/>
      <c r="AP110" s="467"/>
      <c r="AQ110" s="467"/>
      <c r="AR110" s="467"/>
      <c r="AS110" s="467"/>
      <c r="AT110" s="467"/>
      <c r="AU110" s="467"/>
      <c r="AV110" s="467"/>
      <c r="AW110" s="467"/>
      <c r="AX110" s="467"/>
      <c r="AY110" s="467"/>
      <c r="AZ110" s="467"/>
      <c r="BA110" s="467"/>
      <c r="BB110" s="467"/>
      <c r="BC110" s="467"/>
      <c r="BD110" s="467"/>
      <c r="BE110" s="467"/>
      <c r="BF110" s="467"/>
      <c r="BG110" s="467"/>
      <c r="BH110" s="467"/>
      <c r="BI110" s="467"/>
      <c r="BJ110" s="467"/>
      <c r="BK110" s="467"/>
      <c r="BL110" s="467"/>
      <c r="BM110" s="467"/>
      <c r="BN110" s="467"/>
      <c r="BO110" s="467"/>
      <c r="BP110" s="467"/>
      <c r="BQ110" s="467"/>
      <c r="BR110" s="467"/>
      <c r="BS110" s="467"/>
      <c r="BT110" s="467"/>
      <c r="BU110" s="467"/>
      <c r="BV110" s="467"/>
      <c r="BW110" s="467"/>
      <c r="BX110" s="467"/>
      <c r="BY110" s="467"/>
      <c r="BZ110" s="467"/>
      <c r="CA110" s="467"/>
    </row>
    <row r="111" spans="1:79" s="468" customFormat="1" ht="38.25" x14ac:dyDescent="0.2">
      <c r="A111" s="94">
        <v>3</v>
      </c>
      <c r="B111" s="482" t="s">
        <v>643</v>
      </c>
      <c r="C111" s="94">
        <v>4</v>
      </c>
      <c r="D111" s="94" t="s">
        <v>702</v>
      </c>
      <c r="E111" s="482" t="s">
        <v>703</v>
      </c>
      <c r="F111" s="493">
        <v>4</v>
      </c>
      <c r="G111" s="94" t="s">
        <v>1209</v>
      </c>
      <c r="H111" s="483" t="s">
        <v>1210</v>
      </c>
      <c r="I111" s="94">
        <v>6</v>
      </c>
      <c r="J111" s="94"/>
      <c r="K111" s="482" t="s">
        <v>670</v>
      </c>
      <c r="L111" s="493">
        <v>2020051290012</v>
      </c>
      <c r="M111" s="94">
        <v>1</v>
      </c>
      <c r="N111" s="94">
        <v>3441</v>
      </c>
      <c r="O111" s="482" t="s">
        <v>1211</v>
      </c>
      <c r="P111" s="94" t="s">
        <v>66</v>
      </c>
      <c r="Q111" s="94">
        <v>4</v>
      </c>
      <c r="R111" s="487" t="s">
        <v>67</v>
      </c>
      <c r="S111" s="518">
        <v>1</v>
      </c>
      <c r="T111" s="482" t="s">
        <v>1085</v>
      </c>
      <c r="U111" s="482" t="s">
        <v>1212</v>
      </c>
      <c r="V111" s="94" t="s">
        <v>1057</v>
      </c>
      <c r="W111" s="485">
        <v>25000</v>
      </c>
      <c r="X111" s="486" t="s">
        <v>46</v>
      </c>
      <c r="Y111" s="487">
        <v>1</v>
      </c>
      <c r="Z111" s="485">
        <v>25000</v>
      </c>
      <c r="AA111" s="485">
        <v>25000</v>
      </c>
      <c r="AB111" s="485">
        <v>25000</v>
      </c>
      <c r="AC111" s="485">
        <v>25000</v>
      </c>
      <c r="AD111" s="485">
        <v>25000</v>
      </c>
      <c r="AE111" s="486"/>
      <c r="AF111" s="485">
        <v>25000</v>
      </c>
      <c r="AG111" s="486"/>
      <c r="AH111" s="487">
        <f t="shared" si="16"/>
        <v>1</v>
      </c>
      <c r="AI111" s="487">
        <f t="shared" si="17"/>
        <v>1</v>
      </c>
      <c r="AJ111" s="488">
        <v>229958141.00999999</v>
      </c>
      <c r="AK111" s="94" t="s">
        <v>1220</v>
      </c>
      <c r="AL111" s="489" t="s">
        <v>70</v>
      </c>
      <c r="AM111" s="490">
        <v>86711095</v>
      </c>
      <c r="AN111" s="170"/>
      <c r="AO111" s="492"/>
      <c r="AP111" s="467"/>
      <c r="AQ111" s="467"/>
      <c r="AR111" s="467"/>
      <c r="AS111" s="467"/>
      <c r="AT111" s="467"/>
      <c r="AU111" s="467"/>
      <c r="AV111" s="467"/>
      <c r="AW111" s="467"/>
      <c r="AX111" s="467"/>
      <c r="AY111" s="467"/>
      <c r="AZ111" s="467"/>
      <c r="BA111" s="467"/>
      <c r="BB111" s="467"/>
      <c r="BC111" s="467"/>
      <c r="BD111" s="467"/>
      <c r="BE111" s="467"/>
      <c r="BF111" s="467"/>
      <c r="BG111" s="467"/>
      <c r="BH111" s="467"/>
      <c r="BI111" s="467"/>
      <c r="BJ111" s="467"/>
      <c r="BK111" s="467"/>
      <c r="BL111" s="467"/>
      <c r="BM111" s="467"/>
      <c r="BN111" s="467"/>
      <c r="BO111" s="467"/>
      <c r="BP111" s="467"/>
      <c r="BQ111" s="467"/>
      <c r="BR111" s="467"/>
      <c r="BS111" s="467"/>
      <c r="BT111" s="467"/>
      <c r="BU111" s="467"/>
      <c r="BV111" s="467"/>
      <c r="BW111" s="467"/>
      <c r="BX111" s="467"/>
      <c r="BY111" s="467"/>
      <c r="BZ111" s="467"/>
      <c r="CA111" s="467"/>
    </row>
    <row r="112" spans="1:79" s="468" customFormat="1" ht="51" x14ac:dyDescent="0.2">
      <c r="A112" s="94">
        <v>3</v>
      </c>
      <c r="B112" s="482" t="s">
        <v>643</v>
      </c>
      <c r="C112" s="94">
        <v>4</v>
      </c>
      <c r="D112" s="94" t="s">
        <v>702</v>
      </c>
      <c r="E112" s="482" t="s">
        <v>703</v>
      </c>
      <c r="F112" s="493">
        <v>4</v>
      </c>
      <c r="G112" s="94" t="s">
        <v>1209</v>
      </c>
      <c r="H112" s="483" t="s">
        <v>1210</v>
      </c>
      <c r="I112" s="94">
        <v>6</v>
      </c>
      <c r="J112" s="94"/>
      <c r="K112" s="482" t="s">
        <v>670</v>
      </c>
      <c r="L112" s="493">
        <v>2020051290012</v>
      </c>
      <c r="M112" s="94">
        <v>1</v>
      </c>
      <c r="N112" s="94">
        <v>3441</v>
      </c>
      <c r="O112" s="482" t="s">
        <v>1211</v>
      </c>
      <c r="P112" s="94" t="s">
        <v>66</v>
      </c>
      <c r="Q112" s="94">
        <v>4</v>
      </c>
      <c r="R112" s="487" t="s">
        <v>67</v>
      </c>
      <c r="S112" s="518">
        <v>1</v>
      </c>
      <c r="T112" s="482" t="s">
        <v>1085</v>
      </c>
      <c r="U112" s="482" t="s">
        <v>1212</v>
      </c>
      <c r="V112" s="94" t="s">
        <v>1057</v>
      </c>
      <c r="W112" s="485">
        <v>25000</v>
      </c>
      <c r="X112" s="486" t="s">
        <v>46</v>
      </c>
      <c r="Y112" s="487">
        <v>1</v>
      </c>
      <c r="Z112" s="485">
        <v>25000</v>
      </c>
      <c r="AA112" s="485">
        <v>25000</v>
      </c>
      <c r="AB112" s="485">
        <v>25000</v>
      </c>
      <c r="AC112" s="485">
        <v>25000</v>
      </c>
      <c r="AD112" s="485">
        <v>25000</v>
      </c>
      <c r="AE112" s="486"/>
      <c r="AF112" s="485">
        <v>25000</v>
      </c>
      <c r="AG112" s="486"/>
      <c r="AH112" s="487">
        <f t="shared" si="16"/>
        <v>1</v>
      </c>
      <c r="AI112" s="487">
        <f t="shared" si="17"/>
        <v>1</v>
      </c>
      <c r="AJ112" s="488">
        <v>17294969</v>
      </c>
      <c r="AK112" s="339" t="s">
        <v>1221</v>
      </c>
      <c r="AL112" s="489" t="s">
        <v>1222</v>
      </c>
      <c r="AM112" s="490">
        <v>12832565</v>
      </c>
      <c r="AN112" s="170"/>
      <c r="AO112" s="492"/>
      <c r="AP112" s="467"/>
      <c r="AQ112" s="467"/>
      <c r="AR112" s="467"/>
      <c r="AS112" s="467"/>
      <c r="AT112" s="467"/>
      <c r="AU112" s="467"/>
      <c r="AV112" s="467"/>
      <c r="AW112" s="467"/>
      <c r="AX112" s="467"/>
      <c r="AY112" s="467"/>
      <c r="AZ112" s="467"/>
      <c r="BA112" s="467"/>
      <c r="BB112" s="467"/>
      <c r="BC112" s="467"/>
      <c r="BD112" s="467"/>
      <c r="BE112" s="467"/>
      <c r="BF112" s="467"/>
      <c r="BG112" s="467"/>
      <c r="BH112" s="467"/>
      <c r="BI112" s="467"/>
      <c r="BJ112" s="467"/>
      <c r="BK112" s="467"/>
      <c r="BL112" s="467"/>
      <c r="BM112" s="467"/>
      <c r="BN112" s="467"/>
      <c r="BO112" s="467"/>
      <c r="BP112" s="467"/>
      <c r="BQ112" s="467"/>
      <c r="BR112" s="467"/>
      <c r="BS112" s="467"/>
      <c r="BT112" s="467"/>
      <c r="BU112" s="467"/>
      <c r="BV112" s="467"/>
      <c r="BW112" s="467"/>
      <c r="BX112" s="467"/>
      <c r="BY112" s="467"/>
      <c r="BZ112" s="467"/>
      <c r="CA112" s="467"/>
    </row>
    <row r="113" spans="1:79" s="468" customFormat="1" ht="51" x14ac:dyDescent="0.2">
      <c r="A113" s="94">
        <v>4</v>
      </c>
      <c r="B113" s="482" t="s">
        <v>777</v>
      </c>
      <c r="C113" s="94">
        <v>2</v>
      </c>
      <c r="D113" s="94" t="s">
        <v>778</v>
      </c>
      <c r="E113" s="482" t="s">
        <v>779</v>
      </c>
      <c r="F113" s="493">
        <v>1</v>
      </c>
      <c r="G113" s="94" t="s">
        <v>780</v>
      </c>
      <c r="H113" s="483" t="s">
        <v>781</v>
      </c>
      <c r="I113" s="94">
        <v>17</v>
      </c>
      <c r="J113" s="94"/>
      <c r="K113" s="482" t="s">
        <v>1223</v>
      </c>
      <c r="L113" s="493">
        <v>2020051290070</v>
      </c>
      <c r="M113" s="94">
        <v>3</v>
      </c>
      <c r="N113" s="94">
        <v>4213</v>
      </c>
      <c r="O113" s="482" t="s">
        <v>1224</v>
      </c>
      <c r="P113" s="94" t="s">
        <v>66</v>
      </c>
      <c r="Q113" s="94">
        <v>4</v>
      </c>
      <c r="R113" s="487" t="s">
        <v>378</v>
      </c>
      <c r="S113" s="518">
        <v>1</v>
      </c>
      <c r="T113" s="482" t="s">
        <v>1085</v>
      </c>
      <c r="U113" s="482" t="s">
        <v>1225</v>
      </c>
      <c r="V113" s="94" t="s">
        <v>137</v>
      </c>
      <c r="W113" s="487">
        <v>0.5</v>
      </c>
      <c r="X113" s="486" t="s">
        <v>45</v>
      </c>
      <c r="Y113" s="487">
        <v>1</v>
      </c>
      <c r="Z113" s="527">
        <v>0.125</v>
      </c>
      <c r="AA113" s="527">
        <v>0.125</v>
      </c>
      <c r="AB113" s="487">
        <v>0.25</v>
      </c>
      <c r="AC113" s="487">
        <v>0.25</v>
      </c>
      <c r="AD113" s="527">
        <v>0.375</v>
      </c>
      <c r="AE113" s="486"/>
      <c r="AF113" s="527">
        <v>0.5</v>
      </c>
      <c r="AG113" s="486"/>
      <c r="AH113" s="487">
        <f t="shared" si="16"/>
        <v>0.3</v>
      </c>
      <c r="AI113" s="487">
        <f t="shared" si="17"/>
        <v>0.3</v>
      </c>
      <c r="AJ113" s="488">
        <v>22200000</v>
      </c>
      <c r="AK113" s="94" t="s">
        <v>308</v>
      </c>
      <c r="AL113" s="489" t="s">
        <v>1091</v>
      </c>
      <c r="AM113" s="490">
        <v>8967904</v>
      </c>
      <c r="AN113" s="170"/>
      <c r="AO113" s="492"/>
      <c r="AP113" s="467"/>
      <c r="AQ113" s="467"/>
      <c r="AR113" s="467"/>
      <c r="AS113" s="467"/>
      <c r="AT113" s="467"/>
      <c r="AU113" s="467"/>
      <c r="AV113" s="467"/>
      <c r="AW113" s="467"/>
      <c r="AX113" s="467"/>
      <c r="AY113" s="467"/>
      <c r="AZ113" s="467"/>
      <c r="BA113" s="467"/>
      <c r="BB113" s="467"/>
      <c r="BC113" s="467"/>
      <c r="BD113" s="467"/>
      <c r="BE113" s="467"/>
      <c r="BF113" s="467"/>
      <c r="BG113" s="467"/>
      <c r="BH113" s="467"/>
      <c r="BI113" s="467"/>
      <c r="BJ113" s="467"/>
      <c r="BK113" s="467"/>
      <c r="BL113" s="467"/>
      <c r="BM113" s="467"/>
      <c r="BN113" s="467"/>
      <c r="BO113" s="467"/>
      <c r="BP113" s="467"/>
      <c r="BQ113" s="467"/>
      <c r="BR113" s="467"/>
      <c r="BS113" s="467"/>
      <c r="BT113" s="467"/>
      <c r="BU113" s="467"/>
      <c r="BV113" s="467"/>
      <c r="BW113" s="467"/>
      <c r="BX113" s="467"/>
      <c r="BY113" s="467"/>
      <c r="BZ113" s="467"/>
      <c r="CA113" s="467"/>
    </row>
    <row r="114" spans="1:79" s="468" customFormat="1" ht="51" x14ac:dyDescent="0.2">
      <c r="A114" s="94">
        <v>4</v>
      </c>
      <c r="B114" s="482" t="s">
        <v>777</v>
      </c>
      <c r="C114" s="94">
        <v>2</v>
      </c>
      <c r="D114" s="94" t="s">
        <v>778</v>
      </c>
      <c r="E114" s="482" t="s">
        <v>779</v>
      </c>
      <c r="F114" s="493">
        <v>1</v>
      </c>
      <c r="G114" s="94" t="s">
        <v>780</v>
      </c>
      <c r="H114" s="483" t="s">
        <v>781</v>
      </c>
      <c r="I114" s="94">
        <v>17</v>
      </c>
      <c r="J114" s="94"/>
      <c r="K114" s="482" t="s">
        <v>1223</v>
      </c>
      <c r="L114" s="493">
        <v>2020051290070</v>
      </c>
      <c r="M114" s="94">
        <v>3</v>
      </c>
      <c r="N114" s="94">
        <v>4213</v>
      </c>
      <c r="O114" s="482" t="s">
        <v>1224</v>
      </c>
      <c r="P114" s="94" t="s">
        <v>66</v>
      </c>
      <c r="Q114" s="94">
        <v>4</v>
      </c>
      <c r="R114" s="487" t="s">
        <v>378</v>
      </c>
      <c r="S114" s="518">
        <v>1</v>
      </c>
      <c r="T114" s="482" t="s">
        <v>1085</v>
      </c>
      <c r="U114" s="482" t="s">
        <v>1225</v>
      </c>
      <c r="V114" s="94" t="s">
        <v>137</v>
      </c>
      <c r="W114" s="487">
        <v>0.5</v>
      </c>
      <c r="X114" s="486" t="s">
        <v>45</v>
      </c>
      <c r="Y114" s="487">
        <v>1</v>
      </c>
      <c r="Z114" s="527">
        <v>0.125</v>
      </c>
      <c r="AA114" s="527">
        <v>0.125</v>
      </c>
      <c r="AB114" s="487">
        <v>0.25</v>
      </c>
      <c r="AC114" s="487">
        <v>0.25</v>
      </c>
      <c r="AD114" s="527">
        <v>0.375</v>
      </c>
      <c r="AE114" s="486"/>
      <c r="AF114" s="527">
        <v>0.5</v>
      </c>
      <c r="AG114" s="486"/>
      <c r="AH114" s="487">
        <f t="shared" si="16"/>
        <v>0.3</v>
      </c>
      <c r="AI114" s="487">
        <f t="shared" si="17"/>
        <v>0.3</v>
      </c>
      <c r="AJ114" s="488">
        <v>4675267</v>
      </c>
      <c r="AK114" s="94" t="s">
        <v>309</v>
      </c>
      <c r="AL114" s="489" t="s">
        <v>1091</v>
      </c>
      <c r="AM114" s="490">
        <v>3800482</v>
      </c>
      <c r="AN114" s="170"/>
      <c r="AO114" s="492"/>
      <c r="AP114" s="467"/>
      <c r="AQ114" s="467"/>
      <c r="AR114" s="467"/>
      <c r="AS114" s="467"/>
      <c r="AT114" s="467"/>
      <c r="AU114" s="467"/>
      <c r="AV114" s="467"/>
      <c r="AW114" s="467"/>
      <c r="AX114" s="467"/>
      <c r="AY114" s="467"/>
      <c r="AZ114" s="467"/>
      <c r="BA114" s="467"/>
      <c r="BB114" s="467"/>
      <c r="BC114" s="467"/>
      <c r="BD114" s="467"/>
      <c r="BE114" s="467"/>
      <c r="BF114" s="467"/>
      <c r="BG114" s="467"/>
      <c r="BH114" s="467"/>
      <c r="BI114" s="467"/>
      <c r="BJ114" s="467"/>
      <c r="BK114" s="467"/>
      <c r="BL114" s="467"/>
      <c r="BM114" s="467"/>
      <c r="BN114" s="467"/>
      <c r="BO114" s="467"/>
      <c r="BP114" s="467"/>
      <c r="BQ114" s="467"/>
      <c r="BR114" s="467"/>
      <c r="BS114" s="467"/>
      <c r="BT114" s="467"/>
      <c r="BU114" s="467"/>
      <c r="BV114" s="467"/>
      <c r="BW114" s="467"/>
      <c r="BX114" s="467"/>
      <c r="BY114" s="467"/>
      <c r="BZ114" s="467"/>
      <c r="CA114" s="467"/>
    </row>
    <row r="115" spans="1:79" s="468" customFormat="1" ht="51" x14ac:dyDescent="0.2">
      <c r="A115" s="94">
        <v>4</v>
      </c>
      <c r="B115" s="482" t="s">
        <v>777</v>
      </c>
      <c r="C115" s="94">
        <v>2</v>
      </c>
      <c r="D115" s="94" t="s">
        <v>778</v>
      </c>
      <c r="E115" s="482" t="s">
        <v>779</v>
      </c>
      <c r="F115" s="493">
        <v>1</v>
      </c>
      <c r="G115" s="94" t="s">
        <v>780</v>
      </c>
      <c r="H115" s="483" t="s">
        <v>781</v>
      </c>
      <c r="I115" s="94">
        <v>17</v>
      </c>
      <c r="J115" s="94"/>
      <c r="K115" s="482" t="s">
        <v>1223</v>
      </c>
      <c r="L115" s="493">
        <v>2020051290070</v>
      </c>
      <c r="M115" s="94">
        <v>4</v>
      </c>
      <c r="N115" s="94">
        <v>4214</v>
      </c>
      <c r="O115" s="482" t="s">
        <v>1226</v>
      </c>
      <c r="P115" s="94" t="s">
        <v>137</v>
      </c>
      <c r="Q115" s="94">
        <v>1</v>
      </c>
      <c r="R115" s="487" t="s">
        <v>554</v>
      </c>
      <c r="S115" s="518">
        <v>1</v>
      </c>
      <c r="T115" s="482" t="s">
        <v>1085</v>
      </c>
      <c r="U115" s="482" t="s">
        <v>1227</v>
      </c>
      <c r="V115" s="94" t="s">
        <v>1057</v>
      </c>
      <c r="W115" s="485">
        <v>10</v>
      </c>
      <c r="X115" s="486" t="s">
        <v>47</v>
      </c>
      <c r="Y115" s="487">
        <v>1</v>
      </c>
      <c r="Z115" s="485">
        <v>2</v>
      </c>
      <c r="AA115" s="485">
        <v>2</v>
      </c>
      <c r="AB115" s="486">
        <v>3</v>
      </c>
      <c r="AC115" s="486">
        <v>2</v>
      </c>
      <c r="AD115" s="486">
        <v>2</v>
      </c>
      <c r="AE115" s="486"/>
      <c r="AF115" s="486">
        <v>3</v>
      </c>
      <c r="AG115" s="486"/>
      <c r="AH115" s="487">
        <f t="shared" si="16"/>
        <v>0.66666666666666663</v>
      </c>
      <c r="AI115" s="487">
        <f t="shared" si="17"/>
        <v>0.66666666666666663</v>
      </c>
      <c r="AJ115" s="488">
        <v>24248000</v>
      </c>
      <c r="AK115" s="94" t="s">
        <v>308</v>
      </c>
      <c r="AL115" s="489" t="s">
        <v>1091</v>
      </c>
      <c r="AM115" s="490">
        <v>10850904</v>
      </c>
      <c r="AN115" s="170"/>
      <c r="AO115" s="492"/>
      <c r="AP115" s="467"/>
      <c r="AQ115" s="467"/>
      <c r="AR115" s="467"/>
      <c r="AS115" s="467"/>
      <c r="AT115" s="467"/>
      <c r="AU115" s="467"/>
      <c r="AV115" s="467"/>
      <c r="AW115" s="467"/>
      <c r="AX115" s="467"/>
      <c r="AY115" s="467"/>
      <c r="AZ115" s="467"/>
      <c r="BA115" s="467"/>
      <c r="BB115" s="467"/>
      <c r="BC115" s="467"/>
      <c r="BD115" s="467"/>
      <c r="BE115" s="467"/>
      <c r="BF115" s="467"/>
      <c r="BG115" s="467"/>
      <c r="BH115" s="467"/>
      <c r="BI115" s="467"/>
      <c r="BJ115" s="467"/>
      <c r="BK115" s="467"/>
      <c r="BL115" s="467"/>
      <c r="BM115" s="467"/>
      <c r="BN115" s="467"/>
      <c r="BO115" s="467"/>
      <c r="BP115" s="467"/>
      <c r="BQ115" s="467"/>
      <c r="BR115" s="467"/>
      <c r="BS115" s="467"/>
      <c r="BT115" s="467"/>
      <c r="BU115" s="467"/>
      <c r="BV115" s="467"/>
      <c r="BW115" s="467"/>
      <c r="BX115" s="467"/>
      <c r="BY115" s="467"/>
      <c r="BZ115" s="467"/>
      <c r="CA115" s="467"/>
    </row>
    <row r="116" spans="1:79" s="468" customFormat="1" ht="51" x14ac:dyDescent="0.2">
      <c r="A116" s="94">
        <v>4</v>
      </c>
      <c r="B116" s="482" t="s">
        <v>777</v>
      </c>
      <c r="C116" s="94">
        <v>2</v>
      </c>
      <c r="D116" s="94" t="s">
        <v>778</v>
      </c>
      <c r="E116" s="482" t="s">
        <v>779</v>
      </c>
      <c r="F116" s="493">
        <v>1</v>
      </c>
      <c r="G116" s="94" t="s">
        <v>780</v>
      </c>
      <c r="H116" s="483" t="s">
        <v>781</v>
      </c>
      <c r="I116" s="94">
        <v>17</v>
      </c>
      <c r="J116" s="94"/>
      <c r="K116" s="482" t="s">
        <v>1223</v>
      </c>
      <c r="L116" s="493">
        <v>2020051290070</v>
      </c>
      <c r="M116" s="94">
        <v>4</v>
      </c>
      <c r="N116" s="94">
        <v>4214</v>
      </c>
      <c r="O116" s="482" t="s">
        <v>1226</v>
      </c>
      <c r="P116" s="94" t="s">
        <v>137</v>
      </c>
      <c r="Q116" s="94">
        <v>1</v>
      </c>
      <c r="R116" s="487" t="s">
        <v>554</v>
      </c>
      <c r="S116" s="518">
        <v>1</v>
      </c>
      <c r="T116" s="482" t="s">
        <v>1085</v>
      </c>
      <c r="U116" s="482" t="s">
        <v>1227</v>
      </c>
      <c r="V116" s="94" t="s">
        <v>1057</v>
      </c>
      <c r="W116" s="485">
        <v>10</v>
      </c>
      <c r="X116" s="486" t="s">
        <v>47</v>
      </c>
      <c r="Y116" s="487">
        <v>1</v>
      </c>
      <c r="Z116" s="485">
        <v>2</v>
      </c>
      <c r="AA116" s="485">
        <v>2</v>
      </c>
      <c r="AB116" s="486">
        <v>3</v>
      </c>
      <c r="AC116" s="486">
        <v>2</v>
      </c>
      <c r="AD116" s="486">
        <v>2</v>
      </c>
      <c r="AE116" s="486"/>
      <c r="AF116" s="486">
        <v>3</v>
      </c>
      <c r="AG116" s="486"/>
      <c r="AH116" s="487">
        <f t="shared" si="16"/>
        <v>0.66666666666666663</v>
      </c>
      <c r="AI116" s="487">
        <f t="shared" si="17"/>
        <v>0.66666666666666663</v>
      </c>
      <c r="AJ116" s="488">
        <v>4575267</v>
      </c>
      <c r="AK116" s="94" t="s">
        <v>309</v>
      </c>
      <c r="AL116" s="489" t="s">
        <v>1091</v>
      </c>
      <c r="AM116" s="490">
        <v>3833981</v>
      </c>
      <c r="AN116" s="491"/>
      <c r="AO116" s="492"/>
      <c r="AP116" s="467"/>
      <c r="AQ116" s="467"/>
      <c r="AR116" s="467"/>
      <c r="AS116" s="467"/>
      <c r="AT116" s="467"/>
      <c r="AU116" s="467"/>
      <c r="AV116" s="467"/>
      <c r="AW116" s="467"/>
      <c r="AX116" s="467"/>
      <c r="AY116" s="467"/>
      <c r="AZ116" s="467"/>
      <c r="BA116" s="467"/>
      <c r="BB116" s="467"/>
      <c r="BC116" s="467"/>
      <c r="BD116" s="467"/>
      <c r="BE116" s="467"/>
      <c r="BF116" s="467"/>
      <c r="BG116" s="467"/>
      <c r="BH116" s="467"/>
      <c r="BI116" s="467"/>
      <c r="BJ116" s="467"/>
      <c r="BK116" s="467"/>
      <c r="BL116" s="467"/>
      <c r="BM116" s="467"/>
      <c r="BN116" s="467"/>
      <c r="BO116" s="467"/>
      <c r="BP116" s="467"/>
      <c r="BQ116" s="467"/>
      <c r="BR116" s="467"/>
      <c r="BS116" s="467"/>
      <c r="BT116" s="467"/>
      <c r="BU116" s="467"/>
      <c r="BV116" s="467"/>
      <c r="BW116" s="467"/>
      <c r="BX116" s="467"/>
      <c r="BY116" s="467"/>
      <c r="BZ116" s="467"/>
      <c r="CA116" s="467"/>
    </row>
    <row r="117" spans="1:79" s="468" customFormat="1" ht="51" x14ac:dyDescent="0.2">
      <c r="A117" s="94">
        <v>4</v>
      </c>
      <c r="B117" s="482" t="s">
        <v>777</v>
      </c>
      <c r="C117" s="94">
        <v>2</v>
      </c>
      <c r="D117" s="94" t="s">
        <v>778</v>
      </c>
      <c r="E117" s="482" t="s">
        <v>779</v>
      </c>
      <c r="F117" s="493">
        <v>1</v>
      </c>
      <c r="G117" s="94" t="s">
        <v>780</v>
      </c>
      <c r="H117" s="483" t="s">
        <v>781</v>
      </c>
      <c r="I117" s="94">
        <v>9</v>
      </c>
      <c r="J117" s="94"/>
      <c r="K117" s="482" t="s">
        <v>1223</v>
      </c>
      <c r="L117" s="493">
        <v>2020051290070</v>
      </c>
      <c r="M117" s="94">
        <v>5</v>
      </c>
      <c r="N117" s="94">
        <v>4215</v>
      </c>
      <c r="O117" s="482" t="s">
        <v>1228</v>
      </c>
      <c r="P117" s="94" t="s">
        <v>66</v>
      </c>
      <c r="Q117" s="94">
        <v>4</v>
      </c>
      <c r="R117" s="487" t="s">
        <v>67</v>
      </c>
      <c r="S117" s="518">
        <v>1</v>
      </c>
      <c r="T117" s="482" t="s">
        <v>1085</v>
      </c>
      <c r="U117" s="482" t="s">
        <v>1229</v>
      </c>
      <c r="V117" s="94" t="s">
        <v>137</v>
      </c>
      <c r="W117" s="487">
        <v>1</v>
      </c>
      <c r="X117" s="486" t="s">
        <v>47</v>
      </c>
      <c r="Y117" s="487">
        <v>1</v>
      </c>
      <c r="Z117" s="487">
        <v>1</v>
      </c>
      <c r="AA117" s="487">
        <v>1</v>
      </c>
      <c r="AB117" s="487">
        <v>1</v>
      </c>
      <c r="AC117" s="487">
        <v>1</v>
      </c>
      <c r="AD117" s="487">
        <v>1</v>
      </c>
      <c r="AE117" s="486"/>
      <c r="AF117" s="487">
        <v>1</v>
      </c>
      <c r="AG117" s="486"/>
      <c r="AH117" s="487">
        <f t="shared" si="16"/>
        <v>1</v>
      </c>
      <c r="AI117" s="487">
        <f t="shared" si="17"/>
        <v>1</v>
      </c>
      <c r="AJ117" s="488">
        <v>30000000</v>
      </c>
      <c r="AK117" s="94" t="s">
        <v>1230</v>
      </c>
      <c r="AL117" s="489" t="s">
        <v>1091</v>
      </c>
      <c r="AM117" s="490">
        <v>17355752</v>
      </c>
      <c r="AN117" s="491"/>
      <c r="AO117" s="492"/>
      <c r="AP117" s="467"/>
      <c r="AQ117" s="467"/>
      <c r="AR117" s="467"/>
      <c r="AS117" s="467"/>
      <c r="AT117" s="467"/>
      <c r="AU117" s="467"/>
      <c r="AV117" s="467"/>
      <c r="AW117" s="467"/>
      <c r="AX117" s="467"/>
      <c r="AY117" s="467"/>
      <c r="AZ117" s="467"/>
      <c r="BA117" s="467"/>
      <c r="BB117" s="467"/>
      <c r="BC117" s="467"/>
      <c r="BD117" s="467"/>
      <c r="BE117" s="467"/>
      <c r="BF117" s="467"/>
      <c r="BG117" s="467"/>
      <c r="BH117" s="467"/>
      <c r="BI117" s="467"/>
      <c r="BJ117" s="467"/>
      <c r="BK117" s="467"/>
      <c r="BL117" s="467"/>
      <c r="BM117" s="467"/>
      <c r="BN117" s="467"/>
      <c r="BO117" s="467"/>
      <c r="BP117" s="467"/>
      <c r="BQ117" s="467"/>
      <c r="BR117" s="467"/>
      <c r="BS117" s="467"/>
      <c r="BT117" s="467"/>
      <c r="BU117" s="467"/>
      <c r="BV117" s="467"/>
      <c r="BW117" s="467"/>
      <c r="BX117" s="467"/>
      <c r="BY117" s="467"/>
      <c r="BZ117" s="467"/>
      <c r="CA117" s="467"/>
    </row>
    <row r="118" spans="1:79" s="468" customFormat="1" ht="51" x14ac:dyDescent="0.2">
      <c r="A118" s="94">
        <v>4</v>
      </c>
      <c r="B118" s="482" t="s">
        <v>777</v>
      </c>
      <c r="C118" s="94">
        <v>2</v>
      </c>
      <c r="D118" s="94" t="s">
        <v>778</v>
      </c>
      <c r="E118" s="482" t="s">
        <v>779</v>
      </c>
      <c r="F118" s="493">
        <v>1</v>
      </c>
      <c r="G118" s="94" t="s">
        <v>780</v>
      </c>
      <c r="H118" s="483" t="s">
        <v>781</v>
      </c>
      <c r="I118" s="94">
        <v>9</v>
      </c>
      <c r="J118" s="94"/>
      <c r="K118" s="482" t="s">
        <v>1223</v>
      </c>
      <c r="L118" s="493">
        <v>2020051290070</v>
      </c>
      <c r="M118" s="94">
        <v>6</v>
      </c>
      <c r="N118" s="94">
        <v>4216</v>
      </c>
      <c r="O118" s="482" t="s">
        <v>1231</v>
      </c>
      <c r="P118" s="94" t="s">
        <v>66</v>
      </c>
      <c r="Q118" s="94">
        <v>3</v>
      </c>
      <c r="R118" s="487" t="s">
        <v>67</v>
      </c>
      <c r="S118" s="518">
        <v>1</v>
      </c>
      <c r="T118" s="482" t="s">
        <v>1085</v>
      </c>
      <c r="U118" s="482" t="s">
        <v>1232</v>
      </c>
      <c r="V118" s="94" t="s">
        <v>1057</v>
      </c>
      <c r="W118" s="485">
        <v>1</v>
      </c>
      <c r="X118" s="486" t="s">
        <v>47</v>
      </c>
      <c r="Y118" s="487">
        <v>0.5</v>
      </c>
      <c r="Z118" s="485">
        <v>1</v>
      </c>
      <c r="AA118" s="112">
        <v>0</v>
      </c>
      <c r="AB118" s="114">
        <v>0</v>
      </c>
      <c r="AC118" s="114">
        <v>0</v>
      </c>
      <c r="AD118" s="486">
        <v>0</v>
      </c>
      <c r="AE118" s="486"/>
      <c r="AF118" s="486">
        <v>0</v>
      </c>
      <c r="AG118" s="486"/>
      <c r="AH118" s="487">
        <f t="shared" si="16"/>
        <v>0</v>
      </c>
      <c r="AI118" s="487">
        <f t="shared" si="17"/>
        <v>0</v>
      </c>
      <c r="AJ118" s="488">
        <v>13100000</v>
      </c>
      <c r="AK118" s="94" t="s">
        <v>308</v>
      </c>
      <c r="AL118" s="489" t="s">
        <v>1091</v>
      </c>
      <c r="AM118" s="166">
        <v>0</v>
      </c>
      <c r="AN118" s="170"/>
      <c r="AO118" s="492"/>
      <c r="AP118" s="467"/>
      <c r="AQ118" s="467"/>
      <c r="AR118" s="467"/>
      <c r="AS118" s="467"/>
      <c r="AT118" s="467"/>
      <c r="AU118" s="467"/>
      <c r="AV118" s="467"/>
      <c r="AW118" s="467"/>
      <c r="AX118" s="467"/>
      <c r="AY118" s="467"/>
      <c r="AZ118" s="467"/>
      <c r="BA118" s="467"/>
      <c r="BB118" s="467"/>
      <c r="BC118" s="467"/>
      <c r="BD118" s="467"/>
      <c r="BE118" s="467"/>
      <c r="BF118" s="467"/>
      <c r="BG118" s="467"/>
      <c r="BH118" s="467"/>
      <c r="BI118" s="467"/>
      <c r="BJ118" s="467"/>
      <c r="BK118" s="467"/>
      <c r="BL118" s="467"/>
      <c r="BM118" s="467"/>
      <c r="BN118" s="467"/>
      <c r="BO118" s="467"/>
      <c r="BP118" s="467"/>
      <c r="BQ118" s="467"/>
      <c r="BR118" s="467"/>
      <c r="BS118" s="467"/>
      <c r="BT118" s="467"/>
      <c r="BU118" s="467"/>
      <c r="BV118" s="467"/>
      <c r="BW118" s="467"/>
      <c r="BX118" s="467"/>
      <c r="BY118" s="467"/>
      <c r="BZ118" s="467"/>
      <c r="CA118" s="467"/>
    </row>
    <row r="119" spans="1:79" s="468" customFormat="1" ht="51" x14ac:dyDescent="0.2">
      <c r="A119" s="94">
        <v>4</v>
      </c>
      <c r="B119" s="482" t="s">
        <v>777</v>
      </c>
      <c r="C119" s="94">
        <v>2</v>
      </c>
      <c r="D119" s="94" t="s">
        <v>778</v>
      </c>
      <c r="E119" s="482" t="s">
        <v>779</v>
      </c>
      <c r="F119" s="493">
        <v>1</v>
      </c>
      <c r="G119" s="94" t="s">
        <v>780</v>
      </c>
      <c r="H119" s="483" t="s">
        <v>781</v>
      </c>
      <c r="I119" s="94">
        <v>9</v>
      </c>
      <c r="J119" s="94"/>
      <c r="K119" s="482" t="s">
        <v>1223</v>
      </c>
      <c r="L119" s="493">
        <v>2020051290070</v>
      </c>
      <c r="M119" s="94">
        <v>6</v>
      </c>
      <c r="N119" s="94">
        <v>4216</v>
      </c>
      <c r="O119" s="482" t="s">
        <v>1231</v>
      </c>
      <c r="P119" s="94" t="s">
        <v>66</v>
      </c>
      <c r="Q119" s="94">
        <v>3</v>
      </c>
      <c r="R119" s="487" t="s">
        <v>67</v>
      </c>
      <c r="S119" s="518">
        <v>1</v>
      </c>
      <c r="T119" s="482" t="s">
        <v>1085</v>
      </c>
      <c r="U119" s="482" t="s">
        <v>1233</v>
      </c>
      <c r="V119" s="94" t="s">
        <v>1057</v>
      </c>
      <c r="W119" s="485">
        <v>1</v>
      </c>
      <c r="X119" s="486" t="s">
        <v>47</v>
      </c>
      <c r="Y119" s="487">
        <v>0.5</v>
      </c>
      <c r="Z119" s="485">
        <v>1</v>
      </c>
      <c r="AA119" s="485">
        <v>0</v>
      </c>
      <c r="AB119" s="486">
        <v>0</v>
      </c>
      <c r="AC119" s="486">
        <v>0</v>
      </c>
      <c r="AD119" s="486">
        <v>0</v>
      </c>
      <c r="AE119" s="486"/>
      <c r="AF119" s="486">
        <v>0</v>
      </c>
      <c r="AG119" s="486"/>
      <c r="AH119" s="487">
        <f t="shared" si="16"/>
        <v>0</v>
      </c>
      <c r="AI119" s="487">
        <f t="shared" si="17"/>
        <v>0</v>
      </c>
      <c r="AJ119" s="488">
        <v>500000</v>
      </c>
      <c r="AK119" s="94" t="s">
        <v>309</v>
      </c>
      <c r="AL119" s="489" t="s">
        <v>1091</v>
      </c>
      <c r="AM119" s="490">
        <v>0</v>
      </c>
      <c r="AN119" s="170"/>
      <c r="AO119" s="492"/>
      <c r="AP119" s="467"/>
      <c r="AQ119" s="467"/>
      <c r="AR119" s="467"/>
      <c r="AS119" s="467"/>
      <c r="AT119" s="467"/>
      <c r="AU119" s="467"/>
      <c r="AV119" s="467"/>
      <c r="AW119" s="467"/>
      <c r="AX119" s="467"/>
      <c r="AY119" s="467"/>
      <c r="AZ119" s="467"/>
      <c r="BA119" s="467"/>
      <c r="BB119" s="467"/>
      <c r="BC119" s="467"/>
      <c r="BD119" s="467"/>
      <c r="BE119" s="467"/>
      <c r="BF119" s="467"/>
      <c r="BG119" s="467"/>
      <c r="BH119" s="467"/>
      <c r="BI119" s="467"/>
      <c r="BJ119" s="467"/>
      <c r="BK119" s="467"/>
      <c r="BL119" s="467"/>
      <c r="BM119" s="467"/>
      <c r="BN119" s="467"/>
      <c r="BO119" s="467"/>
      <c r="BP119" s="467"/>
      <c r="BQ119" s="467"/>
      <c r="BR119" s="467"/>
      <c r="BS119" s="467"/>
      <c r="BT119" s="467"/>
      <c r="BU119" s="467"/>
      <c r="BV119" s="467"/>
      <c r="BW119" s="467"/>
      <c r="BX119" s="467"/>
      <c r="BY119" s="467"/>
      <c r="BZ119" s="467"/>
      <c r="CA119" s="467"/>
    </row>
    <row r="120" spans="1:79" s="468" customFormat="1" ht="51" x14ac:dyDescent="0.2">
      <c r="A120" s="94">
        <v>4</v>
      </c>
      <c r="B120" s="482" t="s">
        <v>777</v>
      </c>
      <c r="C120" s="94">
        <v>3</v>
      </c>
      <c r="D120" s="94" t="s">
        <v>846</v>
      </c>
      <c r="E120" s="482" t="s">
        <v>847</v>
      </c>
      <c r="F120" s="493">
        <v>1</v>
      </c>
      <c r="G120" s="94" t="s">
        <v>1071</v>
      </c>
      <c r="H120" s="483" t="s">
        <v>1072</v>
      </c>
      <c r="I120" s="94">
        <v>17</v>
      </c>
      <c r="J120" s="94"/>
      <c r="K120" s="482" t="s">
        <v>1223</v>
      </c>
      <c r="L120" s="493">
        <v>2020051290070</v>
      </c>
      <c r="M120" s="94">
        <v>1</v>
      </c>
      <c r="N120" s="94">
        <v>4311</v>
      </c>
      <c r="O120" s="482" t="s">
        <v>1234</v>
      </c>
      <c r="P120" s="94" t="s">
        <v>66</v>
      </c>
      <c r="Q120" s="94">
        <v>4</v>
      </c>
      <c r="R120" s="487" t="s">
        <v>67</v>
      </c>
      <c r="S120" s="518">
        <v>1</v>
      </c>
      <c r="T120" s="482" t="s">
        <v>1085</v>
      </c>
      <c r="U120" s="482" t="s">
        <v>1235</v>
      </c>
      <c r="V120" s="94" t="s">
        <v>1057</v>
      </c>
      <c r="W120" s="485">
        <v>1</v>
      </c>
      <c r="X120" s="486" t="s">
        <v>47</v>
      </c>
      <c r="Y120" s="487">
        <v>0.2</v>
      </c>
      <c r="Z120" s="485">
        <v>0</v>
      </c>
      <c r="AA120" s="112">
        <v>0</v>
      </c>
      <c r="AB120" s="114">
        <v>0</v>
      </c>
      <c r="AC120" s="114">
        <v>0</v>
      </c>
      <c r="AD120" s="486">
        <v>1</v>
      </c>
      <c r="AE120" s="486"/>
      <c r="AF120" s="486">
        <v>0</v>
      </c>
      <c r="AG120" s="486"/>
      <c r="AH120" s="487">
        <f t="shared" si="16"/>
        <v>0</v>
      </c>
      <c r="AI120" s="487">
        <f t="shared" si="17"/>
        <v>0</v>
      </c>
      <c r="AJ120" s="488">
        <v>2500000</v>
      </c>
      <c r="AK120" s="94" t="s">
        <v>308</v>
      </c>
      <c r="AL120" s="489" t="s">
        <v>1091</v>
      </c>
      <c r="AM120" s="166">
        <v>0</v>
      </c>
      <c r="AN120" s="170"/>
      <c r="AO120" s="492"/>
      <c r="AP120" s="467"/>
      <c r="AQ120" s="467"/>
      <c r="AR120" s="467"/>
      <c r="AS120" s="467"/>
      <c r="AT120" s="467"/>
      <c r="AU120" s="467"/>
      <c r="AV120" s="467"/>
      <c r="AW120" s="467"/>
      <c r="AX120" s="467"/>
      <c r="AY120" s="467"/>
      <c r="AZ120" s="467"/>
      <c r="BA120" s="467"/>
      <c r="BB120" s="467"/>
      <c r="BC120" s="467"/>
      <c r="BD120" s="467"/>
      <c r="BE120" s="467"/>
      <c r="BF120" s="467"/>
      <c r="BG120" s="467"/>
      <c r="BH120" s="467"/>
      <c r="BI120" s="467"/>
      <c r="BJ120" s="467"/>
      <c r="BK120" s="467"/>
      <c r="BL120" s="467"/>
      <c r="BM120" s="467"/>
      <c r="BN120" s="467"/>
      <c r="BO120" s="467"/>
      <c r="BP120" s="467"/>
      <c r="BQ120" s="467"/>
      <c r="BR120" s="467"/>
      <c r="BS120" s="467"/>
      <c r="BT120" s="467"/>
      <c r="BU120" s="467"/>
      <c r="BV120" s="467"/>
      <c r="BW120" s="467"/>
      <c r="BX120" s="467"/>
      <c r="BY120" s="467"/>
      <c r="BZ120" s="467"/>
      <c r="CA120" s="467"/>
    </row>
    <row r="121" spans="1:79" s="468" customFormat="1" ht="51" x14ac:dyDescent="0.2">
      <c r="A121" s="94">
        <v>4</v>
      </c>
      <c r="B121" s="482" t="s">
        <v>777</v>
      </c>
      <c r="C121" s="94">
        <v>3</v>
      </c>
      <c r="D121" s="94" t="s">
        <v>846</v>
      </c>
      <c r="E121" s="482" t="s">
        <v>847</v>
      </c>
      <c r="F121" s="493">
        <v>1</v>
      </c>
      <c r="G121" s="94" t="s">
        <v>1071</v>
      </c>
      <c r="H121" s="483" t="s">
        <v>1072</v>
      </c>
      <c r="I121" s="94">
        <v>17</v>
      </c>
      <c r="J121" s="94"/>
      <c r="K121" s="482" t="s">
        <v>1223</v>
      </c>
      <c r="L121" s="493">
        <v>2020051290070</v>
      </c>
      <c r="M121" s="94">
        <v>1</v>
      </c>
      <c r="N121" s="94">
        <v>4311</v>
      </c>
      <c r="O121" s="482" t="s">
        <v>1234</v>
      </c>
      <c r="P121" s="94" t="s">
        <v>66</v>
      </c>
      <c r="Q121" s="94">
        <v>4</v>
      </c>
      <c r="R121" s="487" t="s">
        <v>67</v>
      </c>
      <c r="S121" s="518">
        <v>1</v>
      </c>
      <c r="T121" s="482" t="s">
        <v>1085</v>
      </c>
      <c r="U121" s="482" t="s">
        <v>1235</v>
      </c>
      <c r="V121" s="94" t="s">
        <v>1057</v>
      </c>
      <c r="W121" s="485">
        <v>1</v>
      </c>
      <c r="X121" s="486" t="s">
        <v>47</v>
      </c>
      <c r="Y121" s="487">
        <v>0.2</v>
      </c>
      <c r="Z121" s="485">
        <v>0</v>
      </c>
      <c r="AA121" s="485">
        <v>0</v>
      </c>
      <c r="AB121" s="486">
        <v>0</v>
      </c>
      <c r="AC121" s="486">
        <v>0</v>
      </c>
      <c r="AD121" s="486">
        <v>1</v>
      </c>
      <c r="AE121" s="486"/>
      <c r="AF121" s="486">
        <v>0</v>
      </c>
      <c r="AG121" s="486"/>
      <c r="AH121" s="487">
        <f t="shared" si="16"/>
        <v>0</v>
      </c>
      <c r="AI121" s="487">
        <f t="shared" si="17"/>
        <v>0</v>
      </c>
      <c r="AJ121" s="488">
        <v>400000</v>
      </c>
      <c r="AK121" s="94" t="s">
        <v>309</v>
      </c>
      <c r="AL121" s="489" t="s">
        <v>1091</v>
      </c>
      <c r="AM121" s="490">
        <v>0</v>
      </c>
      <c r="AN121" s="170"/>
      <c r="AO121" s="492"/>
      <c r="AP121" s="467"/>
      <c r="AQ121" s="467"/>
      <c r="AR121" s="467"/>
      <c r="AS121" s="467"/>
      <c r="AT121" s="467"/>
      <c r="AU121" s="467"/>
      <c r="AV121" s="467"/>
      <c r="AW121" s="467"/>
      <c r="AX121" s="467"/>
      <c r="AY121" s="467"/>
      <c r="AZ121" s="467"/>
      <c r="BA121" s="467"/>
      <c r="BB121" s="467"/>
      <c r="BC121" s="467"/>
      <c r="BD121" s="467"/>
      <c r="BE121" s="467"/>
      <c r="BF121" s="467"/>
      <c r="BG121" s="467"/>
      <c r="BH121" s="467"/>
      <c r="BI121" s="467"/>
      <c r="BJ121" s="467"/>
      <c r="BK121" s="467"/>
      <c r="BL121" s="467"/>
      <c r="BM121" s="467"/>
      <c r="BN121" s="467"/>
      <c r="BO121" s="467"/>
      <c r="BP121" s="467"/>
      <c r="BQ121" s="467"/>
      <c r="BR121" s="467"/>
      <c r="BS121" s="467"/>
      <c r="BT121" s="467"/>
      <c r="BU121" s="467"/>
      <c r="BV121" s="467"/>
      <c r="BW121" s="467"/>
      <c r="BX121" s="467"/>
      <c r="BY121" s="467"/>
      <c r="BZ121" s="467"/>
      <c r="CA121" s="467"/>
    </row>
    <row r="122" spans="1:79" s="468" customFormat="1" ht="51" x14ac:dyDescent="0.2">
      <c r="A122" s="94">
        <v>4</v>
      </c>
      <c r="B122" s="482" t="s">
        <v>777</v>
      </c>
      <c r="C122" s="94">
        <v>3</v>
      </c>
      <c r="D122" s="94" t="s">
        <v>846</v>
      </c>
      <c r="E122" s="482" t="s">
        <v>847</v>
      </c>
      <c r="F122" s="493">
        <v>1</v>
      </c>
      <c r="G122" s="94" t="s">
        <v>1071</v>
      </c>
      <c r="H122" s="483" t="s">
        <v>1072</v>
      </c>
      <c r="I122" s="94">
        <v>17</v>
      </c>
      <c r="J122" s="94"/>
      <c r="K122" s="482" t="s">
        <v>1223</v>
      </c>
      <c r="L122" s="493">
        <v>2020051290070</v>
      </c>
      <c r="M122" s="94">
        <v>1</v>
      </c>
      <c r="N122" s="94">
        <v>4311</v>
      </c>
      <c r="O122" s="482" t="s">
        <v>1234</v>
      </c>
      <c r="P122" s="94" t="s">
        <v>66</v>
      </c>
      <c r="Q122" s="94">
        <v>4</v>
      </c>
      <c r="R122" s="487" t="s">
        <v>67</v>
      </c>
      <c r="S122" s="518">
        <v>1</v>
      </c>
      <c r="T122" s="482" t="s">
        <v>1085</v>
      </c>
      <c r="U122" s="482" t="s">
        <v>1236</v>
      </c>
      <c r="V122" s="94" t="s">
        <v>1057</v>
      </c>
      <c r="W122" s="485">
        <v>1</v>
      </c>
      <c r="X122" s="486" t="s">
        <v>47</v>
      </c>
      <c r="Y122" s="487">
        <v>0.3</v>
      </c>
      <c r="Z122" s="485">
        <v>0</v>
      </c>
      <c r="AA122" s="485">
        <v>0</v>
      </c>
      <c r="AB122" s="486">
        <v>0</v>
      </c>
      <c r="AC122" s="486">
        <v>0</v>
      </c>
      <c r="AD122" s="486">
        <v>1</v>
      </c>
      <c r="AE122" s="486"/>
      <c r="AF122" s="486">
        <v>0</v>
      </c>
      <c r="AG122" s="486"/>
      <c r="AH122" s="487">
        <f t="shared" si="16"/>
        <v>0</v>
      </c>
      <c r="AI122" s="487">
        <f t="shared" si="17"/>
        <v>0</v>
      </c>
      <c r="AJ122" s="488">
        <v>10000000</v>
      </c>
      <c r="AK122" s="94" t="s">
        <v>1237</v>
      </c>
      <c r="AL122" s="489" t="s">
        <v>70</v>
      </c>
      <c r="AM122" s="490">
        <v>0</v>
      </c>
      <c r="AN122" s="170"/>
      <c r="AO122" s="492"/>
      <c r="AP122" s="467"/>
      <c r="AQ122" s="467"/>
      <c r="AR122" s="467"/>
      <c r="AS122" s="467"/>
      <c r="AT122" s="467"/>
      <c r="AU122" s="467"/>
      <c r="AV122" s="467"/>
      <c r="AW122" s="467"/>
      <c r="AX122" s="467"/>
      <c r="AY122" s="467"/>
      <c r="AZ122" s="467"/>
      <c r="BA122" s="467"/>
      <c r="BB122" s="467"/>
      <c r="BC122" s="467"/>
      <c r="BD122" s="467"/>
      <c r="BE122" s="467"/>
      <c r="BF122" s="467"/>
      <c r="BG122" s="467"/>
      <c r="BH122" s="467"/>
      <c r="BI122" s="467"/>
      <c r="BJ122" s="467"/>
      <c r="BK122" s="467"/>
      <c r="BL122" s="467"/>
      <c r="BM122" s="467"/>
      <c r="BN122" s="467"/>
      <c r="BO122" s="467"/>
      <c r="BP122" s="467"/>
      <c r="BQ122" s="467"/>
      <c r="BR122" s="467"/>
      <c r="BS122" s="467"/>
      <c r="BT122" s="467"/>
      <c r="BU122" s="467"/>
      <c r="BV122" s="467"/>
      <c r="BW122" s="467"/>
      <c r="BX122" s="467"/>
      <c r="BY122" s="467"/>
      <c r="BZ122" s="467"/>
      <c r="CA122" s="467"/>
    </row>
    <row r="123" spans="1:79" s="468" customFormat="1" ht="51" x14ac:dyDescent="0.2">
      <c r="A123" s="94">
        <v>4</v>
      </c>
      <c r="B123" s="482" t="s">
        <v>777</v>
      </c>
      <c r="C123" s="94">
        <v>3</v>
      </c>
      <c r="D123" s="94" t="s">
        <v>846</v>
      </c>
      <c r="E123" s="482" t="s">
        <v>847</v>
      </c>
      <c r="F123" s="493">
        <v>1</v>
      </c>
      <c r="G123" s="94" t="s">
        <v>1071</v>
      </c>
      <c r="H123" s="483" t="s">
        <v>1072</v>
      </c>
      <c r="I123" s="94">
        <v>17</v>
      </c>
      <c r="J123" s="94"/>
      <c r="K123" s="482" t="s">
        <v>1223</v>
      </c>
      <c r="L123" s="493">
        <v>2020051290070</v>
      </c>
      <c r="M123" s="94">
        <v>1</v>
      </c>
      <c r="N123" s="94">
        <v>4311</v>
      </c>
      <c r="O123" s="482" t="s">
        <v>1234</v>
      </c>
      <c r="P123" s="94" t="s">
        <v>66</v>
      </c>
      <c r="Q123" s="94">
        <v>4</v>
      </c>
      <c r="R123" s="487" t="s">
        <v>67</v>
      </c>
      <c r="S123" s="518">
        <v>1</v>
      </c>
      <c r="T123" s="482" t="s">
        <v>1085</v>
      </c>
      <c r="U123" s="482" t="s">
        <v>1238</v>
      </c>
      <c r="V123" s="94" t="s">
        <v>1057</v>
      </c>
      <c r="W123" s="485">
        <v>2</v>
      </c>
      <c r="X123" s="486" t="s">
        <v>47</v>
      </c>
      <c r="Y123" s="487">
        <v>0.1</v>
      </c>
      <c r="Z123" s="122">
        <v>1</v>
      </c>
      <c r="AA123" s="122">
        <v>1</v>
      </c>
      <c r="AB123" s="164">
        <v>0</v>
      </c>
      <c r="AC123" s="164">
        <v>0</v>
      </c>
      <c r="AD123" s="486">
        <v>0</v>
      </c>
      <c r="AE123" s="486"/>
      <c r="AF123" s="486">
        <v>1</v>
      </c>
      <c r="AG123" s="486"/>
      <c r="AH123" s="487">
        <f t="shared" si="16"/>
        <v>0</v>
      </c>
      <c r="AI123" s="487">
        <f t="shared" si="17"/>
        <v>0</v>
      </c>
      <c r="AJ123" s="165">
        <v>2500000</v>
      </c>
      <c r="AK123" s="168" t="s">
        <v>308</v>
      </c>
      <c r="AL123" s="169" t="s">
        <v>1091</v>
      </c>
      <c r="AM123" s="166">
        <v>200000</v>
      </c>
      <c r="AN123" s="170"/>
      <c r="AO123" s="492"/>
      <c r="AP123" s="467"/>
      <c r="AQ123" s="467"/>
      <c r="AR123" s="467"/>
      <c r="AS123" s="467"/>
      <c r="AT123" s="467"/>
      <c r="AU123" s="467"/>
      <c r="AV123" s="467"/>
      <c r="AW123" s="467"/>
      <c r="AX123" s="467"/>
      <c r="AY123" s="467"/>
      <c r="AZ123" s="467"/>
      <c r="BA123" s="467"/>
      <c r="BB123" s="467"/>
      <c r="BC123" s="467"/>
      <c r="BD123" s="467"/>
      <c r="BE123" s="467"/>
      <c r="BF123" s="467"/>
      <c r="BG123" s="467"/>
      <c r="BH123" s="467"/>
      <c r="BI123" s="467"/>
      <c r="BJ123" s="467"/>
      <c r="BK123" s="467"/>
      <c r="BL123" s="467"/>
      <c r="BM123" s="467"/>
      <c r="BN123" s="467"/>
      <c r="BO123" s="467"/>
      <c r="BP123" s="467"/>
      <c r="BQ123" s="467"/>
      <c r="BR123" s="467"/>
      <c r="BS123" s="467"/>
      <c r="BT123" s="467"/>
      <c r="BU123" s="467"/>
      <c r="BV123" s="467"/>
      <c r="BW123" s="467"/>
      <c r="BX123" s="467"/>
      <c r="BY123" s="467"/>
      <c r="BZ123" s="467"/>
      <c r="CA123" s="467"/>
    </row>
    <row r="124" spans="1:79" s="468" customFormat="1" ht="51" x14ac:dyDescent="0.2">
      <c r="A124" s="94">
        <v>4</v>
      </c>
      <c r="B124" s="482" t="s">
        <v>777</v>
      </c>
      <c r="C124" s="94">
        <v>3</v>
      </c>
      <c r="D124" s="94" t="s">
        <v>846</v>
      </c>
      <c r="E124" s="482" t="s">
        <v>847</v>
      </c>
      <c r="F124" s="493">
        <v>1</v>
      </c>
      <c r="G124" s="94" t="s">
        <v>1071</v>
      </c>
      <c r="H124" s="483" t="s">
        <v>1072</v>
      </c>
      <c r="I124" s="94">
        <v>17</v>
      </c>
      <c r="J124" s="94"/>
      <c r="K124" s="482" t="s">
        <v>1223</v>
      </c>
      <c r="L124" s="493">
        <v>2020051290070</v>
      </c>
      <c r="M124" s="94">
        <v>1</v>
      </c>
      <c r="N124" s="94">
        <v>4311</v>
      </c>
      <c r="O124" s="482" t="s">
        <v>1234</v>
      </c>
      <c r="P124" s="94" t="s">
        <v>66</v>
      </c>
      <c r="Q124" s="94">
        <v>4</v>
      </c>
      <c r="R124" s="487" t="s">
        <v>67</v>
      </c>
      <c r="S124" s="518">
        <v>1</v>
      </c>
      <c r="T124" s="482" t="s">
        <v>1085</v>
      </c>
      <c r="U124" s="482" t="s">
        <v>1238</v>
      </c>
      <c r="V124" s="94" t="s">
        <v>1057</v>
      </c>
      <c r="W124" s="485">
        <v>2</v>
      </c>
      <c r="X124" s="486" t="s">
        <v>47</v>
      </c>
      <c r="Y124" s="487">
        <v>0.1</v>
      </c>
      <c r="Z124" s="122">
        <v>1</v>
      </c>
      <c r="AA124" s="122">
        <v>1</v>
      </c>
      <c r="AB124" s="164">
        <v>0</v>
      </c>
      <c r="AC124" s="164">
        <v>0</v>
      </c>
      <c r="AD124" s="486">
        <v>0</v>
      </c>
      <c r="AE124" s="486"/>
      <c r="AF124" s="486">
        <v>1</v>
      </c>
      <c r="AG124" s="486"/>
      <c r="AH124" s="487">
        <f t="shared" si="16"/>
        <v>0</v>
      </c>
      <c r="AI124" s="487">
        <f t="shared" si="17"/>
        <v>0</v>
      </c>
      <c r="AJ124" s="165">
        <v>1049466</v>
      </c>
      <c r="AK124" s="168" t="s">
        <v>309</v>
      </c>
      <c r="AL124" s="169" t="s">
        <v>1091</v>
      </c>
      <c r="AM124" s="165">
        <v>375305</v>
      </c>
      <c r="AN124" s="170"/>
      <c r="AO124" s="492"/>
      <c r="AP124" s="467"/>
      <c r="AQ124" s="467"/>
      <c r="AR124" s="467"/>
      <c r="AS124" s="467"/>
      <c r="AT124" s="467"/>
      <c r="AU124" s="467"/>
      <c r="AV124" s="467"/>
      <c r="AW124" s="467"/>
      <c r="AX124" s="467"/>
      <c r="AY124" s="467"/>
      <c r="AZ124" s="467"/>
      <c r="BA124" s="467"/>
      <c r="BB124" s="467"/>
      <c r="BC124" s="467"/>
      <c r="BD124" s="467"/>
      <c r="BE124" s="467"/>
      <c r="BF124" s="467"/>
      <c r="BG124" s="467"/>
      <c r="BH124" s="467"/>
      <c r="BI124" s="467"/>
      <c r="BJ124" s="467"/>
      <c r="BK124" s="467"/>
      <c r="BL124" s="467"/>
      <c r="BM124" s="467"/>
      <c r="BN124" s="467"/>
      <c r="BO124" s="467"/>
      <c r="BP124" s="467"/>
      <c r="BQ124" s="467"/>
      <c r="BR124" s="467"/>
      <c r="BS124" s="467"/>
      <c r="BT124" s="467"/>
      <c r="BU124" s="467"/>
      <c r="BV124" s="467"/>
      <c r="BW124" s="467"/>
      <c r="BX124" s="467"/>
      <c r="BY124" s="467"/>
      <c r="BZ124" s="467"/>
      <c r="CA124" s="467"/>
    </row>
    <row r="125" spans="1:79" s="468" customFormat="1" ht="51" x14ac:dyDescent="0.2">
      <c r="A125" s="94">
        <v>4</v>
      </c>
      <c r="B125" s="482" t="s">
        <v>777</v>
      </c>
      <c r="C125" s="94">
        <v>3</v>
      </c>
      <c r="D125" s="94" t="s">
        <v>846</v>
      </c>
      <c r="E125" s="482" t="s">
        <v>847</v>
      </c>
      <c r="F125" s="493">
        <v>1</v>
      </c>
      <c r="G125" s="94" t="s">
        <v>1071</v>
      </c>
      <c r="H125" s="483" t="s">
        <v>1072</v>
      </c>
      <c r="I125" s="94">
        <v>17</v>
      </c>
      <c r="J125" s="94"/>
      <c r="K125" s="482" t="s">
        <v>1223</v>
      </c>
      <c r="L125" s="493">
        <v>2020051290070</v>
      </c>
      <c r="M125" s="94">
        <v>1</v>
      </c>
      <c r="N125" s="94">
        <v>4311</v>
      </c>
      <c r="O125" s="482" t="s">
        <v>1234</v>
      </c>
      <c r="P125" s="94" t="s">
        <v>66</v>
      </c>
      <c r="Q125" s="94">
        <v>4</v>
      </c>
      <c r="R125" s="487" t="s">
        <v>67</v>
      </c>
      <c r="S125" s="518">
        <v>1</v>
      </c>
      <c r="T125" s="482" t="s">
        <v>1085</v>
      </c>
      <c r="U125" s="482" t="s">
        <v>1239</v>
      </c>
      <c r="V125" s="94" t="s">
        <v>1057</v>
      </c>
      <c r="W125" s="485">
        <v>2</v>
      </c>
      <c r="X125" s="486" t="s">
        <v>47</v>
      </c>
      <c r="Y125" s="487">
        <v>0.4</v>
      </c>
      <c r="Z125" s="122">
        <v>1</v>
      </c>
      <c r="AA125" s="122">
        <v>1</v>
      </c>
      <c r="AB125" s="164">
        <v>0</v>
      </c>
      <c r="AC125" s="164">
        <v>0</v>
      </c>
      <c r="AD125" s="486">
        <v>0</v>
      </c>
      <c r="AE125" s="486"/>
      <c r="AF125" s="486">
        <v>1</v>
      </c>
      <c r="AG125" s="486"/>
      <c r="AH125" s="487">
        <f t="shared" si="16"/>
        <v>0</v>
      </c>
      <c r="AI125" s="487">
        <f t="shared" si="17"/>
        <v>0</v>
      </c>
      <c r="AJ125" s="165">
        <v>10000000</v>
      </c>
      <c r="AK125" s="168" t="s">
        <v>1237</v>
      </c>
      <c r="AL125" s="169" t="s">
        <v>70</v>
      </c>
      <c r="AM125" s="166">
        <v>9601515</v>
      </c>
      <c r="AN125" s="170"/>
      <c r="AO125" s="492"/>
      <c r="AP125" s="467"/>
      <c r="AQ125" s="467"/>
      <c r="AR125" s="467"/>
      <c r="AS125" s="467"/>
      <c r="AT125" s="467"/>
      <c r="AU125" s="467"/>
      <c r="AV125" s="467"/>
      <c r="AW125" s="467"/>
      <c r="AX125" s="467"/>
      <c r="AY125" s="467"/>
      <c r="AZ125" s="467"/>
      <c r="BA125" s="467"/>
      <c r="BB125" s="467"/>
      <c r="BC125" s="467"/>
      <c r="BD125" s="467"/>
      <c r="BE125" s="467"/>
      <c r="BF125" s="467"/>
      <c r="BG125" s="467"/>
      <c r="BH125" s="467"/>
      <c r="BI125" s="467"/>
      <c r="BJ125" s="467"/>
      <c r="BK125" s="467"/>
      <c r="BL125" s="467"/>
      <c r="BM125" s="467"/>
      <c r="BN125" s="467"/>
      <c r="BO125" s="467"/>
      <c r="BP125" s="467"/>
      <c r="BQ125" s="467"/>
      <c r="BR125" s="467"/>
      <c r="BS125" s="467"/>
      <c r="BT125" s="467"/>
      <c r="BU125" s="467"/>
      <c r="BV125" s="467"/>
      <c r="BW125" s="467"/>
      <c r="BX125" s="467"/>
      <c r="BY125" s="467"/>
      <c r="BZ125" s="467"/>
      <c r="CA125" s="467"/>
    </row>
    <row r="126" spans="1:79" s="468" customFormat="1" ht="51" x14ac:dyDescent="0.2">
      <c r="A126" s="94">
        <v>4</v>
      </c>
      <c r="B126" s="482" t="s">
        <v>777</v>
      </c>
      <c r="C126" s="94">
        <v>3</v>
      </c>
      <c r="D126" s="94" t="s">
        <v>846</v>
      </c>
      <c r="E126" s="482" t="s">
        <v>847</v>
      </c>
      <c r="F126" s="493">
        <v>1</v>
      </c>
      <c r="G126" s="94" t="s">
        <v>1071</v>
      </c>
      <c r="H126" s="483" t="s">
        <v>1072</v>
      </c>
      <c r="I126" s="94">
        <v>17</v>
      </c>
      <c r="J126" s="94"/>
      <c r="K126" s="482" t="s">
        <v>1223</v>
      </c>
      <c r="L126" s="493">
        <v>2020051290070</v>
      </c>
      <c r="M126" s="94">
        <v>3</v>
      </c>
      <c r="N126" s="94">
        <v>4313</v>
      </c>
      <c r="O126" s="482" t="s">
        <v>1240</v>
      </c>
      <c r="P126" s="94" t="s">
        <v>66</v>
      </c>
      <c r="Q126" s="94">
        <v>4</v>
      </c>
      <c r="R126" s="487" t="s">
        <v>67</v>
      </c>
      <c r="S126" s="518">
        <v>1</v>
      </c>
      <c r="T126" s="482" t="s">
        <v>1085</v>
      </c>
      <c r="U126" s="482" t="s">
        <v>1241</v>
      </c>
      <c r="V126" s="94" t="s">
        <v>1057</v>
      </c>
      <c r="W126" s="485">
        <v>1</v>
      </c>
      <c r="X126" s="486" t="s">
        <v>47</v>
      </c>
      <c r="Y126" s="487">
        <v>0.5</v>
      </c>
      <c r="Z126" s="485">
        <v>1</v>
      </c>
      <c r="AA126" s="485">
        <v>1</v>
      </c>
      <c r="AB126" s="486">
        <v>0</v>
      </c>
      <c r="AC126" s="486">
        <v>0</v>
      </c>
      <c r="AD126" s="486">
        <v>0</v>
      </c>
      <c r="AE126" s="486"/>
      <c r="AF126" s="486">
        <v>0</v>
      </c>
      <c r="AG126" s="486"/>
      <c r="AH126" s="487">
        <f t="shared" si="16"/>
        <v>0</v>
      </c>
      <c r="AI126" s="487">
        <f t="shared" si="17"/>
        <v>0</v>
      </c>
      <c r="AJ126" s="488">
        <v>12000000</v>
      </c>
      <c r="AK126" s="94" t="s">
        <v>308</v>
      </c>
      <c r="AL126" s="489" t="s">
        <v>1091</v>
      </c>
      <c r="AM126" s="490">
        <v>3761789</v>
      </c>
      <c r="AN126" s="170"/>
      <c r="AO126" s="492"/>
      <c r="AP126" s="467"/>
      <c r="AQ126" s="467"/>
      <c r="AR126" s="467"/>
      <c r="AS126" s="467"/>
      <c r="AT126" s="467"/>
      <c r="AU126" s="467"/>
      <c r="AV126" s="467"/>
      <c r="AW126" s="467"/>
      <c r="AX126" s="467"/>
      <c r="AY126" s="467"/>
      <c r="AZ126" s="467"/>
      <c r="BA126" s="467"/>
      <c r="BB126" s="467"/>
      <c r="BC126" s="467"/>
      <c r="BD126" s="467"/>
      <c r="BE126" s="467"/>
      <c r="BF126" s="467"/>
      <c r="BG126" s="467"/>
      <c r="BH126" s="467"/>
      <c r="BI126" s="467"/>
      <c r="BJ126" s="467"/>
      <c r="BK126" s="467"/>
      <c r="BL126" s="467"/>
      <c r="BM126" s="467"/>
      <c r="BN126" s="467"/>
      <c r="BO126" s="467"/>
      <c r="BP126" s="467"/>
      <c r="BQ126" s="467"/>
      <c r="BR126" s="467"/>
      <c r="BS126" s="467"/>
      <c r="BT126" s="467"/>
      <c r="BU126" s="467"/>
      <c r="BV126" s="467"/>
      <c r="BW126" s="467"/>
      <c r="BX126" s="467"/>
      <c r="BY126" s="467"/>
      <c r="BZ126" s="467"/>
      <c r="CA126" s="467"/>
    </row>
    <row r="127" spans="1:79" s="468" customFormat="1" ht="51" x14ac:dyDescent="0.2">
      <c r="A127" s="94">
        <v>4</v>
      </c>
      <c r="B127" s="482" t="s">
        <v>777</v>
      </c>
      <c r="C127" s="94">
        <v>3</v>
      </c>
      <c r="D127" s="94" t="s">
        <v>846</v>
      </c>
      <c r="E127" s="482" t="s">
        <v>847</v>
      </c>
      <c r="F127" s="493">
        <v>1</v>
      </c>
      <c r="G127" s="94" t="s">
        <v>1071</v>
      </c>
      <c r="H127" s="483" t="s">
        <v>1072</v>
      </c>
      <c r="I127" s="94">
        <v>17</v>
      </c>
      <c r="J127" s="94"/>
      <c r="K127" s="482" t="s">
        <v>1223</v>
      </c>
      <c r="L127" s="493">
        <v>2020051290070</v>
      </c>
      <c r="M127" s="94">
        <v>3</v>
      </c>
      <c r="N127" s="94">
        <v>4313</v>
      </c>
      <c r="O127" s="482" t="s">
        <v>1240</v>
      </c>
      <c r="P127" s="94" t="s">
        <v>66</v>
      </c>
      <c r="Q127" s="94">
        <v>4</v>
      </c>
      <c r="R127" s="487" t="s">
        <v>67</v>
      </c>
      <c r="S127" s="518">
        <v>1</v>
      </c>
      <c r="T127" s="482" t="s">
        <v>1085</v>
      </c>
      <c r="U127" s="482" t="s">
        <v>1241</v>
      </c>
      <c r="V127" s="94" t="s">
        <v>1057</v>
      </c>
      <c r="W127" s="485">
        <v>1</v>
      </c>
      <c r="X127" s="486" t="s">
        <v>47</v>
      </c>
      <c r="Y127" s="487">
        <v>0.5</v>
      </c>
      <c r="Z127" s="485">
        <v>1</v>
      </c>
      <c r="AA127" s="485">
        <v>1</v>
      </c>
      <c r="AB127" s="486">
        <v>0</v>
      </c>
      <c r="AC127" s="486">
        <v>0</v>
      </c>
      <c r="AD127" s="486">
        <v>0</v>
      </c>
      <c r="AE127" s="486"/>
      <c r="AF127" s="486">
        <v>0</v>
      </c>
      <c r="AG127" s="486"/>
      <c r="AH127" s="487">
        <f t="shared" si="16"/>
        <v>0</v>
      </c>
      <c r="AI127" s="487">
        <f t="shared" si="17"/>
        <v>0</v>
      </c>
      <c r="AJ127" s="496">
        <v>1000000</v>
      </c>
      <c r="AK127" s="339" t="s">
        <v>309</v>
      </c>
      <c r="AL127" s="497" t="s">
        <v>1091</v>
      </c>
      <c r="AM127" s="490">
        <v>0</v>
      </c>
      <c r="AN127" s="170"/>
      <c r="AO127" s="492"/>
      <c r="AP127" s="467"/>
      <c r="AQ127" s="467"/>
      <c r="AR127" s="467"/>
      <c r="AS127" s="467"/>
      <c r="AT127" s="467"/>
      <c r="AU127" s="467"/>
      <c r="AV127" s="467"/>
      <c r="AW127" s="467"/>
      <c r="AX127" s="467"/>
      <c r="AY127" s="467"/>
      <c r="AZ127" s="467"/>
      <c r="BA127" s="467"/>
      <c r="BB127" s="467"/>
      <c r="BC127" s="467"/>
      <c r="BD127" s="467"/>
      <c r="BE127" s="467"/>
      <c r="BF127" s="467"/>
      <c r="BG127" s="467"/>
      <c r="BH127" s="467"/>
      <c r="BI127" s="467"/>
      <c r="BJ127" s="467"/>
      <c r="BK127" s="467"/>
      <c r="BL127" s="467"/>
      <c r="BM127" s="467"/>
      <c r="BN127" s="467"/>
      <c r="BO127" s="467"/>
      <c r="BP127" s="467"/>
      <c r="BQ127" s="467"/>
      <c r="BR127" s="467"/>
      <c r="BS127" s="467"/>
      <c r="BT127" s="467"/>
      <c r="BU127" s="467"/>
      <c r="BV127" s="467"/>
      <c r="BW127" s="467"/>
      <c r="BX127" s="467"/>
      <c r="BY127" s="467"/>
      <c r="BZ127" s="467"/>
      <c r="CA127" s="467"/>
    </row>
    <row r="128" spans="1:79" s="468" customFormat="1" ht="51" x14ac:dyDescent="0.2">
      <c r="A128" s="94">
        <v>4</v>
      </c>
      <c r="B128" s="482" t="s">
        <v>777</v>
      </c>
      <c r="C128" s="94">
        <v>3</v>
      </c>
      <c r="D128" s="94" t="s">
        <v>846</v>
      </c>
      <c r="E128" s="482" t="s">
        <v>847</v>
      </c>
      <c r="F128" s="493">
        <v>1</v>
      </c>
      <c r="G128" s="94" t="s">
        <v>1071</v>
      </c>
      <c r="H128" s="483" t="s">
        <v>1072</v>
      </c>
      <c r="I128" s="94">
        <v>17</v>
      </c>
      <c r="J128" s="94"/>
      <c r="K128" s="482" t="s">
        <v>1223</v>
      </c>
      <c r="L128" s="493">
        <v>2020051290070</v>
      </c>
      <c r="M128" s="94">
        <v>3</v>
      </c>
      <c r="N128" s="94">
        <v>4313</v>
      </c>
      <c r="O128" s="482" t="s">
        <v>1240</v>
      </c>
      <c r="P128" s="94" t="s">
        <v>66</v>
      </c>
      <c r="Q128" s="94">
        <v>4</v>
      </c>
      <c r="R128" s="487" t="s">
        <v>67</v>
      </c>
      <c r="S128" s="518">
        <v>1</v>
      </c>
      <c r="T128" s="482" t="s">
        <v>1085</v>
      </c>
      <c r="U128" s="482" t="s">
        <v>1242</v>
      </c>
      <c r="V128" s="94" t="s">
        <v>1057</v>
      </c>
      <c r="W128" s="485">
        <v>3</v>
      </c>
      <c r="X128" s="486" t="s">
        <v>47</v>
      </c>
      <c r="Y128" s="487">
        <v>0.5</v>
      </c>
      <c r="Z128" s="485">
        <v>0</v>
      </c>
      <c r="AA128" s="485">
        <v>0</v>
      </c>
      <c r="AB128" s="486">
        <v>1</v>
      </c>
      <c r="AC128" s="486">
        <v>1</v>
      </c>
      <c r="AD128" s="486">
        <v>1</v>
      </c>
      <c r="AE128" s="486"/>
      <c r="AF128" s="486">
        <v>1</v>
      </c>
      <c r="AG128" s="486"/>
      <c r="AH128" s="487">
        <f t="shared" si="16"/>
        <v>1</v>
      </c>
      <c r="AI128" s="487">
        <f t="shared" si="17"/>
        <v>1</v>
      </c>
      <c r="AJ128" s="488">
        <v>12000000</v>
      </c>
      <c r="AK128" s="94" t="s">
        <v>308</v>
      </c>
      <c r="AL128" s="489" t="s">
        <v>1091</v>
      </c>
      <c r="AM128" s="490">
        <v>8050917</v>
      </c>
      <c r="AN128" s="170"/>
      <c r="AO128" s="492"/>
      <c r="AP128" s="467"/>
      <c r="AQ128" s="467"/>
      <c r="AR128" s="467"/>
      <c r="AS128" s="467"/>
      <c r="AT128" s="467"/>
      <c r="AU128" s="467"/>
      <c r="AV128" s="467"/>
      <c r="AW128" s="467"/>
      <c r="AX128" s="467"/>
      <c r="AY128" s="467"/>
      <c r="AZ128" s="467"/>
      <c r="BA128" s="467"/>
      <c r="BB128" s="467"/>
      <c r="BC128" s="467"/>
      <c r="BD128" s="467"/>
      <c r="BE128" s="467"/>
      <c r="BF128" s="467"/>
      <c r="BG128" s="467"/>
      <c r="BH128" s="467"/>
      <c r="BI128" s="467"/>
      <c r="BJ128" s="467"/>
      <c r="BK128" s="467"/>
      <c r="BL128" s="467"/>
      <c r="BM128" s="467"/>
      <c r="BN128" s="467"/>
      <c r="BO128" s="467"/>
      <c r="BP128" s="467"/>
      <c r="BQ128" s="467"/>
      <c r="BR128" s="467"/>
      <c r="BS128" s="467"/>
      <c r="BT128" s="467"/>
      <c r="BU128" s="467"/>
      <c r="BV128" s="467"/>
      <c r="BW128" s="467"/>
      <c r="BX128" s="467"/>
      <c r="BY128" s="467"/>
      <c r="BZ128" s="467"/>
      <c r="CA128" s="467"/>
    </row>
    <row r="129" spans="1:79" s="468" customFormat="1" ht="51" x14ac:dyDescent="0.2">
      <c r="A129" s="94">
        <v>4</v>
      </c>
      <c r="B129" s="482" t="s">
        <v>777</v>
      </c>
      <c r="C129" s="94">
        <v>3</v>
      </c>
      <c r="D129" s="94" t="s">
        <v>846</v>
      </c>
      <c r="E129" s="482" t="s">
        <v>847</v>
      </c>
      <c r="F129" s="493">
        <v>1</v>
      </c>
      <c r="G129" s="94" t="s">
        <v>1071</v>
      </c>
      <c r="H129" s="483" t="s">
        <v>1072</v>
      </c>
      <c r="I129" s="94">
        <v>17</v>
      </c>
      <c r="J129" s="94"/>
      <c r="K129" s="482" t="s">
        <v>1223</v>
      </c>
      <c r="L129" s="493">
        <v>2020051290070</v>
      </c>
      <c r="M129" s="94">
        <v>3</v>
      </c>
      <c r="N129" s="94">
        <v>4313</v>
      </c>
      <c r="O129" s="482" t="s">
        <v>1240</v>
      </c>
      <c r="P129" s="94" t="s">
        <v>66</v>
      </c>
      <c r="Q129" s="94">
        <v>4</v>
      </c>
      <c r="R129" s="487" t="s">
        <v>67</v>
      </c>
      <c r="S129" s="518">
        <v>1</v>
      </c>
      <c r="T129" s="482" t="s">
        <v>1085</v>
      </c>
      <c r="U129" s="482" t="s">
        <v>1242</v>
      </c>
      <c r="V129" s="94" t="s">
        <v>1057</v>
      </c>
      <c r="W129" s="485">
        <v>3</v>
      </c>
      <c r="X129" s="486" t="s">
        <v>47</v>
      </c>
      <c r="Y129" s="487">
        <v>0.5</v>
      </c>
      <c r="Z129" s="485">
        <v>0</v>
      </c>
      <c r="AA129" s="485">
        <v>0</v>
      </c>
      <c r="AB129" s="486">
        <v>1</v>
      </c>
      <c r="AC129" s="486">
        <v>1</v>
      </c>
      <c r="AD129" s="486">
        <v>1</v>
      </c>
      <c r="AE129" s="486"/>
      <c r="AF129" s="486">
        <v>1</v>
      </c>
      <c r="AG129" s="486"/>
      <c r="AH129" s="487">
        <f t="shared" si="16"/>
        <v>1</v>
      </c>
      <c r="AI129" s="487">
        <f t="shared" si="17"/>
        <v>1</v>
      </c>
      <c r="AJ129" s="488">
        <v>5000000</v>
      </c>
      <c r="AK129" s="94" t="s">
        <v>309</v>
      </c>
      <c r="AL129" s="489" t="s">
        <v>1091</v>
      </c>
      <c r="AM129" s="490">
        <v>4000000</v>
      </c>
      <c r="AN129" s="170"/>
      <c r="AO129" s="492"/>
      <c r="AP129" s="467"/>
      <c r="AQ129" s="467"/>
      <c r="AR129" s="467"/>
      <c r="AS129" s="467"/>
      <c r="AT129" s="467"/>
      <c r="AU129" s="467"/>
      <c r="AV129" s="467"/>
      <c r="AW129" s="467"/>
      <c r="AX129" s="467"/>
      <c r="AY129" s="467"/>
      <c r="AZ129" s="467"/>
      <c r="BA129" s="467"/>
      <c r="BB129" s="467"/>
      <c r="BC129" s="467"/>
      <c r="BD129" s="467"/>
      <c r="BE129" s="467"/>
      <c r="BF129" s="467"/>
      <c r="BG129" s="467"/>
      <c r="BH129" s="467"/>
      <c r="BI129" s="467"/>
      <c r="BJ129" s="467"/>
      <c r="BK129" s="467"/>
      <c r="BL129" s="467"/>
      <c r="BM129" s="467"/>
      <c r="BN129" s="467"/>
      <c r="BO129" s="467"/>
      <c r="BP129" s="467"/>
      <c r="BQ129" s="467"/>
      <c r="BR129" s="467"/>
      <c r="BS129" s="467"/>
      <c r="BT129" s="467"/>
      <c r="BU129" s="467"/>
      <c r="BV129" s="467"/>
      <c r="BW129" s="467"/>
      <c r="BX129" s="467"/>
      <c r="BY129" s="467"/>
      <c r="BZ129" s="467"/>
      <c r="CA129" s="467"/>
    </row>
    <row r="130" spans="1:79" s="468" customFormat="1" ht="51" x14ac:dyDescent="0.2">
      <c r="A130" s="94">
        <v>4</v>
      </c>
      <c r="B130" s="482" t="s">
        <v>777</v>
      </c>
      <c r="C130" s="94">
        <v>3</v>
      </c>
      <c r="D130" s="94" t="s">
        <v>846</v>
      </c>
      <c r="E130" s="482" t="s">
        <v>847</v>
      </c>
      <c r="F130" s="493">
        <v>1</v>
      </c>
      <c r="G130" s="94" t="s">
        <v>1071</v>
      </c>
      <c r="H130" s="483" t="s">
        <v>1072</v>
      </c>
      <c r="I130" s="94">
        <v>16</v>
      </c>
      <c r="J130" s="94"/>
      <c r="K130" s="482" t="s">
        <v>1223</v>
      </c>
      <c r="L130" s="493">
        <v>2020051290070</v>
      </c>
      <c r="M130" s="94">
        <v>5</v>
      </c>
      <c r="N130" s="94">
        <v>4315</v>
      </c>
      <c r="O130" s="482" t="s">
        <v>1243</v>
      </c>
      <c r="P130" s="94" t="s">
        <v>66</v>
      </c>
      <c r="Q130" s="94">
        <v>4</v>
      </c>
      <c r="R130" s="487" t="s">
        <v>67</v>
      </c>
      <c r="S130" s="518">
        <v>1</v>
      </c>
      <c r="T130" s="482" t="s">
        <v>1085</v>
      </c>
      <c r="U130" s="482" t="s">
        <v>1244</v>
      </c>
      <c r="V130" s="94" t="s">
        <v>137</v>
      </c>
      <c r="W130" s="487">
        <v>1</v>
      </c>
      <c r="X130" s="486" t="s">
        <v>47</v>
      </c>
      <c r="Y130" s="487">
        <v>0.25</v>
      </c>
      <c r="Z130" s="487">
        <v>0.2</v>
      </c>
      <c r="AA130" s="487">
        <v>0.1</v>
      </c>
      <c r="AB130" s="487">
        <v>0.3</v>
      </c>
      <c r="AC130" s="487">
        <v>0.1</v>
      </c>
      <c r="AD130" s="487">
        <v>0.2</v>
      </c>
      <c r="AE130" s="487"/>
      <c r="AF130" s="487">
        <v>0.3</v>
      </c>
      <c r="AG130" s="486"/>
      <c r="AH130" s="487"/>
      <c r="AI130" s="487">
        <f t="shared" si="17"/>
        <v>0</v>
      </c>
      <c r="AJ130" s="488">
        <v>37500000</v>
      </c>
      <c r="AK130" s="94" t="s">
        <v>1230</v>
      </c>
      <c r="AL130" s="489" t="s">
        <v>1091</v>
      </c>
      <c r="AM130" s="490">
        <v>10423230.25</v>
      </c>
      <c r="AN130" s="170"/>
      <c r="AO130" s="492"/>
      <c r="AP130" s="467"/>
      <c r="AQ130" s="467"/>
      <c r="AR130" s="467"/>
      <c r="AS130" s="467"/>
      <c r="AT130" s="467"/>
      <c r="AU130" s="467"/>
      <c r="AV130" s="467"/>
      <c r="AW130" s="467"/>
      <c r="AX130" s="467"/>
      <c r="AY130" s="467"/>
      <c r="AZ130" s="467"/>
      <c r="BA130" s="467"/>
      <c r="BB130" s="467"/>
      <c r="BC130" s="467"/>
      <c r="BD130" s="467"/>
      <c r="BE130" s="467"/>
      <c r="BF130" s="467"/>
      <c r="BG130" s="467"/>
      <c r="BH130" s="467"/>
      <c r="BI130" s="467"/>
      <c r="BJ130" s="467"/>
      <c r="BK130" s="467"/>
      <c r="BL130" s="467"/>
      <c r="BM130" s="467"/>
      <c r="BN130" s="467"/>
      <c r="BO130" s="467"/>
      <c r="BP130" s="467"/>
      <c r="BQ130" s="467"/>
      <c r="BR130" s="467"/>
      <c r="BS130" s="467"/>
      <c r="BT130" s="467"/>
      <c r="BU130" s="467"/>
      <c r="BV130" s="467"/>
      <c r="BW130" s="467"/>
      <c r="BX130" s="467"/>
      <c r="BY130" s="467"/>
      <c r="BZ130" s="467"/>
      <c r="CA130" s="467"/>
    </row>
    <row r="131" spans="1:79" s="468" customFormat="1" ht="51" x14ac:dyDescent="0.2">
      <c r="A131" s="94">
        <v>4</v>
      </c>
      <c r="B131" s="482" t="s">
        <v>777</v>
      </c>
      <c r="C131" s="94">
        <v>3</v>
      </c>
      <c r="D131" s="94" t="s">
        <v>846</v>
      </c>
      <c r="E131" s="482" t="s">
        <v>847</v>
      </c>
      <c r="F131" s="493">
        <v>1</v>
      </c>
      <c r="G131" s="94" t="s">
        <v>1071</v>
      </c>
      <c r="H131" s="483" t="s">
        <v>1072</v>
      </c>
      <c r="I131" s="94">
        <v>16</v>
      </c>
      <c r="J131" s="94"/>
      <c r="K131" s="482" t="s">
        <v>1223</v>
      </c>
      <c r="L131" s="493">
        <v>2020051290070</v>
      </c>
      <c r="M131" s="94">
        <v>5</v>
      </c>
      <c r="N131" s="94">
        <v>4315</v>
      </c>
      <c r="O131" s="482" t="s">
        <v>1243</v>
      </c>
      <c r="P131" s="94" t="s">
        <v>66</v>
      </c>
      <c r="Q131" s="94">
        <v>4</v>
      </c>
      <c r="R131" s="487" t="s">
        <v>67</v>
      </c>
      <c r="S131" s="518">
        <v>1</v>
      </c>
      <c r="T131" s="482" t="s">
        <v>1085</v>
      </c>
      <c r="U131" s="482" t="s">
        <v>1245</v>
      </c>
      <c r="V131" s="94" t="s">
        <v>137</v>
      </c>
      <c r="W131" s="487">
        <v>1</v>
      </c>
      <c r="X131" s="486" t="s">
        <v>46</v>
      </c>
      <c r="Y131" s="487">
        <v>0.25</v>
      </c>
      <c r="Z131" s="487">
        <v>1</v>
      </c>
      <c r="AA131" s="487">
        <v>1</v>
      </c>
      <c r="AB131" s="487">
        <v>1</v>
      </c>
      <c r="AC131" s="487">
        <v>1</v>
      </c>
      <c r="AD131" s="487">
        <v>1</v>
      </c>
      <c r="AE131" s="486"/>
      <c r="AF131" s="487">
        <v>1</v>
      </c>
      <c r="AG131" s="486"/>
      <c r="AH131" s="487"/>
      <c r="AI131" s="487">
        <f t="shared" si="17"/>
        <v>0</v>
      </c>
      <c r="AJ131" s="488">
        <v>37500000</v>
      </c>
      <c r="AK131" s="94" t="s">
        <v>1230</v>
      </c>
      <c r="AL131" s="489" t="s">
        <v>1091</v>
      </c>
      <c r="AM131" s="490">
        <v>10423230.25</v>
      </c>
      <c r="AN131" s="170"/>
      <c r="AO131" s="492"/>
      <c r="AP131" s="467"/>
      <c r="AQ131" s="467"/>
      <c r="AR131" s="467"/>
      <c r="AS131" s="467"/>
      <c r="AT131" s="467"/>
      <c r="AU131" s="467"/>
      <c r="AV131" s="467"/>
      <c r="AW131" s="467"/>
      <c r="AX131" s="467"/>
      <c r="AY131" s="467"/>
      <c r="AZ131" s="467"/>
      <c r="BA131" s="467"/>
      <c r="BB131" s="467"/>
      <c r="BC131" s="467"/>
      <c r="BD131" s="467"/>
      <c r="BE131" s="467"/>
      <c r="BF131" s="467"/>
      <c r="BG131" s="467"/>
      <c r="BH131" s="467"/>
      <c r="BI131" s="467"/>
      <c r="BJ131" s="467"/>
      <c r="BK131" s="467"/>
      <c r="BL131" s="467"/>
      <c r="BM131" s="467"/>
      <c r="BN131" s="467"/>
      <c r="BO131" s="467"/>
      <c r="BP131" s="467"/>
      <c r="BQ131" s="467"/>
      <c r="BR131" s="467"/>
      <c r="BS131" s="467"/>
      <c r="BT131" s="467"/>
      <c r="BU131" s="467"/>
      <c r="BV131" s="467"/>
      <c r="BW131" s="467"/>
      <c r="BX131" s="467"/>
      <c r="BY131" s="467"/>
      <c r="BZ131" s="467"/>
      <c r="CA131" s="467"/>
    </row>
    <row r="132" spans="1:79" s="468" customFormat="1" ht="51" x14ac:dyDescent="0.2">
      <c r="A132" s="94">
        <v>4</v>
      </c>
      <c r="B132" s="482" t="s">
        <v>777</v>
      </c>
      <c r="C132" s="94">
        <v>3</v>
      </c>
      <c r="D132" s="94" t="s">
        <v>846</v>
      </c>
      <c r="E132" s="482" t="s">
        <v>847</v>
      </c>
      <c r="F132" s="493">
        <v>1</v>
      </c>
      <c r="G132" s="94" t="s">
        <v>1071</v>
      </c>
      <c r="H132" s="483" t="s">
        <v>1072</v>
      </c>
      <c r="I132" s="94">
        <v>16</v>
      </c>
      <c r="J132" s="94"/>
      <c r="K132" s="482" t="s">
        <v>1223</v>
      </c>
      <c r="L132" s="493">
        <v>2020051290070</v>
      </c>
      <c r="M132" s="94">
        <v>5</v>
      </c>
      <c r="N132" s="94">
        <v>4315</v>
      </c>
      <c r="O132" s="482" t="s">
        <v>1243</v>
      </c>
      <c r="P132" s="94" t="s">
        <v>66</v>
      </c>
      <c r="Q132" s="94">
        <v>4</v>
      </c>
      <c r="R132" s="487" t="s">
        <v>67</v>
      </c>
      <c r="S132" s="518">
        <v>1</v>
      </c>
      <c r="T132" s="482" t="s">
        <v>1085</v>
      </c>
      <c r="U132" s="482" t="s">
        <v>1246</v>
      </c>
      <c r="V132" s="94" t="s">
        <v>137</v>
      </c>
      <c r="W132" s="487">
        <v>1</v>
      </c>
      <c r="X132" s="487" t="s">
        <v>46</v>
      </c>
      <c r="Y132" s="487">
        <v>0.25</v>
      </c>
      <c r="Z132" s="487">
        <v>1</v>
      </c>
      <c r="AA132" s="487">
        <v>1</v>
      </c>
      <c r="AB132" s="487">
        <v>1</v>
      </c>
      <c r="AC132" s="487">
        <v>1</v>
      </c>
      <c r="AD132" s="487">
        <v>1</v>
      </c>
      <c r="AE132" s="486"/>
      <c r="AF132" s="487">
        <v>1</v>
      </c>
      <c r="AG132" s="486"/>
      <c r="AH132" s="487"/>
      <c r="AI132" s="487">
        <f t="shared" si="17"/>
        <v>0</v>
      </c>
      <c r="AJ132" s="488">
        <v>37500000</v>
      </c>
      <c r="AK132" s="94" t="s">
        <v>1230</v>
      </c>
      <c r="AL132" s="489" t="s">
        <v>1091</v>
      </c>
      <c r="AM132" s="490">
        <v>10423230.25</v>
      </c>
      <c r="AN132" s="170"/>
      <c r="AO132" s="492"/>
      <c r="AP132" s="467"/>
      <c r="AQ132" s="467"/>
      <c r="AR132" s="467"/>
      <c r="AS132" s="467"/>
      <c r="AT132" s="467"/>
      <c r="AU132" s="467"/>
      <c r="AV132" s="467"/>
      <c r="AW132" s="467"/>
      <c r="AX132" s="467"/>
      <c r="AY132" s="467"/>
      <c r="AZ132" s="467"/>
      <c r="BA132" s="467"/>
      <c r="BB132" s="467"/>
      <c r="BC132" s="467"/>
      <c r="BD132" s="467"/>
      <c r="BE132" s="467"/>
      <c r="BF132" s="467"/>
      <c r="BG132" s="467"/>
      <c r="BH132" s="467"/>
      <c r="BI132" s="467"/>
      <c r="BJ132" s="467"/>
      <c r="BK132" s="467"/>
      <c r="BL132" s="467"/>
      <c r="BM132" s="467"/>
      <c r="BN132" s="467"/>
      <c r="BO132" s="467"/>
      <c r="BP132" s="467"/>
      <c r="BQ132" s="467"/>
      <c r="BR132" s="467"/>
      <c r="BS132" s="467"/>
      <c r="BT132" s="467"/>
      <c r="BU132" s="467"/>
      <c r="BV132" s="467"/>
      <c r="BW132" s="467"/>
      <c r="BX132" s="467"/>
      <c r="BY132" s="467"/>
      <c r="BZ132" s="467"/>
      <c r="CA132" s="467"/>
    </row>
    <row r="133" spans="1:79" s="468" customFormat="1" ht="51" x14ac:dyDescent="0.2">
      <c r="A133" s="94">
        <v>4</v>
      </c>
      <c r="B133" s="482" t="s">
        <v>777</v>
      </c>
      <c r="C133" s="94">
        <v>3</v>
      </c>
      <c r="D133" s="94" t="s">
        <v>846</v>
      </c>
      <c r="E133" s="482" t="s">
        <v>847</v>
      </c>
      <c r="F133" s="493">
        <v>1</v>
      </c>
      <c r="G133" s="94" t="s">
        <v>1071</v>
      </c>
      <c r="H133" s="483" t="s">
        <v>1072</v>
      </c>
      <c r="I133" s="94">
        <v>16</v>
      </c>
      <c r="J133" s="94"/>
      <c r="K133" s="482" t="s">
        <v>1223</v>
      </c>
      <c r="L133" s="493">
        <v>2020051290070</v>
      </c>
      <c r="M133" s="94">
        <v>5</v>
      </c>
      <c r="N133" s="94">
        <v>4315</v>
      </c>
      <c r="O133" s="482" t="s">
        <v>1243</v>
      </c>
      <c r="P133" s="94" t="s">
        <v>66</v>
      </c>
      <c r="Q133" s="94">
        <v>4</v>
      </c>
      <c r="R133" s="487" t="s">
        <v>67</v>
      </c>
      <c r="S133" s="518">
        <v>1</v>
      </c>
      <c r="T133" s="482" t="s">
        <v>1085</v>
      </c>
      <c r="U133" s="482" t="s">
        <v>1247</v>
      </c>
      <c r="V133" s="94" t="s">
        <v>137</v>
      </c>
      <c r="W133" s="487">
        <v>1</v>
      </c>
      <c r="X133" s="486" t="s">
        <v>46</v>
      </c>
      <c r="Y133" s="487">
        <v>0.25</v>
      </c>
      <c r="Z133" s="487">
        <v>1</v>
      </c>
      <c r="AA133" s="487">
        <v>1</v>
      </c>
      <c r="AB133" s="487">
        <v>1</v>
      </c>
      <c r="AC133" s="487">
        <v>1</v>
      </c>
      <c r="AD133" s="487">
        <v>1</v>
      </c>
      <c r="AE133" s="486"/>
      <c r="AF133" s="487">
        <v>1</v>
      </c>
      <c r="AG133" s="486"/>
      <c r="AH133" s="487">
        <f t="shared" ref="AH133:AH137" si="18">+IF(X133="Acumulado",(AA133+AC133+AE133+AG133)/(Z133+AB133+AD133+AF133),
IF(X133="No acumulado",IF(AG133&lt;&gt;"",(AG133/IF(AF133=0,1,AF133)),IF(AE133&lt;&gt;"",(AE133/IF(AD133=0,1,AD133)),IF(AC133&lt;&gt;"",(AC133/IF(AB133=0,1,AB133)),IF(AA133&lt;&gt;"",(AA133/IF(Z133=0,1,Z133)))))),
IF(X133="Mantenimiento",IF(AND(AG133=0,AE133=0,AC133=0,AA133=0),0,((AG133+AE133+AC133+AA133)/(IF(AG133=0,0,AG133)+IF(AE133=0,0,AE133)+IF(AC133=0,0,AC133)+IF(AA133=0,0,AA133)))),"ERROR")))</f>
        <v>1</v>
      </c>
      <c r="AI133" s="487">
        <f t="shared" si="17"/>
        <v>1</v>
      </c>
      <c r="AJ133" s="488">
        <v>37500000</v>
      </c>
      <c r="AK133" s="94" t="s">
        <v>1230</v>
      </c>
      <c r="AL133" s="489" t="s">
        <v>1091</v>
      </c>
      <c r="AM133" s="490">
        <v>10423230.25</v>
      </c>
      <c r="AN133" s="491"/>
      <c r="AO133" s="492"/>
      <c r="AP133" s="467"/>
      <c r="AQ133" s="467"/>
      <c r="AR133" s="467"/>
      <c r="AS133" s="467"/>
      <c r="AT133" s="467"/>
      <c r="AU133" s="467"/>
      <c r="AV133" s="467"/>
      <c r="AW133" s="467"/>
      <c r="AX133" s="467"/>
      <c r="AY133" s="467"/>
      <c r="AZ133" s="467"/>
      <c r="BA133" s="467"/>
      <c r="BB133" s="467"/>
      <c r="BC133" s="467"/>
      <c r="BD133" s="467"/>
      <c r="BE133" s="467"/>
      <c r="BF133" s="467"/>
      <c r="BG133" s="467"/>
      <c r="BH133" s="467"/>
      <c r="BI133" s="467"/>
      <c r="BJ133" s="467"/>
      <c r="BK133" s="467"/>
      <c r="BL133" s="467"/>
      <c r="BM133" s="467"/>
      <c r="BN133" s="467"/>
      <c r="BO133" s="467"/>
      <c r="BP133" s="467"/>
      <c r="BQ133" s="467"/>
      <c r="BR133" s="467"/>
      <c r="BS133" s="467"/>
      <c r="BT133" s="467"/>
      <c r="BU133" s="467"/>
      <c r="BV133" s="467"/>
      <c r="BW133" s="467"/>
      <c r="BX133" s="467"/>
      <c r="BY133" s="467"/>
      <c r="BZ133" s="467"/>
      <c r="CA133" s="467"/>
    </row>
    <row r="134" spans="1:79" s="468" customFormat="1" ht="51" x14ac:dyDescent="0.2">
      <c r="A134" s="94">
        <v>4</v>
      </c>
      <c r="B134" s="482" t="s">
        <v>777</v>
      </c>
      <c r="C134" s="94">
        <v>3</v>
      </c>
      <c r="D134" s="94" t="s">
        <v>846</v>
      </c>
      <c r="E134" s="482" t="s">
        <v>847</v>
      </c>
      <c r="F134" s="493">
        <v>1</v>
      </c>
      <c r="G134" s="94" t="s">
        <v>1071</v>
      </c>
      <c r="H134" s="483" t="s">
        <v>1072</v>
      </c>
      <c r="I134" s="94">
        <v>16</v>
      </c>
      <c r="J134" s="94"/>
      <c r="K134" s="482" t="s">
        <v>1223</v>
      </c>
      <c r="L134" s="493">
        <v>2020051290070</v>
      </c>
      <c r="M134" s="94">
        <v>6</v>
      </c>
      <c r="N134" s="94">
        <v>4316</v>
      </c>
      <c r="O134" s="482" t="s">
        <v>1248</v>
      </c>
      <c r="P134" s="94" t="s">
        <v>66</v>
      </c>
      <c r="Q134" s="94">
        <v>4</v>
      </c>
      <c r="R134" s="487" t="s">
        <v>67</v>
      </c>
      <c r="S134" s="518">
        <v>1</v>
      </c>
      <c r="T134" s="482" t="s">
        <v>1085</v>
      </c>
      <c r="U134" s="482" t="s">
        <v>1249</v>
      </c>
      <c r="V134" s="94" t="s">
        <v>1057</v>
      </c>
      <c r="W134" s="485">
        <v>1</v>
      </c>
      <c r="X134" s="486" t="s">
        <v>47</v>
      </c>
      <c r="Y134" s="487">
        <v>0.5</v>
      </c>
      <c r="Z134" s="485">
        <v>1</v>
      </c>
      <c r="AA134" s="112">
        <v>0</v>
      </c>
      <c r="AB134" s="114">
        <v>0</v>
      </c>
      <c r="AC134" s="114">
        <v>0</v>
      </c>
      <c r="AD134" s="486">
        <v>0</v>
      </c>
      <c r="AE134" s="486"/>
      <c r="AF134" s="486">
        <v>0</v>
      </c>
      <c r="AG134" s="486"/>
      <c r="AH134" s="487">
        <f t="shared" si="18"/>
        <v>0</v>
      </c>
      <c r="AI134" s="487">
        <f t="shared" si="17"/>
        <v>0</v>
      </c>
      <c r="AJ134" s="488">
        <v>12000000</v>
      </c>
      <c r="AK134" s="94" t="s">
        <v>308</v>
      </c>
      <c r="AL134" s="489" t="s">
        <v>1091</v>
      </c>
      <c r="AM134" s="490">
        <v>0</v>
      </c>
      <c r="AN134" s="170"/>
      <c r="AO134" s="492"/>
      <c r="AP134" s="467"/>
      <c r="AQ134" s="467"/>
      <c r="AR134" s="467"/>
      <c r="AS134" s="467"/>
      <c r="AT134" s="467"/>
      <c r="AU134" s="467"/>
      <c r="AV134" s="467"/>
      <c r="AW134" s="467"/>
      <c r="AX134" s="467"/>
      <c r="AY134" s="467"/>
      <c r="AZ134" s="467"/>
      <c r="BA134" s="467"/>
      <c r="BB134" s="467"/>
      <c r="BC134" s="467"/>
      <c r="BD134" s="467"/>
      <c r="BE134" s="467"/>
      <c r="BF134" s="467"/>
      <c r="BG134" s="467"/>
      <c r="BH134" s="467"/>
      <c r="BI134" s="467"/>
      <c r="BJ134" s="467"/>
      <c r="BK134" s="467"/>
      <c r="BL134" s="467"/>
      <c r="BM134" s="467"/>
      <c r="BN134" s="467"/>
      <c r="BO134" s="467"/>
      <c r="BP134" s="467"/>
      <c r="BQ134" s="467"/>
      <c r="BR134" s="467"/>
      <c r="BS134" s="467"/>
      <c r="BT134" s="467"/>
      <c r="BU134" s="467"/>
      <c r="BV134" s="467"/>
      <c r="BW134" s="467"/>
      <c r="BX134" s="467"/>
      <c r="BY134" s="467"/>
      <c r="BZ134" s="467"/>
      <c r="CA134" s="467"/>
    </row>
    <row r="135" spans="1:79" s="468" customFormat="1" ht="51" x14ac:dyDescent="0.2">
      <c r="A135" s="94">
        <v>4</v>
      </c>
      <c r="B135" s="482" t="s">
        <v>777</v>
      </c>
      <c r="C135" s="94">
        <v>3</v>
      </c>
      <c r="D135" s="94" t="s">
        <v>846</v>
      </c>
      <c r="E135" s="482" t="s">
        <v>847</v>
      </c>
      <c r="F135" s="493">
        <v>1</v>
      </c>
      <c r="G135" s="94" t="s">
        <v>1071</v>
      </c>
      <c r="H135" s="483" t="s">
        <v>1072</v>
      </c>
      <c r="I135" s="94">
        <v>16</v>
      </c>
      <c r="J135" s="94"/>
      <c r="K135" s="482" t="s">
        <v>1223</v>
      </c>
      <c r="L135" s="493">
        <v>2020051290070</v>
      </c>
      <c r="M135" s="94">
        <v>6</v>
      </c>
      <c r="N135" s="94">
        <v>4316</v>
      </c>
      <c r="O135" s="482" t="s">
        <v>1248</v>
      </c>
      <c r="P135" s="94" t="s">
        <v>66</v>
      </c>
      <c r="Q135" s="94">
        <v>4</v>
      </c>
      <c r="R135" s="487" t="s">
        <v>67</v>
      </c>
      <c r="S135" s="518">
        <v>1</v>
      </c>
      <c r="T135" s="482" t="s">
        <v>1085</v>
      </c>
      <c r="U135" s="482" t="s">
        <v>1249</v>
      </c>
      <c r="V135" s="94" t="s">
        <v>1057</v>
      </c>
      <c r="W135" s="485">
        <v>1</v>
      </c>
      <c r="X135" s="486" t="s">
        <v>47</v>
      </c>
      <c r="Y135" s="487">
        <v>0.5</v>
      </c>
      <c r="Z135" s="485">
        <v>1</v>
      </c>
      <c r="AA135" s="485">
        <v>0</v>
      </c>
      <c r="AB135" s="486">
        <v>0</v>
      </c>
      <c r="AC135" s="486">
        <v>0</v>
      </c>
      <c r="AD135" s="486">
        <v>0</v>
      </c>
      <c r="AE135" s="486"/>
      <c r="AF135" s="486">
        <v>0</v>
      </c>
      <c r="AG135" s="486"/>
      <c r="AH135" s="487">
        <f t="shared" si="18"/>
        <v>0</v>
      </c>
      <c r="AI135" s="487">
        <f t="shared" si="17"/>
        <v>0</v>
      </c>
      <c r="AJ135" s="488">
        <v>400000</v>
      </c>
      <c r="AK135" s="94" t="s">
        <v>309</v>
      </c>
      <c r="AL135" s="489" t="s">
        <v>1091</v>
      </c>
      <c r="AM135" s="490">
        <v>0</v>
      </c>
      <c r="AN135" s="170"/>
      <c r="AO135" s="492"/>
      <c r="AP135" s="467"/>
      <c r="AQ135" s="467"/>
      <c r="AR135" s="467"/>
      <c r="AS135" s="467"/>
      <c r="AT135" s="467"/>
      <c r="AU135" s="467"/>
      <c r="AV135" s="467"/>
      <c r="AW135" s="467"/>
      <c r="AX135" s="467"/>
      <c r="AY135" s="467"/>
      <c r="AZ135" s="467"/>
      <c r="BA135" s="467"/>
      <c r="BB135" s="467"/>
      <c r="BC135" s="467"/>
      <c r="BD135" s="467"/>
      <c r="BE135" s="467"/>
      <c r="BF135" s="467"/>
      <c r="BG135" s="467"/>
      <c r="BH135" s="467"/>
      <c r="BI135" s="467"/>
      <c r="BJ135" s="467"/>
      <c r="BK135" s="467"/>
      <c r="BL135" s="467"/>
      <c r="BM135" s="467"/>
      <c r="BN135" s="467"/>
      <c r="BO135" s="467"/>
      <c r="BP135" s="467"/>
      <c r="BQ135" s="467"/>
      <c r="BR135" s="467"/>
      <c r="BS135" s="467"/>
      <c r="BT135" s="467"/>
      <c r="BU135" s="467"/>
      <c r="BV135" s="467"/>
      <c r="BW135" s="467"/>
      <c r="BX135" s="467"/>
      <c r="BY135" s="467"/>
      <c r="BZ135" s="467"/>
      <c r="CA135" s="467"/>
    </row>
    <row r="136" spans="1:79" s="468" customFormat="1" ht="51" x14ac:dyDescent="0.2">
      <c r="A136" s="94">
        <v>4</v>
      </c>
      <c r="B136" s="482" t="s">
        <v>777</v>
      </c>
      <c r="C136" s="94">
        <v>3</v>
      </c>
      <c r="D136" s="94" t="s">
        <v>846</v>
      </c>
      <c r="E136" s="482" t="s">
        <v>847</v>
      </c>
      <c r="F136" s="493">
        <v>1</v>
      </c>
      <c r="G136" s="94" t="s">
        <v>1071</v>
      </c>
      <c r="H136" s="483" t="s">
        <v>1072</v>
      </c>
      <c r="I136" s="94">
        <v>16</v>
      </c>
      <c r="J136" s="94"/>
      <c r="K136" s="482" t="s">
        <v>1223</v>
      </c>
      <c r="L136" s="493">
        <v>2020051290070</v>
      </c>
      <c r="M136" s="94">
        <v>6</v>
      </c>
      <c r="N136" s="94">
        <v>4316</v>
      </c>
      <c r="O136" s="482" t="s">
        <v>1248</v>
      </c>
      <c r="P136" s="94" t="s">
        <v>66</v>
      </c>
      <c r="Q136" s="94">
        <v>4</v>
      </c>
      <c r="R136" s="487" t="s">
        <v>67</v>
      </c>
      <c r="S136" s="518">
        <v>1</v>
      </c>
      <c r="T136" s="482" t="s">
        <v>1085</v>
      </c>
      <c r="U136" s="482" t="s">
        <v>1250</v>
      </c>
      <c r="V136" s="94" t="s">
        <v>1057</v>
      </c>
      <c r="W136" s="485">
        <v>1</v>
      </c>
      <c r="X136" s="486" t="s">
        <v>47</v>
      </c>
      <c r="Y136" s="487">
        <v>0.5</v>
      </c>
      <c r="Z136" s="485">
        <v>0</v>
      </c>
      <c r="AA136" s="112">
        <v>0</v>
      </c>
      <c r="AB136" s="114">
        <v>1</v>
      </c>
      <c r="AC136" s="114">
        <v>0</v>
      </c>
      <c r="AD136" s="486">
        <v>0</v>
      </c>
      <c r="AE136" s="486"/>
      <c r="AF136" s="486">
        <v>0</v>
      </c>
      <c r="AG136" s="486"/>
      <c r="AH136" s="487">
        <f t="shared" si="18"/>
        <v>0</v>
      </c>
      <c r="AI136" s="487">
        <f t="shared" si="17"/>
        <v>0</v>
      </c>
      <c r="AJ136" s="488">
        <v>12000000</v>
      </c>
      <c r="AK136" s="94" t="s">
        <v>308</v>
      </c>
      <c r="AL136" s="489" t="s">
        <v>1091</v>
      </c>
      <c r="AM136" s="490">
        <v>0</v>
      </c>
      <c r="AN136" s="170"/>
      <c r="AO136" s="492"/>
      <c r="AP136" s="467"/>
      <c r="AQ136" s="467"/>
      <c r="AR136" s="467"/>
      <c r="AS136" s="467"/>
      <c r="AT136" s="467"/>
      <c r="AU136" s="467"/>
      <c r="AV136" s="467"/>
      <c r="AW136" s="467"/>
      <c r="AX136" s="467"/>
      <c r="AY136" s="467"/>
      <c r="AZ136" s="467"/>
      <c r="BA136" s="467"/>
      <c r="BB136" s="467"/>
      <c r="BC136" s="467"/>
      <c r="BD136" s="467"/>
      <c r="BE136" s="467"/>
      <c r="BF136" s="467"/>
      <c r="BG136" s="467"/>
      <c r="BH136" s="467"/>
      <c r="BI136" s="467"/>
      <c r="BJ136" s="467"/>
      <c r="BK136" s="467"/>
      <c r="BL136" s="467"/>
      <c r="BM136" s="467"/>
      <c r="BN136" s="467"/>
      <c r="BO136" s="467"/>
      <c r="BP136" s="467"/>
      <c r="BQ136" s="467"/>
      <c r="BR136" s="467"/>
      <c r="BS136" s="467"/>
      <c r="BT136" s="467"/>
      <c r="BU136" s="467"/>
      <c r="BV136" s="467"/>
      <c r="BW136" s="467"/>
      <c r="BX136" s="467"/>
      <c r="BY136" s="467"/>
      <c r="BZ136" s="467"/>
      <c r="CA136" s="467"/>
    </row>
    <row r="137" spans="1:79" s="468" customFormat="1" ht="51" x14ac:dyDescent="0.2">
      <c r="A137" s="94">
        <v>4</v>
      </c>
      <c r="B137" s="482" t="s">
        <v>777</v>
      </c>
      <c r="C137" s="94">
        <v>3</v>
      </c>
      <c r="D137" s="94" t="s">
        <v>846</v>
      </c>
      <c r="E137" s="482" t="s">
        <v>847</v>
      </c>
      <c r="F137" s="493">
        <v>1</v>
      </c>
      <c r="G137" s="94" t="s">
        <v>1071</v>
      </c>
      <c r="H137" s="483" t="s">
        <v>1072</v>
      </c>
      <c r="I137" s="94">
        <v>16</v>
      </c>
      <c r="J137" s="94"/>
      <c r="K137" s="482" t="s">
        <v>1223</v>
      </c>
      <c r="L137" s="493">
        <v>2020051290070</v>
      </c>
      <c r="M137" s="94">
        <v>6</v>
      </c>
      <c r="N137" s="94">
        <v>4316</v>
      </c>
      <c r="O137" s="482" t="s">
        <v>1248</v>
      </c>
      <c r="P137" s="94" t="s">
        <v>66</v>
      </c>
      <c r="Q137" s="94">
        <v>4</v>
      </c>
      <c r="R137" s="487" t="s">
        <v>67</v>
      </c>
      <c r="S137" s="518">
        <v>1</v>
      </c>
      <c r="T137" s="482" t="s">
        <v>1085</v>
      </c>
      <c r="U137" s="482" t="s">
        <v>1250</v>
      </c>
      <c r="V137" s="94" t="s">
        <v>1057</v>
      </c>
      <c r="W137" s="485">
        <v>1</v>
      </c>
      <c r="X137" s="486" t="s">
        <v>47</v>
      </c>
      <c r="Y137" s="487">
        <v>0.5</v>
      </c>
      <c r="Z137" s="485">
        <v>0</v>
      </c>
      <c r="AA137" s="485">
        <v>0</v>
      </c>
      <c r="AB137" s="486">
        <v>1</v>
      </c>
      <c r="AC137" s="486">
        <v>0</v>
      </c>
      <c r="AD137" s="486">
        <v>0</v>
      </c>
      <c r="AE137" s="486"/>
      <c r="AF137" s="486">
        <v>0</v>
      </c>
      <c r="AG137" s="486"/>
      <c r="AH137" s="487">
        <f t="shared" si="18"/>
        <v>0</v>
      </c>
      <c r="AI137" s="487">
        <f t="shared" si="17"/>
        <v>0</v>
      </c>
      <c r="AJ137" s="488">
        <v>400000</v>
      </c>
      <c r="AK137" s="94" t="s">
        <v>309</v>
      </c>
      <c r="AL137" s="489" t="s">
        <v>1091</v>
      </c>
      <c r="AM137" s="490">
        <v>0</v>
      </c>
      <c r="AN137" s="170"/>
      <c r="AO137" s="492"/>
      <c r="AP137" s="467"/>
      <c r="AQ137" s="467"/>
      <c r="AR137" s="467"/>
      <c r="AS137" s="467"/>
      <c r="AT137" s="467"/>
      <c r="AU137" s="467"/>
      <c r="AV137" s="467"/>
      <c r="AW137" s="467"/>
      <c r="AX137" s="467"/>
      <c r="AY137" s="467"/>
      <c r="AZ137" s="467"/>
      <c r="BA137" s="467"/>
      <c r="BB137" s="467"/>
      <c r="BC137" s="467"/>
      <c r="BD137" s="467"/>
      <c r="BE137" s="467"/>
      <c r="BF137" s="467"/>
      <c r="BG137" s="467"/>
      <c r="BH137" s="467"/>
      <c r="BI137" s="467"/>
      <c r="BJ137" s="467"/>
      <c r="BK137" s="467"/>
      <c r="BL137" s="467"/>
      <c r="BM137" s="467"/>
      <c r="BN137" s="467"/>
      <c r="BO137" s="467"/>
      <c r="BP137" s="467"/>
      <c r="BQ137" s="467"/>
      <c r="BR137" s="467"/>
      <c r="BS137" s="467"/>
      <c r="BT137" s="467"/>
      <c r="BU137" s="467"/>
      <c r="BV137" s="467"/>
      <c r="BW137" s="467"/>
      <c r="BX137" s="467"/>
      <c r="BY137" s="467"/>
      <c r="BZ137" s="467"/>
      <c r="CA137" s="467"/>
    </row>
    <row r="138" spans="1:79" s="468" customFormat="1" ht="12.75" x14ac:dyDescent="0.2">
      <c r="A138" s="528"/>
      <c r="B138" s="528"/>
      <c r="C138" s="528"/>
      <c r="D138" s="528"/>
      <c r="E138" s="528"/>
      <c r="F138" s="528"/>
      <c r="G138" s="528"/>
      <c r="H138" s="528"/>
      <c r="I138" s="528"/>
      <c r="J138" s="528"/>
      <c r="K138" s="528"/>
      <c r="L138" s="528"/>
      <c r="M138" s="528"/>
      <c r="N138" s="528"/>
      <c r="O138" s="528" t="s">
        <v>1251</v>
      </c>
      <c r="P138" s="528"/>
      <c r="Q138" s="528"/>
      <c r="R138" s="528"/>
      <c r="S138" s="529"/>
      <c r="T138" s="528"/>
      <c r="U138" s="530"/>
      <c r="V138" s="529"/>
      <c r="W138" s="531"/>
      <c r="X138" s="531"/>
      <c r="Y138" s="531"/>
      <c r="Z138" s="531"/>
      <c r="AA138" s="531"/>
      <c r="AB138" s="531"/>
      <c r="AC138" s="531"/>
      <c r="AD138" s="531"/>
      <c r="AE138" s="531"/>
      <c r="AF138" s="531"/>
      <c r="AG138" s="531"/>
      <c r="AH138" s="531"/>
      <c r="AI138" s="531"/>
      <c r="AJ138" s="528"/>
      <c r="AK138" s="528"/>
      <c r="AL138" s="528"/>
      <c r="AM138" s="532"/>
      <c r="AN138" s="533"/>
      <c r="AO138" s="467"/>
      <c r="AP138" s="467"/>
      <c r="AQ138" s="467"/>
      <c r="AR138" s="467"/>
      <c r="AS138" s="467"/>
      <c r="AT138" s="467"/>
      <c r="AU138" s="467"/>
      <c r="AV138" s="467"/>
      <c r="AW138" s="467"/>
      <c r="AX138" s="467"/>
      <c r="AY138" s="467"/>
      <c r="AZ138" s="467"/>
      <c r="BA138" s="467"/>
      <c r="BB138" s="467"/>
      <c r="BC138" s="467"/>
      <c r="BD138" s="467"/>
      <c r="BE138" s="467"/>
      <c r="BF138" s="467"/>
      <c r="BG138" s="467"/>
      <c r="BH138" s="467"/>
      <c r="BI138" s="467"/>
      <c r="BJ138" s="467"/>
      <c r="BK138" s="467"/>
      <c r="BL138" s="467"/>
      <c r="BM138" s="467"/>
      <c r="BN138" s="467"/>
      <c r="BO138" s="467"/>
      <c r="BP138" s="467"/>
      <c r="BQ138" s="467"/>
      <c r="BR138" s="467"/>
      <c r="BS138" s="467"/>
      <c r="BT138" s="467"/>
      <c r="BU138" s="467"/>
      <c r="BV138" s="467"/>
      <c r="BW138" s="467"/>
      <c r="BX138" s="467"/>
      <c r="BY138" s="467"/>
      <c r="BZ138" s="467"/>
      <c r="CA138" s="467"/>
    </row>
    <row r="139" spans="1:79" s="273" customFormat="1" ht="12.75" x14ac:dyDescent="0.2">
      <c r="AN139" s="534"/>
    </row>
  </sheetData>
  <sheetProtection algorithmName="SHA-512" hashValue="hkZwiAh/32kwEFeJZgo24jUT/h92QLxNWimOhO9kQG04ql7fMYKRuzXOPIQeZk5MgZtFr50s1n+oS5lv4eygTw==" saltValue="/wMBcO1T2uif9DUnNHrMKQ==" spinCount="100000" sheet="1" objects="1" selectLockedCells="1" selectUnlockedCells="1"/>
  <mergeCells count="20">
    <mergeCell ref="A7:T7"/>
    <mergeCell ref="U7:AH7"/>
    <mergeCell ref="AJ7:AM7"/>
    <mergeCell ref="A5:B5"/>
    <mergeCell ref="C5:AN5"/>
    <mergeCell ref="A6:B6"/>
    <mergeCell ref="C6:G6"/>
    <mergeCell ref="H6:J6"/>
    <mergeCell ref="K6:N6"/>
    <mergeCell ref="P6:T6"/>
    <mergeCell ref="W6:X6"/>
    <mergeCell ref="Y6:Z6"/>
    <mergeCell ref="AA6:AN6"/>
    <mergeCell ref="AN7:AN8"/>
    <mergeCell ref="A1:B4"/>
    <mergeCell ref="C1:AL4"/>
    <mergeCell ref="AM1:AN1"/>
    <mergeCell ref="AM2:AN2"/>
    <mergeCell ref="AM3:AN3"/>
    <mergeCell ref="AM4:AN4"/>
  </mergeCells>
  <dataValidations count="2">
    <dataValidation type="list" allowBlank="1" showErrorMessage="1" sqref="AL8">
      <formula1>#REF!</formula1>
    </dataValidation>
    <dataValidation type="list" allowBlank="1" showErrorMessage="1" sqref="BK17 X9:X138">
      <formula1>$AY$1:$AY$3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'C:\Users\julie.quiroz\Desktop\PA T2 - 2023 DEPENDENCIAS\DEPENDENCIOAS REPORTADAS KPT\[Plan de Acción Secretaría de Planeación 2023 (1) OK.xlsx]Hoja1'!#REF!</xm:f>
          </x14:formula1>
          <xm:sqref>Y6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
  <sheetViews>
    <sheetView topLeftCell="T2" workbookViewId="0">
      <selection activeCell="AM10" sqref="AM9:AM34"/>
    </sheetView>
  </sheetViews>
  <sheetFormatPr baseColWidth="10" defaultRowHeight="15" x14ac:dyDescent="0.25"/>
  <cols>
    <col min="1" max="1" width="11.5703125" bestFit="1" customWidth="1"/>
    <col min="2" max="2" width="26.5703125" customWidth="1"/>
    <col min="3" max="3" width="11.5703125" bestFit="1" customWidth="1"/>
    <col min="5" max="5" width="16.7109375" customWidth="1"/>
    <col min="6" max="6" width="11.5703125" bestFit="1" customWidth="1"/>
    <col min="8" max="8" width="23" customWidth="1"/>
    <col min="9" max="10" width="11.5703125" bestFit="1" customWidth="1"/>
    <col min="11" max="11" width="27.5703125" customWidth="1"/>
    <col min="12" max="12" width="14.5703125" bestFit="1" customWidth="1"/>
    <col min="13" max="14" width="11.5703125" bestFit="1" customWidth="1"/>
    <col min="15" max="15" width="45.140625" customWidth="1"/>
    <col min="16" max="16" width="18" customWidth="1"/>
    <col min="17" max="17" width="16" customWidth="1"/>
    <col min="18" max="18" width="16.5703125" customWidth="1"/>
    <col min="19" max="19" width="11.5703125" bestFit="1" customWidth="1"/>
    <col min="20" max="20" width="19" customWidth="1"/>
    <col min="21" max="21" width="32" customWidth="1"/>
    <col min="22" max="22" width="16.7109375" customWidth="1"/>
    <col min="23" max="23" width="11.5703125" bestFit="1" customWidth="1"/>
    <col min="24" max="24" width="15.28515625" customWidth="1"/>
    <col min="25" max="25" width="15.42578125" customWidth="1"/>
    <col min="26" max="26" width="20.140625" customWidth="1"/>
    <col min="27" max="27" width="19.28515625" customWidth="1"/>
    <col min="28" max="28" width="20" customWidth="1"/>
    <col min="29" max="29" width="23" customWidth="1"/>
    <col min="30" max="30" width="11.5703125" hidden="1" customWidth="1"/>
    <col min="31" max="31" width="0" hidden="1" customWidth="1"/>
    <col min="32" max="32" width="11.5703125" hidden="1" customWidth="1"/>
    <col min="33" max="33" width="0" hidden="1" customWidth="1"/>
    <col min="34" max="34" width="17.42578125" customWidth="1"/>
    <col min="35" max="35" width="15.7109375" customWidth="1"/>
    <col min="36" max="36" width="17.85546875" customWidth="1"/>
    <col min="37" max="37" width="21.7109375" customWidth="1"/>
    <col min="38" max="38" width="16.5703125" customWidth="1"/>
    <col min="39" max="39" width="16.42578125" customWidth="1"/>
    <col min="40" max="40" width="24.42578125" customWidth="1"/>
  </cols>
  <sheetData>
    <row r="1" spans="1:51" s="1" customFormat="1" ht="12.75" x14ac:dyDescent="0.25">
      <c r="A1" s="616"/>
      <c r="B1" s="617"/>
      <c r="C1" s="623" t="s">
        <v>0</v>
      </c>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625"/>
      <c r="AM1" s="735" t="s">
        <v>1065</v>
      </c>
      <c r="AN1" s="735"/>
      <c r="AY1" s="1" t="s">
        <v>45</v>
      </c>
    </row>
    <row r="2" spans="1:51" s="1" customFormat="1" ht="25.5" x14ac:dyDescent="0.25">
      <c r="A2" s="616"/>
      <c r="B2" s="617"/>
      <c r="C2" s="623"/>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625"/>
      <c r="AM2" s="735" t="s">
        <v>1066</v>
      </c>
      <c r="AN2" s="735"/>
      <c r="AY2" s="1" t="s">
        <v>47</v>
      </c>
    </row>
    <row r="3" spans="1:51" s="1" customFormat="1" ht="25.5" x14ac:dyDescent="0.25">
      <c r="A3" s="616"/>
      <c r="B3" s="617"/>
      <c r="C3" s="623"/>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625"/>
      <c r="AM3" s="735" t="s">
        <v>1067</v>
      </c>
      <c r="AN3" s="735"/>
      <c r="AY3" s="1" t="s">
        <v>46</v>
      </c>
    </row>
    <row r="4" spans="1:51" s="1" customFormat="1" ht="12.75" x14ac:dyDescent="0.25">
      <c r="A4" s="616"/>
      <c r="B4" s="617"/>
      <c r="C4" s="626"/>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8"/>
      <c r="AM4" s="735" t="s">
        <v>1068</v>
      </c>
      <c r="AN4" s="735"/>
    </row>
    <row r="5" spans="1:51" s="1" customFormat="1" ht="12.75" x14ac:dyDescent="0.25">
      <c r="A5" s="739" t="s">
        <v>3</v>
      </c>
      <c r="B5" s="740"/>
      <c r="C5" s="741" t="s">
        <v>4</v>
      </c>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row>
    <row r="6" spans="1:51" s="1" customFormat="1" ht="12.75" x14ac:dyDescent="0.25">
      <c r="A6" s="742" t="s">
        <v>5</v>
      </c>
      <c r="B6" s="742"/>
      <c r="C6" s="743">
        <v>2023</v>
      </c>
      <c r="D6" s="743"/>
      <c r="E6" s="743"/>
      <c r="F6" s="743"/>
      <c r="G6" s="743"/>
      <c r="H6" s="735" t="s">
        <v>6</v>
      </c>
      <c r="I6" s="735"/>
      <c r="J6" s="735"/>
      <c r="K6" s="743" t="s">
        <v>802</v>
      </c>
      <c r="L6" s="743"/>
      <c r="M6" s="743"/>
      <c r="N6" s="743"/>
      <c r="O6" s="130" t="s">
        <v>7</v>
      </c>
      <c r="P6" s="743" t="s">
        <v>803</v>
      </c>
      <c r="Q6" s="743"/>
      <c r="R6" s="743"/>
      <c r="S6" s="743"/>
      <c r="T6" s="743"/>
      <c r="U6" s="131" t="s">
        <v>319</v>
      </c>
      <c r="V6" s="132">
        <v>45122</v>
      </c>
      <c r="W6" s="629" t="s">
        <v>865</v>
      </c>
      <c r="X6" s="630"/>
      <c r="Y6" s="594"/>
      <c r="Z6" s="595"/>
      <c r="AA6" s="594"/>
      <c r="AB6" s="602"/>
      <c r="AC6" s="602"/>
      <c r="AD6" s="602"/>
      <c r="AE6" s="602"/>
      <c r="AF6" s="602"/>
      <c r="AG6" s="602"/>
      <c r="AH6" s="602"/>
      <c r="AI6" s="602"/>
      <c r="AJ6" s="602"/>
      <c r="AK6" s="602"/>
      <c r="AL6" s="602"/>
      <c r="AM6" s="602"/>
      <c r="AN6" s="595"/>
    </row>
    <row r="7" spans="1:51" s="1" customFormat="1" ht="12.75" x14ac:dyDescent="0.25">
      <c r="A7" s="736"/>
      <c r="B7" s="736"/>
      <c r="C7" s="736"/>
      <c r="D7" s="736"/>
      <c r="E7" s="736"/>
      <c r="F7" s="736"/>
      <c r="G7" s="736"/>
      <c r="H7" s="736"/>
      <c r="I7" s="736"/>
      <c r="J7" s="736"/>
      <c r="K7" s="736"/>
      <c r="L7" s="736"/>
      <c r="M7" s="736"/>
      <c r="N7" s="736"/>
      <c r="O7" s="736"/>
      <c r="P7" s="736"/>
      <c r="Q7" s="736"/>
      <c r="R7" s="736"/>
      <c r="S7" s="736"/>
      <c r="T7" s="736"/>
      <c r="U7" s="748" t="s">
        <v>8</v>
      </c>
      <c r="V7" s="748"/>
      <c r="W7" s="748"/>
      <c r="X7" s="748"/>
      <c r="Y7" s="749"/>
      <c r="Z7" s="749"/>
      <c r="AA7" s="749"/>
      <c r="AB7" s="749"/>
      <c r="AC7" s="749"/>
      <c r="AD7" s="749"/>
      <c r="AE7" s="749"/>
      <c r="AF7" s="749"/>
      <c r="AG7" s="749"/>
      <c r="AH7" s="749"/>
      <c r="AI7" s="416"/>
      <c r="AJ7" s="737" t="s">
        <v>9</v>
      </c>
      <c r="AK7" s="737"/>
      <c r="AL7" s="737"/>
      <c r="AM7" s="737"/>
      <c r="AN7" s="738" t="s">
        <v>10</v>
      </c>
    </row>
    <row r="8" spans="1:51" s="1" customFormat="1" ht="51" x14ac:dyDescent="0.25">
      <c r="A8" s="429" t="s">
        <v>11</v>
      </c>
      <c r="B8" s="429" t="s">
        <v>12</v>
      </c>
      <c r="C8" s="429" t="s">
        <v>11</v>
      </c>
      <c r="D8" s="429" t="s">
        <v>13</v>
      </c>
      <c r="E8" s="429" t="s">
        <v>14</v>
      </c>
      <c r="F8" s="429" t="s">
        <v>11</v>
      </c>
      <c r="G8" s="429" t="s">
        <v>13</v>
      </c>
      <c r="H8" s="429" t="s">
        <v>15</v>
      </c>
      <c r="I8" s="429" t="s">
        <v>16</v>
      </c>
      <c r="J8" s="429" t="s">
        <v>17</v>
      </c>
      <c r="K8" s="429" t="s">
        <v>18</v>
      </c>
      <c r="L8" s="429" t="s">
        <v>19</v>
      </c>
      <c r="M8" s="429" t="s">
        <v>11</v>
      </c>
      <c r="N8" s="429" t="s">
        <v>13</v>
      </c>
      <c r="O8" s="429" t="s">
        <v>20</v>
      </c>
      <c r="P8" s="429" t="s">
        <v>21</v>
      </c>
      <c r="Q8" s="429" t="s">
        <v>22</v>
      </c>
      <c r="R8" s="429" t="s">
        <v>23</v>
      </c>
      <c r="S8" s="429" t="s">
        <v>24</v>
      </c>
      <c r="T8" s="429" t="s">
        <v>25</v>
      </c>
      <c r="U8" s="136" t="s">
        <v>26</v>
      </c>
      <c r="V8" s="136" t="s">
        <v>27</v>
      </c>
      <c r="W8" s="136" t="s">
        <v>28</v>
      </c>
      <c r="X8" s="136" t="s">
        <v>29</v>
      </c>
      <c r="Y8" s="136" t="s">
        <v>30</v>
      </c>
      <c r="Z8" s="137" t="s">
        <v>31</v>
      </c>
      <c r="AA8" s="138" t="s">
        <v>32</v>
      </c>
      <c r="AB8" s="139" t="s">
        <v>33</v>
      </c>
      <c r="AC8" s="140" t="s">
        <v>34</v>
      </c>
      <c r="AD8" s="141" t="s">
        <v>35</v>
      </c>
      <c r="AE8" s="142" t="s">
        <v>36</v>
      </c>
      <c r="AF8" s="143" t="s">
        <v>37</v>
      </c>
      <c r="AG8" s="144" t="s">
        <v>38</v>
      </c>
      <c r="AH8" s="145" t="s">
        <v>39</v>
      </c>
      <c r="AI8" s="146" t="s">
        <v>40</v>
      </c>
      <c r="AJ8" s="147" t="s">
        <v>41</v>
      </c>
      <c r="AK8" s="147" t="s">
        <v>42</v>
      </c>
      <c r="AL8" s="147" t="s">
        <v>43</v>
      </c>
      <c r="AM8" s="148" t="s">
        <v>44</v>
      </c>
      <c r="AN8" s="738"/>
    </row>
    <row r="9" spans="1:51" s="1" customFormat="1" ht="51" x14ac:dyDescent="0.25">
      <c r="A9" s="50">
        <v>4</v>
      </c>
      <c r="B9" s="50" t="s">
        <v>777</v>
      </c>
      <c r="C9" s="50">
        <v>2</v>
      </c>
      <c r="D9" s="50" t="s">
        <v>778</v>
      </c>
      <c r="E9" s="50" t="s">
        <v>779</v>
      </c>
      <c r="F9" s="50">
        <v>1</v>
      </c>
      <c r="G9" s="50" t="s">
        <v>780</v>
      </c>
      <c r="H9" s="50" t="s">
        <v>781</v>
      </c>
      <c r="I9" s="50">
        <v>17</v>
      </c>
      <c r="J9" s="50"/>
      <c r="K9" s="50" t="s">
        <v>804</v>
      </c>
      <c r="L9" s="312">
        <v>2020051290056</v>
      </c>
      <c r="M9" s="50">
        <v>2</v>
      </c>
      <c r="N9" s="50">
        <v>4212</v>
      </c>
      <c r="O9" s="50" t="s">
        <v>805</v>
      </c>
      <c r="P9" s="50" t="s">
        <v>66</v>
      </c>
      <c r="Q9" s="50">
        <v>4</v>
      </c>
      <c r="R9" s="50" t="s">
        <v>67</v>
      </c>
      <c r="S9" s="37">
        <v>1</v>
      </c>
      <c r="T9" s="50" t="s">
        <v>802</v>
      </c>
      <c r="U9" s="50" t="s">
        <v>806</v>
      </c>
      <c r="V9" s="50" t="s">
        <v>137</v>
      </c>
      <c r="W9" s="37">
        <v>100</v>
      </c>
      <c r="X9" s="51" t="s">
        <v>46</v>
      </c>
      <c r="Y9" s="52">
        <v>0.15</v>
      </c>
      <c r="Z9" s="37">
        <v>100</v>
      </c>
      <c r="AA9" s="37">
        <v>100</v>
      </c>
      <c r="AB9" s="46">
        <v>100</v>
      </c>
      <c r="AC9" s="38">
        <v>100</v>
      </c>
      <c r="AD9" s="46">
        <v>100</v>
      </c>
      <c r="AE9" s="46"/>
      <c r="AF9" s="46">
        <v>100</v>
      </c>
      <c r="AG9" s="46"/>
      <c r="AH9" s="415">
        <f>+IF(X9="Acumulado",(AA9+AC9+AE9+AG9)/(Z9+AB9+AD9+AF9),
IF(X9="No acumulado",IF(AG9&lt;&gt;"",(AG9/IF(AF9=0,1,AF9)),IF(AE9&lt;&gt;"",(AE9/IF(AD9=0,1,AD9)),IF(AC9&lt;&gt;"",(AC9/IF(AB9=0,1,AB9)),IF(AA9&lt;&gt;"",(AA9/IF(Z9=0,1,Z9)))))),
IF(X9="Mantenimiento",IF(AND(AG9=0,AE9=0,AC9=0,AA9=0),0,((AG9+AE9+AC9+AA9)/(IF(AG9=0,0,AG9)+IF(AE9=0,0,AE9)+IF(AC9=0,0,AC9)+IF(AA9=0,0,AA9)))),"ERROR")))</f>
        <v>1</v>
      </c>
      <c r="AI9" s="415">
        <f>+IF(AH9&gt;1,1,AH9)</f>
        <v>1</v>
      </c>
      <c r="AJ9" s="537">
        <v>32505680</v>
      </c>
      <c r="AK9" s="535" t="s">
        <v>807</v>
      </c>
      <c r="AL9" s="41" t="s">
        <v>808</v>
      </c>
      <c r="AM9" s="39">
        <v>8477139</v>
      </c>
      <c r="AN9" s="59"/>
    </row>
    <row r="10" spans="1:51" s="1" customFormat="1" ht="51" x14ac:dyDescent="0.25">
      <c r="A10" s="50">
        <v>4</v>
      </c>
      <c r="B10" s="50" t="s">
        <v>777</v>
      </c>
      <c r="C10" s="50">
        <v>2</v>
      </c>
      <c r="D10" s="50" t="s">
        <v>778</v>
      </c>
      <c r="E10" s="50" t="s">
        <v>779</v>
      </c>
      <c r="F10" s="50">
        <v>1</v>
      </c>
      <c r="G10" s="50" t="s">
        <v>780</v>
      </c>
      <c r="H10" s="50" t="s">
        <v>781</v>
      </c>
      <c r="I10" s="50">
        <v>17</v>
      </c>
      <c r="J10" s="50"/>
      <c r="K10" s="50" t="s">
        <v>804</v>
      </c>
      <c r="L10" s="312">
        <v>2020051290056</v>
      </c>
      <c r="M10" s="50">
        <v>2</v>
      </c>
      <c r="N10" s="50">
        <v>4212</v>
      </c>
      <c r="O10" s="50" t="s">
        <v>805</v>
      </c>
      <c r="P10" s="50" t="s">
        <v>66</v>
      </c>
      <c r="Q10" s="50">
        <v>4</v>
      </c>
      <c r="R10" s="50" t="s">
        <v>67</v>
      </c>
      <c r="S10" s="37">
        <v>1</v>
      </c>
      <c r="T10" s="50" t="s">
        <v>802</v>
      </c>
      <c r="U10" s="50" t="s">
        <v>809</v>
      </c>
      <c r="V10" s="50" t="s">
        <v>137</v>
      </c>
      <c r="W10" s="37">
        <v>90</v>
      </c>
      <c r="X10" s="51" t="s">
        <v>46</v>
      </c>
      <c r="Y10" s="52">
        <v>0.25</v>
      </c>
      <c r="Z10" s="37">
        <v>90</v>
      </c>
      <c r="AA10" s="37">
        <v>90</v>
      </c>
      <c r="AB10" s="46">
        <v>90</v>
      </c>
      <c r="AC10" s="38">
        <v>90</v>
      </c>
      <c r="AD10" s="46">
        <v>90</v>
      </c>
      <c r="AE10" s="46"/>
      <c r="AF10" s="46">
        <v>90</v>
      </c>
      <c r="AG10" s="46"/>
      <c r="AH10" s="415">
        <f t="shared" ref="AH10:AH34" si="0">+IF(X10="Acumulado",(AA10+AC10+AE10+AG10)/(Z10+AB10+AD10+AF10),
IF(X10="No acumulado",IF(AG10&lt;&gt;"",(AG10/IF(AF10=0,1,AF10)),IF(AE10&lt;&gt;"",(AE10/IF(AD10=0,1,AD10)),IF(AC10&lt;&gt;"",(AC10/IF(AB10=0,1,AB10)),IF(AA10&lt;&gt;"",(AA10/IF(Z10=0,1,Z10)))))),
IF(X10="Mantenimiento",IF(AND(AG10=0,AE10=0,AC10=0,AA10=0),0,((AG10+AE10+AC10+AA10)/(IF(AG10=0,0,AG10)+IF(AE10=0,0,AE10)+IF(AC10=0,0,AC10)+IF(AA10=0,0,AA10)))),"ERROR")))</f>
        <v>1</v>
      </c>
      <c r="AI10" s="415">
        <f t="shared" ref="AI10:AI34" si="1">+IF(AH10&gt;1,1,AH10)</f>
        <v>1</v>
      </c>
      <c r="AJ10" s="538">
        <v>22505680</v>
      </c>
      <c r="AK10" s="535" t="s">
        <v>810</v>
      </c>
      <c r="AL10" s="41" t="s">
        <v>808</v>
      </c>
      <c r="AM10" s="39">
        <v>12303105</v>
      </c>
      <c r="AN10" s="39"/>
    </row>
    <row r="11" spans="1:51" s="1" customFormat="1" ht="51" x14ac:dyDescent="0.25">
      <c r="A11" s="50">
        <v>4</v>
      </c>
      <c r="B11" s="50" t="s">
        <v>777</v>
      </c>
      <c r="C11" s="50">
        <v>2</v>
      </c>
      <c r="D11" s="50" t="s">
        <v>778</v>
      </c>
      <c r="E11" s="50" t="s">
        <v>779</v>
      </c>
      <c r="F11" s="50">
        <v>1</v>
      </c>
      <c r="G11" s="50" t="s">
        <v>780</v>
      </c>
      <c r="H11" s="50" t="s">
        <v>781</v>
      </c>
      <c r="I11" s="50">
        <v>17</v>
      </c>
      <c r="J11" s="50"/>
      <c r="K11" s="50" t="s">
        <v>804</v>
      </c>
      <c r="L11" s="312">
        <v>2020051290056</v>
      </c>
      <c r="M11" s="50">
        <v>2</v>
      </c>
      <c r="N11" s="50">
        <v>4212</v>
      </c>
      <c r="O11" s="50" t="s">
        <v>805</v>
      </c>
      <c r="P11" s="50" t="s">
        <v>66</v>
      </c>
      <c r="Q11" s="50">
        <v>4</v>
      </c>
      <c r="R11" s="50" t="s">
        <v>67</v>
      </c>
      <c r="S11" s="37">
        <v>1</v>
      </c>
      <c r="T11" s="50" t="s">
        <v>802</v>
      </c>
      <c r="U11" s="50" t="s">
        <v>811</v>
      </c>
      <c r="V11" s="50" t="s">
        <v>66</v>
      </c>
      <c r="W11" s="37">
        <v>20</v>
      </c>
      <c r="X11" s="51" t="s">
        <v>45</v>
      </c>
      <c r="Y11" s="52">
        <v>0.3</v>
      </c>
      <c r="Z11" s="37">
        <v>4</v>
      </c>
      <c r="AA11" s="37">
        <v>4</v>
      </c>
      <c r="AB11" s="46">
        <v>7</v>
      </c>
      <c r="AC11" s="38">
        <v>7</v>
      </c>
      <c r="AD11" s="46">
        <v>6</v>
      </c>
      <c r="AE11" s="46"/>
      <c r="AF11" s="46">
        <v>3</v>
      </c>
      <c r="AG11" s="46"/>
      <c r="AH11" s="415">
        <f t="shared" si="0"/>
        <v>0.55000000000000004</v>
      </c>
      <c r="AI11" s="415">
        <f t="shared" si="1"/>
        <v>0.55000000000000004</v>
      </c>
      <c r="AJ11" s="537">
        <v>15000000</v>
      </c>
      <c r="AK11" s="41" t="s">
        <v>812</v>
      </c>
      <c r="AL11" s="41" t="s">
        <v>813</v>
      </c>
      <c r="AM11" s="39">
        <v>8250000</v>
      </c>
      <c r="AN11" s="59"/>
    </row>
    <row r="12" spans="1:51" s="1" customFormat="1" ht="51" x14ac:dyDescent="0.25">
      <c r="A12" s="50">
        <v>4</v>
      </c>
      <c r="B12" s="50" t="s">
        <v>777</v>
      </c>
      <c r="C12" s="50">
        <v>2</v>
      </c>
      <c r="D12" s="50" t="s">
        <v>778</v>
      </c>
      <c r="E12" s="50" t="s">
        <v>779</v>
      </c>
      <c r="F12" s="50">
        <v>1</v>
      </c>
      <c r="G12" s="50" t="s">
        <v>780</v>
      </c>
      <c r="H12" s="50" t="s">
        <v>781</v>
      </c>
      <c r="I12" s="50">
        <v>17</v>
      </c>
      <c r="J12" s="50"/>
      <c r="K12" s="50" t="s">
        <v>804</v>
      </c>
      <c r="L12" s="312">
        <v>2020051290056</v>
      </c>
      <c r="M12" s="50">
        <v>2</v>
      </c>
      <c r="N12" s="50">
        <v>4212</v>
      </c>
      <c r="O12" s="50" t="s">
        <v>805</v>
      </c>
      <c r="P12" s="50" t="s">
        <v>66</v>
      </c>
      <c r="Q12" s="50">
        <v>4</v>
      </c>
      <c r="R12" s="50" t="s">
        <v>67</v>
      </c>
      <c r="S12" s="37">
        <v>1</v>
      </c>
      <c r="T12" s="50" t="s">
        <v>802</v>
      </c>
      <c r="U12" s="50" t="s">
        <v>814</v>
      </c>
      <c r="V12" s="50" t="s">
        <v>137</v>
      </c>
      <c r="W12" s="37">
        <v>100</v>
      </c>
      <c r="X12" s="51" t="s">
        <v>46</v>
      </c>
      <c r="Y12" s="52">
        <v>0.15</v>
      </c>
      <c r="Z12" s="37">
        <v>100</v>
      </c>
      <c r="AA12" s="37">
        <v>100</v>
      </c>
      <c r="AB12" s="46">
        <v>100</v>
      </c>
      <c r="AC12" s="38">
        <v>100</v>
      </c>
      <c r="AD12" s="46">
        <v>100</v>
      </c>
      <c r="AE12" s="46"/>
      <c r="AF12" s="46">
        <v>100</v>
      </c>
      <c r="AG12" s="46"/>
      <c r="AH12" s="415">
        <f t="shared" si="0"/>
        <v>1</v>
      </c>
      <c r="AI12" s="415">
        <f t="shared" si="1"/>
        <v>1</v>
      </c>
      <c r="AJ12" s="537">
        <v>17000000</v>
      </c>
      <c r="AK12" s="535" t="s">
        <v>815</v>
      </c>
      <c r="AL12" s="41" t="s">
        <v>808</v>
      </c>
      <c r="AM12" s="39">
        <v>1300000</v>
      </c>
      <c r="AN12" s="59"/>
    </row>
    <row r="13" spans="1:51" s="1" customFormat="1" ht="51" x14ac:dyDescent="0.25">
      <c r="A13" s="50">
        <v>4</v>
      </c>
      <c r="B13" s="50" t="s">
        <v>777</v>
      </c>
      <c r="C13" s="50">
        <v>2</v>
      </c>
      <c r="D13" s="50" t="s">
        <v>778</v>
      </c>
      <c r="E13" s="50" t="s">
        <v>779</v>
      </c>
      <c r="F13" s="50">
        <v>1</v>
      </c>
      <c r="G13" s="50" t="s">
        <v>780</v>
      </c>
      <c r="H13" s="50" t="s">
        <v>781</v>
      </c>
      <c r="I13" s="50">
        <v>17</v>
      </c>
      <c r="J13" s="50"/>
      <c r="K13" s="50" t="s">
        <v>804</v>
      </c>
      <c r="L13" s="312">
        <v>2020051290056</v>
      </c>
      <c r="M13" s="50">
        <v>2</v>
      </c>
      <c r="N13" s="50">
        <v>4212</v>
      </c>
      <c r="O13" s="50" t="s">
        <v>805</v>
      </c>
      <c r="P13" s="50" t="s">
        <v>66</v>
      </c>
      <c r="Q13" s="50">
        <v>4</v>
      </c>
      <c r="R13" s="50" t="s">
        <v>67</v>
      </c>
      <c r="S13" s="37">
        <v>1</v>
      </c>
      <c r="T13" s="50" t="s">
        <v>802</v>
      </c>
      <c r="U13" s="50" t="s">
        <v>816</v>
      </c>
      <c r="V13" s="50" t="s">
        <v>137</v>
      </c>
      <c r="W13" s="37">
        <v>100</v>
      </c>
      <c r="X13" s="51" t="s">
        <v>46</v>
      </c>
      <c r="Y13" s="52">
        <v>0.15</v>
      </c>
      <c r="Z13" s="37">
        <v>0</v>
      </c>
      <c r="AA13" s="37">
        <v>0</v>
      </c>
      <c r="AB13" s="46">
        <v>100</v>
      </c>
      <c r="AC13" s="38">
        <v>100</v>
      </c>
      <c r="AD13" s="46">
        <v>100</v>
      </c>
      <c r="AE13" s="46"/>
      <c r="AF13" s="46">
        <v>100</v>
      </c>
      <c r="AG13" s="46"/>
      <c r="AH13" s="415">
        <f t="shared" si="0"/>
        <v>1</v>
      </c>
      <c r="AI13" s="415">
        <f t="shared" si="1"/>
        <v>1</v>
      </c>
      <c r="AJ13" s="537">
        <v>30790920</v>
      </c>
      <c r="AK13" s="535" t="s">
        <v>807</v>
      </c>
      <c r="AL13" s="41" t="s">
        <v>808</v>
      </c>
      <c r="AM13" s="39">
        <v>2265160</v>
      </c>
      <c r="AN13" s="59"/>
    </row>
    <row r="14" spans="1:51" s="1" customFormat="1" ht="51" x14ac:dyDescent="0.25">
      <c r="A14" s="50">
        <v>4</v>
      </c>
      <c r="B14" s="50" t="s">
        <v>777</v>
      </c>
      <c r="C14" s="50">
        <v>2</v>
      </c>
      <c r="D14" s="50" t="s">
        <v>778</v>
      </c>
      <c r="E14" s="50" t="s">
        <v>779</v>
      </c>
      <c r="F14" s="50">
        <v>2</v>
      </c>
      <c r="G14" s="50" t="s">
        <v>817</v>
      </c>
      <c r="H14" s="50" t="s">
        <v>818</v>
      </c>
      <c r="I14" s="50">
        <v>8</v>
      </c>
      <c r="J14" s="50">
        <v>1</v>
      </c>
      <c r="K14" s="50" t="s">
        <v>819</v>
      </c>
      <c r="L14" s="312">
        <v>2020051290037</v>
      </c>
      <c r="M14" s="50">
        <v>1</v>
      </c>
      <c r="N14" s="50">
        <v>4221</v>
      </c>
      <c r="O14" s="50" t="s">
        <v>820</v>
      </c>
      <c r="P14" s="50" t="s">
        <v>137</v>
      </c>
      <c r="Q14" s="50">
        <v>1</v>
      </c>
      <c r="R14" s="50" t="s">
        <v>378</v>
      </c>
      <c r="S14" s="37">
        <v>1</v>
      </c>
      <c r="T14" s="50" t="s">
        <v>802</v>
      </c>
      <c r="U14" s="50" t="s">
        <v>821</v>
      </c>
      <c r="V14" s="50" t="s">
        <v>137</v>
      </c>
      <c r="W14" s="37">
        <v>100</v>
      </c>
      <c r="X14" s="51" t="s">
        <v>46</v>
      </c>
      <c r="Y14" s="52">
        <v>0.15</v>
      </c>
      <c r="Z14" s="37">
        <v>100</v>
      </c>
      <c r="AA14" s="37">
        <v>100</v>
      </c>
      <c r="AB14" s="46">
        <v>100</v>
      </c>
      <c r="AC14" s="38">
        <v>100</v>
      </c>
      <c r="AD14" s="46">
        <v>100</v>
      </c>
      <c r="AE14" s="46"/>
      <c r="AF14" s="46">
        <v>100</v>
      </c>
      <c r="AG14" s="46"/>
      <c r="AH14" s="415">
        <f t="shared" si="0"/>
        <v>1</v>
      </c>
      <c r="AI14" s="415">
        <f t="shared" si="1"/>
        <v>1</v>
      </c>
      <c r="AJ14" s="538">
        <v>37752670</v>
      </c>
      <c r="AK14" s="535" t="s">
        <v>810</v>
      </c>
      <c r="AL14" s="41" t="s">
        <v>808</v>
      </c>
      <c r="AM14" s="39">
        <v>20638126</v>
      </c>
      <c r="AN14" s="39"/>
    </row>
    <row r="15" spans="1:51" s="1" customFormat="1" ht="51" x14ac:dyDescent="0.25">
      <c r="A15" s="50">
        <v>4</v>
      </c>
      <c r="B15" s="50" t="s">
        <v>777</v>
      </c>
      <c r="C15" s="50">
        <v>2</v>
      </c>
      <c r="D15" s="50" t="s">
        <v>778</v>
      </c>
      <c r="E15" s="50" t="s">
        <v>779</v>
      </c>
      <c r="F15" s="50">
        <v>2</v>
      </c>
      <c r="G15" s="50" t="s">
        <v>817</v>
      </c>
      <c r="H15" s="50" t="s">
        <v>818</v>
      </c>
      <c r="I15" s="50">
        <v>8</v>
      </c>
      <c r="J15" s="50">
        <v>1</v>
      </c>
      <c r="K15" s="50" t="s">
        <v>819</v>
      </c>
      <c r="L15" s="312">
        <v>2020051290037</v>
      </c>
      <c r="M15" s="50">
        <v>1</v>
      </c>
      <c r="N15" s="50">
        <v>4221</v>
      </c>
      <c r="O15" s="50" t="s">
        <v>820</v>
      </c>
      <c r="P15" s="50" t="s">
        <v>137</v>
      </c>
      <c r="Q15" s="50">
        <v>1</v>
      </c>
      <c r="R15" s="50" t="s">
        <v>378</v>
      </c>
      <c r="S15" s="37">
        <v>1</v>
      </c>
      <c r="T15" s="50" t="s">
        <v>802</v>
      </c>
      <c r="U15" s="50" t="s">
        <v>822</v>
      </c>
      <c r="V15" s="50" t="s">
        <v>137</v>
      </c>
      <c r="W15" s="37">
        <v>95</v>
      </c>
      <c r="X15" s="51" t="s">
        <v>45</v>
      </c>
      <c r="Y15" s="52">
        <v>0.2</v>
      </c>
      <c r="Z15" s="37">
        <v>15</v>
      </c>
      <c r="AA15" s="37">
        <v>15</v>
      </c>
      <c r="AB15" s="46">
        <v>15</v>
      </c>
      <c r="AC15" s="38">
        <v>15</v>
      </c>
      <c r="AD15" s="46">
        <v>5</v>
      </c>
      <c r="AE15" s="46"/>
      <c r="AF15" s="46">
        <v>34</v>
      </c>
      <c r="AG15" s="46"/>
      <c r="AH15" s="415">
        <f t="shared" si="0"/>
        <v>0.43478260869565216</v>
      </c>
      <c r="AI15" s="415">
        <f t="shared" si="1"/>
        <v>0.43478260869565216</v>
      </c>
      <c r="AJ15" s="537">
        <v>43340000</v>
      </c>
      <c r="AK15" s="535" t="s">
        <v>823</v>
      </c>
      <c r="AL15" s="41" t="s">
        <v>70</v>
      </c>
      <c r="AM15" s="39">
        <v>17869597</v>
      </c>
      <c r="AN15" s="39"/>
    </row>
    <row r="16" spans="1:51" s="1" customFormat="1" ht="51" x14ac:dyDescent="0.25">
      <c r="A16" s="50">
        <v>4</v>
      </c>
      <c r="B16" s="50" t="s">
        <v>777</v>
      </c>
      <c r="C16" s="50">
        <v>2</v>
      </c>
      <c r="D16" s="50" t="s">
        <v>778</v>
      </c>
      <c r="E16" s="50" t="s">
        <v>779</v>
      </c>
      <c r="F16" s="50">
        <v>2</v>
      </c>
      <c r="G16" s="50" t="s">
        <v>817</v>
      </c>
      <c r="H16" s="50" t="s">
        <v>818</v>
      </c>
      <c r="I16" s="50">
        <v>8</v>
      </c>
      <c r="J16" s="50">
        <v>1</v>
      </c>
      <c r="K16" s="50" t="s">
        <v>819</v>
      </c>
      <c r="L16" s="330">
        <v>2020051290037</v>
      </c>
      <c r="M16" s="50">
        <v>1</v>
      </c>
      <c r="N16" s="50">
        <v>4221</v>
      </c>
      <c r="O16" s="50" t="s">
        <v>820</v>
      </c>
      <c r="P16" s="50" t="s">
        <v>137</v>
      </c>
      <c r="Q16" s="50">
        <v>1</v>
      </c>
      <c r="R16" s="50" t="s">
        <v>378</v>
      </c>
      <c r="S16" s="37">
        <v>1</v>
      </c>
      <c r="T16" s="50" t="s">
        <v>802</v>
      </c>
      <c r="U16" s="50" t="s">
        <v>824</v>
      </c>
      <c r="V16" s="50" t="s">
        <v>66</v>
      </c>
      <c r="W16" s="37">
        <v>20</v>
      </c>
      <c r="X16" s="51" t="s">
        <v>45</v>
      </c>
      <c r="Y16" s="52">
        <v>0.15</v>
      </c>
      <c r="Z16" s="37">
        <v>6</v>
      </c>
      <c r="AA16" s="37">
        <v>5</v>
      </c>
      <c r="AB16" s="46">
        <v>5</v>
      </c>
      <c r="AC16" s="38">
        <v>5</v>
      </c>
      <c r="AD16" s="46">
        <v>5</v>
      </c>
      <c r="AE16" s="46"/>
      <c r="AF16" s="46">
        <v>4</v>
      </c>
      <c r="AG16" s="46"/>
      <c r="AH16" s="415">
        <f>+IF(X16="Acumulado",(AA16+AC16+AE16+AG16)/(Z16+AB16+AD16+AF16),
IF(X16="No acumulado",IF(AG16&lt;&gt;"",(AG16/IF(AF16=0,1,AF16)),IF(AE16&lt;&gt;"",(AE16/IF(AD16=0,1,AD16)),IF(AC16&lt;&gt;"",(AC16/IF(AB16=0,1,AB16)),IF(AA16&lt;&gt;"",(AA16/IF(Z16=0,1,Z16)))))),
IF(X16="Mantenimiento",IF(AND(AG16=0,AE16=0,AC16=0,AA16=0),0,((AG16+AE16+AC16+AA16)/(IF(AG16=0,0,AG16)+IF(AE16=0,0,AE16)+IF(AC16=0,0,AC16)+IF(AA16=0,0,AA16)))),"ERROR")))</f>
        <v>0.5</v>
      </c>
      <c r="AI16" s="415">
        <f>+IF(AH16&gt;1,1,AH16)</f>
        <v>0.5</v>
      </c>
      <c r="AJ16" s="538">
        <v>22747340</v>
      </c>
      <c r="AK16" s="535" t="s">
        <v>810</v>
      </c>
      <c r="AL16" s="41" t="s">
        <v>808</v>
      </c>
      <c r="AM16" s="39">
        <v>15012211</v>
      </c>
      <c r="AN16" s="39"/>
    </row>
    <row r="17" spans="1:40" s="18" customFormat="1" ht="51" x14ac:dyDescent="0.25">
      <c r="A17" s="50">
        <v>4</v>
      </c>
      <c r="B17" s="50" t="s">
        <v>777</v>
      </c>
      <c r="C17" s="50">
        <v>2</v>
      </c>
      <c r="D17" s="50" t="s">
        <v>778</v>
      </c>
      <c r="E17" s="50" t="s">
        <v>779</v>
      </c>
      <c r="F17" s="50">
        <v>2</v>
      </c>
      <c r="G17" s="50" t="s">
        <v>817</v>
      </c>
      <c r="H17" s="50" t="s">
        <v>818</v>
      </c>
      <c r="I17" s="50">
        <v>8</v>
      </c>
      <c r="J17" s="50">
        <v>1</v>
      </c>
      <c r="K17" s="50" t="s">
        <v>819</v>
      </c>
      <c r="L17" s="330">
        <v>2020051290037</v>
      </c>
      <c r="M17" s="50">
        <v>1</v>
      </c>
      <c r="N17" s="50">
        <v>4221</v>
      </c>
      <c r="O17" s="50" t="s">
        <v>820</v>
      </c>
      <c r="P17" s="50" t="s">
        <v>137</v>
      </c>
      <c r="Q17" s="50">
        <v>1</v>
      </c>
      <c r="R17" s="50" t="s">
        <v>378</v>
      </c>
      <c r="S17" s="37">
        <v>1</v>
      </c>
      <c r="T17" s="50" t="s">
        <v>802</v>
      </c>
      <c r="U17" s="50" t="s">
        <v>824</v>
      </c>
      <c r="V17" s="50" t="s">
        <v>66</v>
      </c>
      <c r="W17" s="37">
        <v>20</v>
      </c>
      <c r="X17" s="51" t="s">
        <v>45</v>
      </c>
      <c r="Y17" s="52">
        <v>0.15</v>
      </c>
      <c r="Z17" s="37">
        <v>6</v>
      </c>
      <c r="AA17" s="37">
        <v>5</v>
      </c>
      <c r="AB17" s="46">
        <v>5</v>
      </c>
      <c r="AC17" s="38">
        <v>5</v>
      </c>
      <c r="AD17" s="46">
        <v>5</v>
      </c>
      <c r="AE17" s="46"/>
      <c r="AF17" s="46">
        <v>4</v>
      </c>
      <c r="AG17" s="46"/>
      <c r="AH17" s="415">
        <f>+IF(X17="Acumulado",(AA17+AC17+AE17+AG17)/(Z17+AB17+AD17+AF17),
IF(X17="No acumulado",IF(AG17&lt;&gt;"",(AG17/IF(AF17=0,1,AF17)),IF(AE17&lt;&gt;"",(AE17/IF(AD17=0,1,AD17)),IF(AC17&lt;&gt;"",(AC17/IF(AB17=0,1,AB17)),IF(AA17&lt;&gt;"",(AA17/IF(Z17=0,1,Z17)))))),
IF(X17="Mantenimiento",IF(AND(AG17=0,AE17=0,AC17=0,AA17=0),0,((AG17+AE17+AC17+AA17)/(IF(AG17=0,0,AG17)+IF(AE17=0,0,AE17)+IF(AC17=0,0,AC17)+IF(AA17=0,0,AA17)))),"ERROR")))</f>
        <v>0.5</v>
      </c>
      <c r="AI17" s="415">
        <f>+IF(AH17&gt;1,1,AH17)</f>
        <v>0.5</v>
      </c>
      <c r="AJ17" s="537">
        <v>13733000</v>
      </c>
      <c r="AK17" s="535" t="s">
        <v>825</v>
      </c>
      <c r="AL17" s="41" t="s">
        <v>70</v>
      </c>
      <c r="AM17" s="39">
        <v>0</v>
      </c>
      <c r="AN17" s="39"/>
    </row>
    <row r="18" spans="1:40" s="1" customFormat="1" ht="51" x14ac:dyDescent="0.25">
      <c r="A18" s="50">
        <v>4</v>
      </c>
      <c r="B18" s="50" t="s">
        <v>777</v>
      </c>
      <c r="C18" s="50">
        <v>2</v>
      </c>
      <c r="D18" s="50" t="s">
        <v>778</v>
      </c>
      <c r="E18" s="50" t="s">
        <v>779</v>
      </c>
      <c r="F18" s="50">
        <v>2</v>
      </c>
      <c r="G18" s="50" t="s">
        <v>817</v>
      </c>
      <c r="H18" s="50" t="s">
        <v>818</v>
      </c>
      <c r="I18" s="50">
        <v>8</v>
      </c>
      <c r="J18" s="50">
        <v>1</v>
      </c>
      <c r="K18" s="50" t="s">
        <v>819</v>
      </c>
      <c r="L18" s="330">
        <v>2020051290037</v>
      </c>
      <c r="M18" s="50">
        <v>1</v>
      </c>
      <c r="N18" s="50">
        <v>4221</v>
      </c>
      <c r="O18" s="50" t="s">
        <v>820</v>
      </c>
      <c r="P18" s="50" t="s">
        <v>137</v>
      </c>
      <c r="Q18" s="50">
        <v>1</v>
      </c>
      <c r="R18" s="50" t="s">
        <v>378</v>
      </c>
      <c r="S18" s="37">
        <v>1</v>
      </c>
      <c r="T18" s="50" t="s">
        <v>802</v>
      </c>
      <c r="U18" s="50" t="s">
        <v>826</v>
      </c>
      <c r="V18" s="50" t="s">
        <v>66</v>
      </c>
      <c r="W18" s="37">
        <v>15</v>
      </c>
      <c r="X18" s="51" t="s">
        <v>45</v>
      </c>
      <c r="Y18" s="52">
        <v>0.15</v>
      </c>
      <c r="Z18" s="37">
        <v>2</v>
      </c>
      <c r="AA18" s="37">
        <v>2</v>
      </c>
      <c r="AB18" s="46">
        <v>6</v>
      </c>
      <c r="AC18" s="38">
        <v>8</v>
      </c>
      <c r="AD18" s="46">
        <v>3</v>
      </c>
      <c r="AE18" s="46"/>
      <c r="AF18" s="46">
        <v>4</v>
      </c>
      <c r="AG18" s="46"/>
      <c r="AH18" s="415">
        <f t="shared" si="0"/>
        <v>0.66666666666666663</v>
      </c>
      <c r="AI18" s="415">
        <f t="shared" si="1"/>
        <v>0.66666666666666663</v>
      </c>
      <c r="AJ18" s="537">
        <v>15000000</v>
      </c>
      <c r="AK18" s="41" t="s">
        <v>812</v>
      </c>
      <c r="AL18" s="41" t="s">
        <v>813</v>
      </c>
      <c r="AM18" s="39">
        <v>8000000</v>
      </c>
      <c r="AN18" s="39"/>
    </row>
    <row r="19" spans="1:40" s="1" customFormat="1" ht="51" x14ac:dyDescent="0.25">
      <c r="A19" s="50">
        <v>4</v>
      </c>
      <c r="B19" s="50" t="s">
        <v>777</v>
      </c>
      <c r="C19" s="50">
        <v>2</v>
      </c>
      <c r="D19" s="50" t="s">
        <v>778</v>
      </c>
      <c r="E19" s="50" t="s">
        <v>779</v>
      </c>
      <c r="F19" s="50">
        <v>2</v>
      </c>
      <c r="G19" s="50" t="s">
        <v>817</v>
      </c>
      <c r="H19" s="50" t="s">
        <v>818</v>
      </c>
      <c r="I19" s="50">
        <v>8</v>
      </c>
      <c r="J19" s="50">
        <v>1</v>
      </c>
      <c r="K19" s="50" t="s">
        <v>819</v>
      </c>
      <c r="L19" s="330">
        <v>2020051290037</v>
      </c>
      <c r="M19" s="50">
        <v>1</v>
      </c>
      <c r="N19" s="50">
        <v>4221</v>
      </c>
      <c r="O19" s="50" t="s">
        <v>820</v>
      </c>
      <c r="P19" s="50" t="s">
        <v>137</v>
      </c>
      <c r="Q19" s="50">
        <v>1</v>
      </c>
      <c r="R19" s="50" t="s">
        <v>378</v>
      </c>
      <c r="S19" s="37">
        <v>1</v>
      </c>
      <c r="T19" s="50" t="s">
        <v>802</v>
      </c>
      <c r="U19" s="50" t="s">
        <v>827</v>
      </c>
      <c r="V19" s="59" t="s">
        <v>137</v>
      </c>
      <c r="W19" s="37">
        <v>100</v>
      </c>
      <c r="X19" s="61" t="s">
        <v>46</v>
      </c>
      <c r="Y19" s="413">
        <v>0.15</v>
      </c>
      <c r="Z19" s="37">
        <v>100</v>
      </c>
      <c r="AA19" s="37">
        <v>100</v>
      </c>
      <c r="AB19" s="46">
        <v>100</v>
      </c>
      <c r="AC19" s="38">
        <v>100</v>
      </c>
      <c r="AD19" s="46">
        <v>100</v>
      </c>
      <c r="AE19" s="46"/>
      <c r="AF19" s="46">
        <v>100</v>
      </c>
      <c r="AG19" s="46"/>
      <c r="AH19" s="415">
        <f t="shared" si="0"/>
        <v>1</v>
      </c>
      <c r="AI19" s="415">
        <f t="shared" si="1"/>
        <v>1</v>
      </c>
      <c r="AJ19" s="537">
        <v>150000000</v>
      </c>
      <c r="AK19" s="535" t="s">
        <v>815</v>
      </c>
      <c r="AL19" s="41" t="s">
        <v>808</v>
      </c>
      <c r="AM19" s="39">
        <v>25000000</v>
      </c>
      <c r="AN19" s="39"/>
    </row>
    <row r="20" spans="1:40" s="1" customFormat="1" ht="63.75" x14ac:dyDescent="0.25">
      <c r="A20" s="50">
        <v>4</v>
      </c>
      <c r="B20" s="50" t="s">
        <v>777</v>
      </c>
      <c r="C20" s="50">
        <v>2</v>
      </c>
      <c r="D20" s="50" t="s">
        <v>778</v>
      </c>
      <c r="E20" s="50" t="s">
        <v>779</v>
      </c>
      <c r="F20" s="50">
        <v>2</v>
      </c>
      <c r="G20" s="50" t="s">
        <v>817</v>
      </c>
      <c r="H20" s="50" t="s">
        <v>818</v>
      </c>
      <c r="I20" s="50">
        <v>8</v>
      </c>
      <c r="J20" s="50">
        <v>1</v>
      </c>
      <c r="K20" s="50" t="s">
        <v>819</v>
      </c>
      <c r="L20" s="330">
        <v>2020051290037</v>
      </c>
      <c r="M20" s="50">
        <v>1</v>
      </c>
      <c r="N20" s="50">
        <v>4221</v>
      </c>
      <c r="O20" s="50" t="s">
        <v>820</v>
      </c>
      <c r="P20" s="50" t="s">
        <v>137</v>
      </c>
      <c r="Q20" s="50">
        <v>1</v>
      </c>
      <c r="R20" s="50" t="s">
        <v>378</v>
      </c>
      <c r="S20" s="37">
        <v>1</v>
      </c>
      <c r="T20" s="50" t="s">
        <v>802</v>
      </c>
      <c r="U20" s="50" t="s">
        <v>828</v>
      </c>
      <c r="V20" s="50" t="s">
        <v>66</v>
      </c>
      <c r="W20" s="37">
        <v>1</v>
      </c>
      <c r="X20" s="51" t="s">
        <v>45</v>
      </c>
      <c r="Y20" s="52">
        <v>0.1</v>
      </c>
      <c r="Z20" s="37">
        <v>0</v>
      </c>
      <c r="AA20" s="37">
        <v>0</v>
      </c>
      <c r="AB20" s="46">
        <v>0</v>
      </c>
      <c r="AC20" s="38">
        <v>0</v>
      </c>
      <c r="AD20" s="46">
        <v>0</v>
      </c>
      <c r="AE20" s="46"/>
      <c r="AF20" s="46">
        <v>1</v>
      </c>
      <c r="AG20" s="46"/>
      <c r="AH20" s="415">
        <f t="shared" si="0"/>
        <v>0</v>
      </c>
      <c r="AI20" s="415">
        <f t="shared" si="1"/>
        <v>0</v>
      </c>
      <c r="AJ20" s="537">
        <v>3330000</v>
      </c>
      <c r="AK20" s="535" t="s">
        <v>823</v>
      </c>
      <c r="AL20" s="41" t="s">
        <v>70</v>
      </c>
      <c r="AM20" s="39">
        <v>0</v>
      </c>
      <c r="AN20" s="39"/>
    </row>
    <row r="21" spans="1:40" s="1" customFormat="1" ht="51" x14ac:dyDescent="0.25">
      <c r="A21" s="50">
        <v>4</v>
      </c>
      <c r="B21" s="50" t="s">
        <v>777</v>
      </c>
      <c r="C21" s="50">
        <v>2</v>
      </c>
      <c r="D21" s="50" t="s">
        <v>778</v>
      </c>
      <c r="E21" s="50" t="s">
        <v>779</v>
      </c>
      <c r="F21" s="50">
        <v>2</v>
      </c>
      <c r="G21" s="50" t="s">
        <v>817</v>
      </c>
      <c r="H21" s="50" t="s">
        <v>818</v>
      </c>
      <c r="I21" s="50">
        <v>8</v>
      </c>
      <c r="J21" s="50">
        <v>1</v>
      </c>
      <c r="K21" s="50" t="s">
        <v>819</v>
      </c>
      <c r="L21" s="330">
        <v>2020051290037</v>
      </c>
      <c r="M21" s="50">
        <v>1</v>
      </c>
      <c r="N21" s="50">
        <v>4221</v>
      </c>
      <c r="O21" s="50" t="s">
        <v>820</v>
      </c>
      <c r="P21" s="50" t="s">
        <v>137</v>
      </c>
      <c r="Q21" s="50">
        <v>1</v>
      </c>
      <c r="R21" s="50" t="s">
        <v>378</v>
      </c>
      <c r="S21" s="37">
        <v>1</v>
      </c>
      <c r="T21" s="50" t="s">
        <v>802</v>
      </c>
      <c r="U21" s="50" t="s">
        <v>829</v>
      </c>
      <c r="V21" s="50" t="s">
        <v>66</v>
      </c>
      <c r="W21" s="37">
        <v>109</v>
      </c>
      <c r="X21" s="51" t="s">
        <v>45</v>
      </c>
      <c r="Y21" s="52">
        <v>0.1</v>
      </c>
      <c r="Z21" s="37">
        <v>0</v>
      </c>
      <c r="AA21" s="37">
        <v>0</v>
      </c>
      <c r="AB21" s="46">
        <v>0</v>
      </c>
      <c r="AC21" s="38">
        <v>0</v>
      </c>
      <c r="AD21" s="46">
        <v>0</v>
      </c>
      <c r="AE21" s="46"/>
      <c r="AF21" s="46">
        <v>109</v>
      </c>
      <c r="AG21" s="46"/>
      <c r="AH21" s="415">
        <f t="shared" si="0"/>
        <v>0</v>
      </c>
      <c r="AI21" s="415">
        <f t="shared" si="1"/>
        <v>0</v>
      </c>
      <c r="AJ21" s="537">
        <v>3330000</v>
      </c>
      <c r="AK21" s="535" t="s">
        <v>830</v>
      </c>
      <c r="AL21" s="41" t="s">
        <v>70</v>
      </c>
      <c r="AM21" s="39">
        <v>0</v>
      </c>
      <c r="AN21" s="39"/>
    </row>
    <row r="22" spans="1:40" s="1" customFormat="1" ht="51" x14ac:dyDescent="0.25">
      <c r="A22" s="50">
        <v>4</v>
      </c>
      <c r="B22" s="50" t="s">
        <v>777</v>
      </c>
      <c r="C22" s="50">
        <v>2</v>
      </c>
      <c r="D22" s="50" t="s">
        <v>778</v>
      </c>
      <c r="E22" s="50" t="s">
        <v>779</v>
      </c>
      <c r="F22" s="330">
        <v>2</v>
      </c>
      <c r="G22" s="50" t="s">
        <v>817</v>
      </c>
      <c r="H22" s="50" t="s">
        <v>818</v>
      </c>
      <c r="I22" s="50">
        <v>8</v>
      </c>
      <c r="J22" s="50">
        <v>3</v>
      </c>
      <c r="K22" s="50" t="s">
        <v>819</v>
      </c>
      <c r="L22" s="330">
        <v>2020051290037</v>
      </c>
      <c r="M22" s="50">
        <v>2</v>
      </c>
      <c r="N22" s="50">
        <v>4222</v>
      </c>
      <c r="O22" s="50" t="s">
        <v>831</v>
      </c>
      <c r="P22" s="50" t="s">
        <v>66</v>
      </c>
      <c r="Q22" s="50">
        <v>3</v>
      </c>
      <c r="R22" s="52" t="s">
        <v>67</v>
      </c>
      <c r="S22" s="37">
        <v>1</v>
      </c>
      <c r="T22" s="50" t="s">
        <v>802</v>
      </c>
      <c r="U22" s="50" t="s">
        <v>832</v>
      </c>
      <c r="V22" s="50" t="s">
        <v>66</v>
      </c>
      <c r="W22" s="37">
        <v>1</v>
      </c>
      <c r="X22" s="51" t="s">
        <v>45</v>
      </c>
      <c r="Y22" s="52">
        <v>1</v>
      </c>
      <c r="Z22" s="37">
        <v>0</v>
      </c>
      <c r="AA22" s="37">
        <v>1</v>
      </c>
      <c r="AB22" s="46">
        <v>0</v>
      </c>
      <c r="AC22" s="38">
        <v>0</v>
      </c>
      <c r="AD22" s="46">
        <v>0</v>
      </c>
      <c r="AE22" s="46"/>
      <c r="AF22" s="46">
        <v>1</v>
      </c>
      <c r="AG22" s="46"/>
      <c r="AH22" s="415">
        <f t="shared" si="0"/>
        <v>1</v>
      </c>
      <c r="AI22" s="415">
        <f t="shared" si="1"/>
        <v>1</v>
      </c>
      <c r="AJ22" s="537">
        <v>500000</v>
      </c>
      <c r="AK22" s="41" t="s">
        <v>812</v>
      </c>
      <c r="AL22" s="41" t="s">
        <v>813</v>
      </c>
      <c r="AM22" s="39">
        <v>500000</v>
      </c>
      <c r="AN22" s="39"/>
    </row>
    <row r="23" spans="1:40" s="1" customFormat="1" ht="51" x14ac:dyDescent="0.25">
      <c r="A23" s="50">
        <v>4</v>
      </c>
      <c r="B23" s="50" t="s">
        <v>777</v>
      </c>
      <c r="C23" s="50">
        <v>2</v>
      </c>
      <c r="D23" s="50" t="s">
        <v>778</v>
      </c>
      <c r="E23" s="50" t="s">
        <v>779</v>
      </c>
      <c r="F23" s="330">
        <v>3</v>
      </c>
      <c r="G23" s="50" t="s">
        <v>833</v>
      </c>
      <c r="H23" s="50" t="s">
        <v>834</v>
      </c>
      <c r="I23" s="50">
        <v>8</v>
      </c>
      <c r="J23" s="50">
        <v>17</v>
      </c>
      <c r="K23" s="50" t="s">
        <v>835</v>
      </c>
      <c r="L23" s="330">
        <v>2020051290024</v>
      </c>
      <c r="M23" s="50">
        <v>1</v>
      </c>
      <c r="N23" s="50">
        <v>4231</v>
      </c>
      <c r="O23" s="50" t="s">
        <v>836</v>
      </c>
      <c r="P23" s="50" t="s">
        <v>66</v>
      </c>
      <c r="Q23" s="50">
        <v>4</v>
      </c>
      <c r="R23" s="52" t="s">
        <v>67</v>
      </c>
      <c r="S23" s="37">
        <v>1</v>
      </c>
      <c r="T23" s="50" t="s">
        <v>802</v>
      </c>
      <c r="U23" s="52" t="s">
        <v>837</v>
      </c>
      <c r="V23" s="50" t="s">
        <v>66</v>
      </c>
      <c r="W23" s="37">
        <v>1</v>
      </c>
      <c r="X23" s="51" t="s">
        <v>45</v>
      </c>
      <c r="Y23" s="52">
        <v>1</v>
      </c>
      <c r="Z23" s="37">
        <v>0</v>
      </c>
      <c r="AA23" s="37">
        <v>0</v>
      </c>
      <c r="AB23" s="46">
        <v>1</v>
      </c>
      <c r="AC23" s="38">
        <v>1</v>
      </c>
      <c r="AD23" s="46">
        <v>0</v>
      </c>
      <c r="AE23" s="46"/>
      <c r="AF23" s="46">
        <v>0</v>
      </c>
      <c r="AG23" s="46"/>
      <c r="AH23" s="415">
        <f t="shared" si="0"/>
        <v>1</v>
      </c>
      <c r="AI23" s="415">
        <f t="shared" si="1"/>
        <v>1</v>
      </c>
      <c r="AJ23" s="39">
        <v>22766220</v>
      </c>
      <c r="AK23" s="535" t="s">
        <v>810</v>
      </c>
      <c r="AL23" s="41" t="s">
        <v>808</v>
      </c>
      <c r="AM23" s="39">
        <v>1500000</v>
      </c>
      <c r="AN23" s="39"/>
    </row>
    <row r="24" spans="1:40" s="1" customFormat="1" ht="51" x14ac:dyDescent="0.25">
      <c r="A24" s="50">
        <v>4</v>
      </c>
      <c r="B24" s="50" t="s">
        <v>777</v>
      </c>
      <c r="C24" s="50">
        <v>2</v>
      </c>
      <c r="D24" s="50" t="s">
        <v>778</v>
      </c>
      <c r="E24" s="50" t="s">
        <v>779</v>
      </c>
      <c r="F24" s="330">
        <v>3</v>
      </c>
      <c r="G24" s="50" t="s">
        <v>833</v>
      </c>
      <c r="H24" s="50" t="s">
        <v>834</v>
      </c>
      <c r="I24" s="50">
        <v>8</v>
      </c>
      <c r="J24" s="50">
        <v>17</v>
      </c>
      <c r="K24" s="50" t="s">
        <v>835</v>
      </c>
      <c r="L24" s="330">
        <v>2020051290024</v>
      </c>
      <c r="M24" s="50">
        <v>2</v>
      </c>
      <c r="N24" s="50">
        <v>4232</v>
      </c>
      <c r="O24" s="50" t="s">
        <v>838</v>
      </c>
      <c r="P24" s="50" t="s">
        <v>66</v>
      </c>
      <c r="Q24" s="50">
        <v>4</v>
      </c>
      <c r="R24" s="52" t="s">
        <v>67</v>
      </c>
      <c r="S24" s="37">
        <v>1</v>
      </c>
      <c r="T24" s="50" t="s">
        <v>802</v>
      </c>
      <c r="U24" s="52" t="s">
        <v>839</v>
      </c>
      <c r="V24" s="50" t="s">
        <v>137</v>
      </c>
      <c r="W24" s="37">
        <v>100</v>
      </c>
      <c r="X24" s="51" t="s">
        <v>46</v>
      </c>
      <c r="Y24" s="52">
        <v>0.35</v>
      </c>
      <c r="Z24" s="37">
        <v>100</v>
      </c>
      <c r="AA24" s="37">
        <v>100</v>
      </c>
      <c r="AB24" s="46">
        <v>100</v>
      </c>
      <c r="AC24" s="38">
        <v>100</v>
      </c>
      <c r="AD24" s="46">
        <v>100</v>
      </c>
      <c r="AE24" s="46"/>
      <c r="AF24" s="46">
        <v>100</v>
      </c>
      <c r="AG24" s="46"/>
      <c r="AH24" s="415">
        <f t="shared" si="0"/>
        <v>1</v>
      </c>
      <c r="AI24" s="415">
        <f t="shared" si="1"/>
        <v>1</v>
      </c>
      <c r="AJ24" s="538">
        <v>16505680</v>
      </c>
      <c r="AK24" s="535" t="s">
        <v>810</v>
      </c>
      <c r="AL24" s="41" t="s">
        <v>808</v>
      </c>
      <c r="AM24" s="39">
        <v>9002273</v>
      </c>
      <c r="AN24" s="39"/>
    </row>
    <row r="25" spans="1:40" s="1" customFormat="1" ht="51" x14ac:dyDescent="0.25">
      <c r="A25" s="50">
        <v>4</v>
      </c>
      <c r="B25" s="50" t="s">
        <v>777</v>
      </c>
      <c r="C25" s="50">
        <v>2</v>
      </c>
      <c r="D25" s="50" t="s">
        <v>778</v>
      </c>
      <c r="E25" s="50" t="s">
        <v>779</v>
      </c>
      <c r="F25" s="330">
        <v>3</v>
      </c>
      <c r="G25" s="50" t="s">
        <v>833</v>
      </c>
      <c r="H25" s="50" t="s">
        <v>834</v>
      </c>
      <c r="I25" s="50">
        <v>8</v>
      </c>
      <c r="J25" s="50">
        <v>17</v>
      </c>
      <c r="K25" s="50" t="s">
        <v>835</v>
      </c>
      <c r="L25" s="330">
        <v>2020051290024</v>
      </c>
      <c r="M25" s="50">
        <v>2</v>
      </c>
      <c r="N25" s="50">
        <v>4232</v>
      </c>
      <c r="O25" s="50" t="s">
        <v>838</v>
      </c>
      <c r="P25" s="50" t="s">
        <v>66</v>
      </c>
      <c r="Q25" s="50">
        <v>4</v>
      </c>
      <c r="R25" s="52" t="s">
        <v>67</v>
      </c>
      <c r="S25" s="37">
        <v>1</v>
      </c>
      <c r="T25" s="50" t="s">
        <v>802</v>
      </c>
      <c r="U25" s="52" t="s">
        <v>840</v>
      </c>
      <c r="V25" s="50" t="s">
        <v>66</v>
      </c>
      <c r="W25" s="37">
        <v>8</v>
      </c>
      <c r="X25" s="51" t="s">
        <v>45</v>
      </c>
      <c r="Y25" s="52">
        <v>0.3</v>
      </c>
      <c r="Z25" s="37">
        <v>2</v>
      </c>
      <c r="AA25" s="37">
        <v>3</v>
      </c>
      <c r="AB25" s="46">
        <v>2</v>
      </c>
      <c r="AC25" s="38">
        <v>2</v>
      </c>
      <c r="AD25" s="46">
        <v>2</v>
      </c>
      <c r="AE25" s="46"/>
      <c r="AF25" s="46">
        <v>2</v>
      </c>
      <c r="AG25" s="46"/>
      <c r="AH25" s="415">
        <f t="shared" si="0"/>
        <v>0.625</v>
      </c>
      <c r="AI25" s="415">
        <f t="shared" si="1"/>
        <v>0.625</v>
      </c>
      <c r="AJ25" s="537">
        <v>6000000</v>
      </c>
      <c r="AK25" s="41" t="s">
        <v>812</v>
      </c>
      <c r="AL25" s="41" t="s">
        <v>813</v>
      </c>
      <c r="AM25" s="39">
        <v>1500000</v>
      </c>
      <c r="AN25" s="39"/>
    </row>
    <row r="26" spans="1:40" s="1" customFormat="1" ht="51" x14ac:dyDescent="0.25">
      <c r="A26" s="50">
        <v>4</v>
      </c>
      <c r="B26" s="50" t="s">
        <v>777</v>
      </c>
      <c r="C26" s="50">
        <v>2</v>
      </c>
      <c r="D26" s="50" t="s">
        <v>778</v>
      </c>
      <c r="E26" s="50" t="s">
        <v>779</v>
      </c>
      <c r="F26" s="330">
        <v>3</v>
      </c>
      <c r="G26" s="50" t="s">
        <v>833</v>
      </c>
      <c r="H26" s="50" t="s">
        <v>834</v>
      </c>
      <c r="I26" s="50">
        <v>8</v>
      </c>
      <c r="J26" s="50">
        <v>17</v>
      </c>
      <c r="K26" s="50" t="s">
        <v>835</v>
      </c>
      <c r="L26" s="330">
        <v>2020051290024</v>
      </c>
      <c r="M26" s="50">
        <v>2</v>
      </c>
      <c r="N26" s="50">
        <v>4232</v>
      </c>
      <c r="O26" s="50" t="s">
        <v>838</v>
      </c>
      <c r="P26" s="50" t="s">
        <v>66</v>
      </c>
      <c r="Q26" s="50">
        <v>4</v>
      </c>
      <c r="R26" s="52" t="s">
        <v>67</v>
      </c>
      <c r="S26" s="37">
        <v>1</v>
      </c>
      <c r="T26" s="50" t="s">
        <v>802</v>
      </c>
      <c r="U26" s="52" t="s">
        <v>841</v>
      </c>
      <c r="V26" s="50" t="s">
        <v>137</v>
      </c>
      <c r="W26" s="43">
        <v>1</v>
      </c>
      <c r="X26" s="51" t="s">
        <v>46</v>
      </c>
      <c r="Y26" s="52">
        <v>0.35</v>
      </c>
      <c r="Z26" s="43">
        <v>1</v>
      </c>
      <c r="AA26" s="413">
        <v>1</v>
      </c>
      <c r="AB26" s="43">
        <v>1</v>
      </c>
      <c r="AC26" s="43">
        <v>1</v>
      </c>
      <c r="AD26" s="46">
        <v>100</v>
      </c>
      <c r="AE26" s="46"/>
      <c r="AF26" s="46">
        <v>100</v>
      </c>
      <c r="AG26" s="46"/>
      <c r="AH26" s="415">
        <f t="shared" si="0"/>
        <v>1</v>
      </c>
      <c r="AI26" s="415">
        <f t="shared" si="1"/>
        <v>1</v>
      </c>
      <c r="AJ26" s="538">
        <v>22443957</v>
      </c>
      <c r="AK26" s="535" t="s">
        <v>810</v>
      </c>
      <c r="AL26" s="41" t="s">
        <v>808</v>
      </c>
      <c r="AM26" s="39">
        <v>9677061</v>
      </c>
      <c r="AN26" s="39"/>
    </row>
    <row r="27" spans="1:40" s="1" customFormat="1" ht="63.75" x14ac:dyDescent="0.25">
      <c r="A27" s="50">
        <v>4</v>
      </c>
      <c r="B27" s="50" t="s">
        <v>777</v>
      </c>
      <c r="C27" s="50">
        <v>2</v>
      </c>
      <c r="D27" s="50" t="s">
        <v>778</v>
      </c>
      <c r="E27" s="50" t="s">
        <v>779</v>
      </c>
      <c r="F27" s="330">
        <v>3</v>
      </c>
      <c r="G27" s="50" t="s">
        <v>833</v>
      </c>
      <c r="H27" s="50" t="s">
        <v>834</v>
      </c>
      <c r="I27" s="50">
        <v>8</v>
      </c>
      <c r="J27" s="50"/>
      <c r="K27" s="50" t="s">
        <v>835</v>
      </c>
      <c r="L27" s="330">
        <v>2020051290024</v>
      </c>
      <c r="M27" s="50">
        <v>3</v>
      </c>
      <c r="N27" s="50">
        <v>4233</v>
      </c>
      <c r="O27" s="50" t="s">
        <v>842</v>
      </c>
      <c r="P27" s="50" t="s">
        <v>66</v>
      </c>
      <c r="Q27" s="50">
        <v>3</v>
      </c>
      <c r="R27" s="52" t="s">
        <v>67</v>
      </c>
      <c r="S27" s="37">
        <v>1</v>
      </c>
      <c r="T27" s="50" t="s">
        <v>802</v>
      </c>
      <c r="U27" s="50" t="s">
        <v>843</v>
      </c>
      <c r="V27" s="50" t="s">
        <v>66</v>
      </c>
      <c r="W27" s="37">
        <v>15</v>
      </c>
      <c r="X27" s="51" t="s">
        <v>45</v>
      </c>
      <c r="Y27" s="52">
        <v>0.5</v>
      </c>
      <c r="Z27" s="37">
        <v>0</v>
      </c>
      <c r="AA27" s="37">
        <v>0</v>
      </c>
      <c r="AB27" s="46">
        <v>15</v>
      </c>
      <c r="AC27" s="38">
        <v>15</v>
      </c>
      <c r="AD27" s="46">
        <v>0</v>
      </c>
      <c r="AE27" s="46"/>
      <c r="AF27" s="46">
        <v>0</v>
      </c>
      <c r="AG27" s="46"/>
      <c r="AH27" s="415">
        <f t="shared" si="0"/>
        <v>1</v>
      </c>
      <c r="AI27" s="415">
        <f t="shared" si="1"/>
        <v>1</v>
      </c>
      <c r="AJ27" s="537">
        <v>105600600</v>
      </c>
      <c r="AK27" s="535" t="s">
        <v>844</v>
      </c>
      <c r="AL27" s="41" t="s">
        <v>808</v>
      </c>
      <c r="AM27" s="39">
        <v>105600600</v>
      </c>
      <c r="AN27" s="39"/>
    </row>
    <row r="28" spans="1:40" s="1" customFormat="1" ht="63.75" x14ac:dyDescent="0.25">
      <c r="A28" s="50">
        <v>4</v>
      </c>
      <c r="B28" s="50" t="s">
        <v>777</v>
      </c>
      <c r="C28" s="50">
        <v>2</v>
      </c>
      <c r="D28" s="50" t="s">
        <v>778</v>
      </c>
      <c r="E28" s="50" t="s">
        <v>779</v>
      </c>
      <c r="F28" s="330">
        <v>3</v>
      </c>
      <c r="G28" s="50" t="s">
        <v>833</v>
      </c>
      <c r="H28" s="50" t="s">
        <v>834</v>
      </c>
      <c r="I28" s="50">
        <v>8</v>
      </c>
      <c r="J28" s="50"/>
      <c r="K28" s="50" t="s">
        <v>835</v>
      </c>
      <c r="L28" s="330">
        <v>2020051290024</v>
      </c>
      <c r="M28" s="50">
        <v>3</v>
      </c>
      <c r="N28" s="50">
        <v>4233</v>
      </c>
      <c r="O28" s="50" t="s">
        <v>842</v>
      </c>
      <c r="P28" s="50" t="s">
        <v>66</v>
      </c>
      <c r="Q28" s="50">
        <v>3</v>
      </c>
      <c r="R28" s="52" t="s">
        <v>67</v>
      </c>
      <c r="S28" s="37">
        <v>1</v>
      </c>
      <c r="T28" s="50" t="s">
        <v>802</v>
      </c>
      <c r="U28" s="50" t="s">
        <v>845</v>
      </c>
      <c r="V28" s="50" t="s">
        <v>137</v>
      </c>
      <c r="W28" s="43">
        <v>1</v>
      </c>
      <c r="X28" s="51" t="s">
        <v>46</v>
      </c>
      <c r="Y28" s="52">
        <v>0.5</v>
      </c>
      <c r="Z28" s="43">
        <v>1</v>
      </c>
      <c r="AA28" s="413">
        <v>1</v>
      </c>
      <c r="AB28" s="43">
        <v>1</v>
      </c>
      <c r="AC28" s="43">
        <v>1</v>
      </c>
      <c r="AD28" s="46">
        <v>100</v>
      </c>
      <c r="AE28" s="46"/>
      <c r="AF28" s="46">
        <v>100</v>
      </c>
      <c r="AG28" s="46"/>
      <c r="AH28" s="415">
        <f t="shared" si="0"/>
        <v>1</v>
      </c>
      <c r="AI28" s="415">
        <f t="shared" si="1"/>
        <v>1</v>
      </c>
      <c r="AJ28" s="538">
        <v>22000000</v>
      </c>
      <c r="AK28" s="535" t="s">
        <v>810</v>
      </c>
      <c r="AL28" s="41" t="s">
        <v>808</v>
      </c>
      <c r="AM28" s="39">
        <v>9727707</v>
      </c>
      <c r="AN28" s="39"/>
    </row>
    <row r="29" spans="1:40" s="1" customFormat="1" ht="51" x14ac:dyDescent="0.25">
      <c r="A29" s="50">
        <v>4</v>
      </c>
      <c r="B29" s="50" t="s">
        <v>777</v>
      </c>
      <c r="C29" s="50">
        <v>3</v>
      </c>
      <c r="D29" s="50" t="s">
        <v>846</v>
      </c>
      <c r="E29" s="50" t="s">
        <v>847</v>
      </c>
      <c r="F29" s="330">
        <v>2</v>
      </c>
      <c r="G29" s="50" t="s">
        <v>848</v>
      </c>
      <c r="H29" s="50" t="s">
        <v>849</v>
      </c>
      <c r="I29" s="50">
        <v>17</v>
      </c>
      <c r="J29" s="50"/>
      <c r="K29" s="50" t="s">
        <v>850</v>
      </c>
      <c r="L29" s="330">
        <v>2020051290057</v>
      </c>
      <c r="M29" s="50">
        <v>4</v>
      </c>
      <c r="N29" s="50">
        <v>4324</v>
      </c>
      <c r="O29" s="50" t="s">
        <v>851</v>
      </c>
      <c r="P29" s="50" t="s">
        <v>66</v>
      </c>
      <c r="Q29" s="50">
        <v>4</v>
      </c>
      <c r="R29" s="52" t="s">
        <v>67</v>
      </c>
      <c r="S29" s="37">
        <v>1</v>
      </c>
      <c r="T29" s="50" t="s">
        <v>802</v>
      </c>
      <c r="U29" s="52" t="s">
        <v>852</v>
      </c>
      <c r="V29" s="50" t="s">
        <v>137</v>
      </c>
      <c r="W29" s="43">
        <v>1</v>
      </c>
      <c r="X29" s="51" t="s">
        <v>46</v>
      </c>
      <c r="Y29" s="52">
        <v>0.35</v>
      </c>
      <c r="Z29" s="43">
        <v>1</v>
      </c>
      <c r="AA29" s="413">
        <v>1</v>
      </c>
      <c r="AB29" s="43">
        <v>1</v>
      </c>
      <c r="AC29" s="43">
        <v>1</v>
      </c>
      <c r="AD29" s="46">
        <v>100</v>
      </c>
      <c r="AE29" s="46"/>
      <c r="AF29" s="46">
        <v>100</v>
      </c>
      <c r="AG29" s="46"/>
      <c r="AH29" s="415">
        <f t="shared" si="0"/>
        <v>1</v>
      </c>
      <c r="AI29" s="415">
        <f t="shared" si="1"/>
        <v>1</v>
      </c>
      <c r="AJ29" s="537">
        <v>45003183</v>
      </c>
      <c r="AK29" s="535" t="s">
        <v>807</v>
      </c>
      <c r="AL29" s="41" t="s">
        <v>808</v>
      </c>
      <c r="AM29" s="39">
        <v>22805756</v>
      </c>
      <c r="AN29" s="39"/>
    </row>
    <row r="30" spans="1:40" s="1" customFormat="1" ht="51" x14ac:dyDescent="0.25">
      <c r="A30" s="50">
        <v>4</v>
      </c>
      <c r="B30" s="50" t="s">
        <v>777</v>
      </c>
      <c r="C30" s="50">
        <v>3</v>
      </c>
      <c r="D30" s="50" t="s">
        <v>846</v>
      </c>
      <c r="E30" s="50" t="s">
        <v>847</v>
      </c>
      <c r="F30" s="330">
        <v>2</v>
      </c>
      <c r="G30" s="50" t="s">
        <v>848</v>
      </c>
      <c r="H30" s="50" t="s">
        <v>849</v>
      </c>
      <c r="I30" s="50">
        <v>17</v>
      </c>
      <c r="J30" s="50"/>
      <c r="K30" s="50" t="s">
        <v>850</v>
      </c>
      <c r="L30" s="330">
        <v>2020051290057</v>
      </c>
      <c r="M30" s="50">
        <v>4</v>
      </c>
      <c r="N30" s="50">
        <v>4324</v>
      </c>
      <c r="O30" s="50" t="s">
        <v>851</v>
      </c>
      <c r="P30" s="50" t="s">
        <v>66</v>
      </c>
      <c r="Q30" s="50">
        <v>4</v>
      </c>
      <c r="R30" s="52" t="s">
        <v>67</v>
      </c>
      <c r="S30" s="37">
        <v>1</v>
      </c>
      <c r="T30" s="50" t="s">
        <v>802</v>
      </c>
      <c r="U30" s="52" t="s">
        <v>853</v>
      </c>
      <c r="V30" s="50" t="s">
        <v>137</v>
      </c>
      <c r="W30" s="37">
        <v>100</v>
      </c>
      <c r="X30" s="50" t="s">
        <v>46</v>
      </c>
      <c r="Y30" s="52">
        <v>0.35</v>
      </c>
      <c r="Z30" s="43">
        <v>1</v>
      </c>
      <c r="AA30" s="413">
        <v>1</v>
      </c>
      <c r="AB30" s="43">
        <v>1</v>
      </c>
      <c r="AC30" s="43">
        <v>1</v>
      </c>
      <c r="AD30" s="43">
        <v>1</v>
      </c>
      <c r="AE30" s="65"/>
      <c r="AF30" s="43">
        <v>1</v>
      </c>
      <c r="AG30" s="46"/>
      <c r="AH30" s="415">
        <f t="shared" si="0"/>
        <v>1</v>
      </c>
      <c r="AI30" s="415">
        <f t="shared" si="1"/>
        <v>1</v>
      </c>
      <c r="AJ30" s="537">
        <v>38352670</v>
      </c>
      <c r="AK30" s="535" t="s">
        <v>807</v>
      </c>
      <c r="AL30" s="41" t="s">
        <v>808</v>
      </c>
      <c r="AM30" s="39">
        <v>16235301</v>
      </c>
      <c r="AN30" s="39"/>
    </row>
    <row r="31" spans="1:40" s="1" customFormat="1" ht="51" x14ac:dyDescent="0.25">
      <c r="A31" s="50">
        <v>4</v>
      </c>
      <c r="B31" s="50" t="s">
        <v>777</v>
      </c>
      <c r="C31" s="50">
        <v>3</v>
      </c>
      <c r="D31" s="50" t="s">
        <v>846</v>
      </c>
      <c r="E31" s="50" t="s">
        <v>847</v>
      </c>
      <c r="F31" s="330">
        <v>2</v>
      </c>
      <c r="G31" s="50" t="s">
        <v>848</v>
      </c>
      <c r="H31" s="50" t="s">
        <v>849</v>
      </c>
      <c r="I31" s="50">
        <v>17</v>
      </c>
      <c r="J31" s="50"/>
      <c r="K31" s="50" t="s">
        <v>850</v>
      </c>
      <c r="L31" s="330">
        <v>2020051290057</v>
      </c>
      <c r="M31" s="50">
        <v>4</v>
      </c>
      <c r="N31" s="50">
        <v>4324</v>
      </c>
      <c r="O31" s="50" t="s">
        <v>851</v>
      </c>
      <c r="P31" s="50" t="s">
        <v>66</v>
      </c>
      <c r="Q31" s="50">
        <v>4</v>
      </c>
      <c r="R31" s="52" t="s">
        <v>67</v>
      </c>
      <c r="S31" s="37">
        <v>1</v>
      </c>
      <c r="T31" s="50" t="s">
        <v>802</v>
      </c>
      <c r="U31" s="52" t="s">
        <v>854</v>
      </c>
      <c r="V31" s="50" t="s">
        <v>137</v>
      </c>
      <c r="W31" s="43">
        <v>1</v>
      </c>
      <c r="X31" s="51" t="s">
        <v>46</v>
      </c>
      <c r="Y31" s="52">
        <v>0.3</v>
      </c>
      <c r="Z31" s="65">
        <v>1</v>
      </c>
      <c r="AA31" s="65">
        <v>1</v>
      </c>
      <c r="AB31" s="65">
        <v>1</v>
      </c>
      <c r="AC31" s="65">
        <v>1</v>
      </c>
      <c r="AD31" s="46">
        <v>0</v>
      </c>
      <c r="AE31" s="46"/>
      <c r="AF31" s="46">
        <v>0</v>
      </c>
      <c r="AG31" s="46"/>
      <c r="AH31" s="415">
        <f t="shared" si="0"/>
        <v>1</v>
      </c>
      <c r="AI31" s="415">
        <f t="shared" si="1"/>
        <v>1</v>
      </c>
      <c r="AJ31" s="537">
        <v>26626000</v>
      </c>
      <c r="AK31" s="535" t="s">
        <v>807</v>
      </c>
      <c r="AL31" s="41" t="s">
        <v>808</v>
      </c>
      <c r="AM31" s="39">
        <v>16000000</v>
      </c>
      <c r="AN31" s="39"/>
    </row>
    <row r="32" spans="1:40" s="1" customFormat="1" ht="63.75" x14ac:dyDescent="0.25">
      <c r="A32" s="50">
        <v>4</v>
      </c>
      <c r="B32" s="50" t="s">
        <v>777</v>
      </c>
      <c r="C32" s="50">
        <v>3</v>
      </c>
      <c r="D32" s="50" t="s">
        <v>846</v>
      </c>
      <c r="E32" s="50" t="s">
        <v>847</v>
      </c>
      <c r="F32" s="330">
        <v>3</v>
      </c>
      <c r="G32" s="50" t="s">
        <v>855</v>
      </c>
      <c r="H32" s="50" t="s">
        <v>856</v>
      </c>
      <c r="I32" s="50">
        <v>17</v>
      </c>
      <c r="J32" s="50"/>
      <c r="K32" s="50" t="s">
        <v>857</v>
      </c>
      <c r="L32" s="330">
        <v>2020051290058</v>
      </c>
      <c r="M32" s="50">
        <v>1</v>
      </c>
      <c r="N32" s="50">
        <v>4331</v>
      </c>
      <c r="O32" s="50" t="s">
        <v>858</v>
      </c>
      <c r="P32" s="50" t="s">
        <v>66</v>
      </c>
      <c r="Q32" s="50">
        <v>4</v>
      </c>
      <c r="R32" s="52" t="s">
        <v>67</v>
      </c>
      <c r="S32" s="37">
        <v>1</v>
      </c>
      <c r="T32" s="50" t="s">
        <v>802</v>
      </c>
      <c r="U32" s="50" t="s">
        <v>859</v>
      </c>
      <c r="V32" s="50" t="s">
        <v>137</v>
      </c>
      <c r="W32" s="52">
        <v>1</v>
      </c>
      <c r="X32" s="51" t="s">
        <v>46</v>
      </c>
      <c r="Y32" s="52">
        <v>0.5</v>
      </c>
      <c r="Z32" s="65">
        <v>1</v>
      </c>
      <c r="AA32" s="65">
        <v>1</v>
      </c>
      <c r="AB32" s="65">
        <v>1</v>
      </c>
      <c r="AC32" s="65">
        <v>1</v>
      </c>
      <c r="AD32" s="46">
        <v>100</v>
      </c>
      <c r="AE32" s="46"/>
      <c r="AF32" s="46">
        <v>100</v>
      </c>
      <c r="AG32" s="46"/>
      <c r="AH32" s="415">
        <f t="shared" si="0"/>
        <v>1</v>
      </c>
      <c r="AI32" s="415">
        <f t="shared" si="1"/>
        <v>1</v>
      </c>
      <c r="AJ32" s="538">
        <v>15000000</v>
      </c>
      <c r="AK32" s="535" t="s">
        <v>810</v>
      </c>
      <c r="AL32" s="41" t="s">
        <v>808</v>
      </c>
      <c r="AM32" s="39">
        <v>6005698</v>
      </c>
      <c r="AN32" s="39"/>
    </row>
    <row r="33" spans="1:40" s="1" customFormat="1" ht="63.75" x14ac:dyDescent="0.25">
      <c r="A33" s="50">
        <v>4</v>
      </c>
      <c r="B33" s="50" t="s">
        <v>777</v>
      </c>
      <c r="C33" s="50">
        <v>3</v>
      </c>
      <c r="D33" s="50" t="s">
        <v>846</v>
      </c>
      <c r="E33" s="50" t="s">
        <v>847</v>
      </c>
      <c r="F33" s="330">
        <v>3</v>
      </c>
      <c r="G33" s="50" t="s">
        <v>855</v>
      </c>
      <c r="H33" s="50" t="s">
        <v>856</v>
      </c>
      <c r="I33" s="50">
        <v>17</v>
      </c>
      <c r="J33" s="50"/>
      <c r="K33" s="50" t="s">
        <v>857</v>
      </c>
      <c r="L33" s="330">
        <v>2020051290058</v>
      </c>
      <c r="M33" s="50">
        <v>1</v>
      </c>
      <c r="N33" s="50">
        <v>4331</v>
      </c>
      <c r="O33" s="50" t="s">
        <v>858</v>
      </c>
      <c r="P33" s="50" t="s">
        <v>66</v>
      </c>
      <c r="Q33" s="50">
        <v>4</v>
      </c>
      <c r="R33" s="52" t="s">
        <v>67</v>
      </c>
      <c r="S33" s="37">
        <v>1</v>
      </c>
      <c r="T33" s="50" t="s">
        <v>802</v>
      </c>
      <c r="U33" s="50" t="s">
        <v>860</v>
      </c>
      <c r="V33" s="50" t="s">
        <v>137</v>
      </c>
      <c r="W33" s="52">
        <v>1</v>
      </c>
      <c r="X33" s="51" t="s">
        <v>46</v>
      </c>
      <c r="Y33" s="52">
        <v>0.5</v>
      </c>
      <c r="Z33" s="65">
        <v>1</v>
      </c>
      <c r="AA33" s="65">
        <v>1</v>
      </c>
      <c r="AB33" s="65">
        <v>1</v>
      </c>
      <c r="AC33" s="65">
        <v>1</v>
      </c>
      <c r="AD33" s="46">
        <v>100</v>
      </c>
      <c r="AE33" s="46"/>
      <c r="AF33" s="46">
        <v>100</v>
      </c>
      <c r="AG33" s="46"/>
      <c r="AH33" s="415">
        <f t="shared" si="0"/>
        <v>1</v>
      </c>
      <c r="AI33" s="415">
        <f t="shared" si="1"/>
        <v>1</v>
      </c>
      <c r="AJ33" s="538">
        <v>15000000</v>
      </c>
      <c r="AK33" s="535" t="s">
        <v>810</v>
      </c>
      <c r="AL33" s="41" t="s">
        <v>808</v>
      </c>
      <c r="AM33" s="39">
        <v>6005698</v>
      </c>
      <c r="AN33" s="39"/>
    </row>
    <row r="34" spans="1:40" s="1" customFormat="1" ht="51" x14ac:dyDescent="0.25">
      <c r="A34" s="50">
        <v>4</v>
      </c>
      <c r="B34" s="50" t="s">
        <v>777</v>
      </c>
      <c r="C34" s="50">
        <v>3</v>
      </c>
      <c r="D34" s="50" t="s">
        <v>846</v>
      </c>
      <c r="E34" s="50" t="s">
        <v>847</v>
      </c>
      <c r="F34" s="330">
        <v>3</v>
      </c>
      <c r="G34" s="50" t="s">
        <v>855</v>
      </c>
      <c r="H34" s="50" t="s">
        <v>856</v>
      </c>
      <c r="I34" s="50">
        <v>17</v>
      </c>
      <c r="J34" s="50"/>
      <c r="K34" s="50" t="s">
        <v>857</v>
      </c>
      <c r="L34" s="330">
        <v>2020051290058</v>
      </c>
      <c r="M34" s="50">
        <v>2</v>
      </c>
      <c r="N34" s="50">
        <v>4332</v>
      </c>
      <c r="O34" s="50" t="s">
        <v>861</v>
      </c>
      <c r="P34" s="50" t="s">
        <v>66</v>
      </c>
      <c r="Q34" s="50">
        <v>4</v>
      </c>
      <c r="R34" s="52" t="s">
        <v>67</v>
      </c>
      <c r="S34" s="37">
        <v>1</v>
      </c>
      <c r="T34" s="50" t="s">
        <v>802</v>
      </c>
      <c r="U34" s="52" t="s">
        <v>862</v>
      </c>
      <c r="V34" s="50" t="s">
        <v>137</v>
      </c>
      <c r="W34" s="43">
        <v>1</v>
      </c>
      <c r="X34" s="51" t="s">
        <v>46</v>
      </c>
      <c r="Y34" s="52">
        <v>1</v>
      </c>
      <c r="Z34" s="65">
        <v>1</v>
      </c>
      <c r="AA34" s="65">
        <v>1</v>
      </c>
      <c r="AB34" s="65">
        <v>1</v>
      </c>
      <c r="AC34" s="65">
        <v>1</v>
      </c>
      <c r="AD34" s="46">
        <v>100</v>
      </c>
      <c r="AE34" s="46"/>
      <c r="AF34" s="46">
        <v>100</v>
      </c>
      <c r="AG34" s="46"/>
      <c r="AH34" s="415">
        <f t="shared" si="0"/>
        <v>1</v>
      </c>
      <c r="AI34" s="415">
        <f t="shared" si="1"/>
        <v>1</v>
      </c>
      <c r="AJ34" s="537">
        <v>4000000</v>
      </c>
      <c r="AK34" s="41" t="s">
        <v>812</v>
      </c>
      <c r="AL34" s="41" t="s">
        <v>813</v>
      </c>
      <c r="AM34" s="39">
        <v>2000000</v>
      </c>
      <c r="AN34" s="39"/>
    </row>
    <row r="35" spans="1:40" s="273" customFormat="1" ht="12.75" x14ac:dyDescent="0.2">
      <c r="A35" s="536"/>
      <c r="B35" s="536"/>
      <c r="C35" s="536"/>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row>
  </sheetData>
  <sheetProtection algorithmName="SHA-512" hashValue="i/2AEpB8aDK0vY/y0RqMQHcnYgv6K7A6+WIgem0vKONhD5Q8vd1snmGKgR2H8wPRCsHnkEDVE8tqAKhykf7pGQ==" saltValue="AJzctU6U0V5w66c11O2xiw==" spinCount="100000" sheet="1" objects="1" scenarios="1" selectLockedCells="1" selectUnlockedCells="1"/>
  <mergeCells count="20">
    <mergeCell ref="A7:T7"/>
    <mergeCell ref="U7:AH7"/>
    <mergeCell ref="AJ7:AM7"/>
    <mergeCell ref="AN7:AN8"/>
    <mergeCell ref="A5:B5"/>
    <mergeCell ref="C5:AN5"/>
    <mergeCell ref="A6:B6"/>
    <mergeCell ref="C6:G6"/>
    <mergeCell ref="H6:J6"/>
    <mergeCell ref="K6:N6"/>
    <mergeCell ref="P6:T6"/>
    <mergeCell ref="W6:X6"/>
    <mergeCell ref="Y6:Z6"/>
    <mergeCell ref="AA6:AN6"/>
    <mergeCell ref="A1:B4"/>
    <mergeCell ref="C1:AL4"/>
    <mergeCell ref="AM1:AN1"/>
    <mergeCell ref="AM2:AN2"/>
    <mergeCell ref="AM3:AN3"/>
    <mergeCell ref="AM4:AN4"/>
  </mergeCells>
  <dataValidations count="2">
    <dataValidation type="list" allowBlank="1" showInputMessage="1" showErrorMessage="1" sqref="X9:X34">
      <formula1>$AY$1:$AY$3</formula1>
    </dataValidation>
    <dataValidation type="list" allowBlank="1" showErrorMessage="1" sqref="AL8">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'C:\Users\julie.quiroz\Desktop\PA T2 - 2023 DEPENDENCIAS\DEPENDENCIOAS REPORTADAS KPT\[Mod 2 Plan de Acción SSA- 2023 - Seguimiento 2do Trimestre OK.xlsx]Hoja1'!#REF!</xm:f>
          </x14:formula1>
          <xm:sqref>Y6:Z6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topLeftCell="T1" zoomScale="82" zoomScaleNormal="82" workbookViewId="0">
      <selection activeCell="K6" sqref="K6:N6"/>
    </sheetView>
  </sheetViews>
  <sheetFormatPr baseColWidth="10" defaultRowHeight="15" x14ac:dyDescent="0.25"/>
  <cols>
    <col min="1" max="1" width="7.28515625" customWidth="1"/>
    <col min="2" max="2" width="25.140625" customWidth="1"/>
    <col min="5" max="5" width="19.5703125" customWidth="1"/>
    <col min="6" max="6" width="7.28515625" customWidth="1"/>
    <col min="7" max="7" width="10.140625" customWidth="1"/>
    <col min="8" max="8" width="23.7109375" customWidth="1"/>
    <col min="11" max="11" width="28.5703125" customWidth="1"/>
    <col min="12" max="12" width="19.85546875" customWidth="1"/>
    <col min="15" max="15" width="29.7109375" customWidth="1"/>
    <col min="16" max="16" width="15.85546875" customWidth="1"/>
    <col min="17" max="17" width="15.7109375" customWidth="1"/>
    <col min="18" max="18" width="18.42578125" customWidth="1"/>
    <col min="20" max="20" width="20.140625" customWidth="1"/>
    <col min="21" max="21" width="55.42578125" customWidth="1"/>
    <col min="22" max="22" width="12.85546875" customWidth="1"/>
    <col min="24" max="24" width="15.7109375" customWidth="1"/>
    <col min="25" max="25" width="17.5703125" customWidth="1"/>
    <col min="26" max="27" width="13" customWidth="1"/>
    <col min="28" max="28" width="12.28515625" customWidth="1"/>
    <col min="29" max="29" width="13" customWidth="1"/>
    <col min="30" max="33" width="0" hidden="1" customWidth="1"/>
    <col min="34" max="34" width="13.85546875" customWidth="1"/>
    <col min="35" max="35" width="13.5703125" customWidth="1"/>
    <col min="36" max="36" width="17.85546875" customWidth="1"/>
    <col min="37" max="37" width="20.5703125" customWidth="1"/>
    <col min="38" max="38" width="15.85546875" customWidth="1"/>
    <col min="39" max="39" width="17" customWidth="1"/>
    <col min="40" max="40" width="24" customWidth="1"/>
  </cols>
  <sheetData>
    <row r="1" spans="1:51" s="578" customFormat="1" ht="12.75" customHeight="1" x14ac:dyDescent="0.25">
      <c r="A1" s="831"/>
      <c r="B1" s="832"/>
      <c r="C1" s="834" t="s">
        <v>0</v>
      </c>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2"/>
      <c r="AM1" s="830" t="s">
        <v>1757</v>
      </c>
      <c r="AN1" s="818"/>
      <c r="AO1" s="467"/>
      <c r="AP1" s="467"/>
      <c r="AQ1" s="467"/>
      <c r="AR1" s="467"/>
      <c r="AS1" s="467"/>
      <c r="AT1" s="467"/>
      <c r="AU1" s="467"/>
      <c r="AV1" s="467"/>
      <c r="AW1" s="467"/>
      <c r="AX1" s="467"/>
      <c r="AY1" s="467" t="s">
        <v>45</v>
      </c>
    </row>
    <row r="2" spans="1:51" s="578" customFormat="1" ht="12.75" customHeight="1" x14ac:dyDescent="0.25">
      <c r="A2" s="833"/>
      <c r="B2" s="832"/>
      <c r="C2" s="833"/>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836"/>
      <c r="AL2" s="832"/>
      <c r="AM2" s="830" t="s">
        <v>1758</v>
      </c>
      <c r="AN2" s="818"/>
      <c r="AO2" s="467"/>
      <c r="AP2" s="467"/>
      <c r="AQ2" s="467"/>
      <c r="AR2" s="467"/>
      <c r="AS2" s="467"/>
      <c r="AT2" s="467"/>
      <c r="AU2" s="467"/>
      <c r="AV2" s="467"/>
      <c r="AW2" s="467"/>
      <c r="AX2" s="467"/>
      <c r="AY2" s="467" t="s">
        <v>47</v>
      </c>
    </row>
    <row r="3" spans="1:51" s="578" customFormat="1" ht="12.75" customHeight="1" x14ac:dyDescent="0.25">
      <c r="A3" s="833"/>
      <c r="B3" s="832"/>
      <c r="C3" s="833"/>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2"/>
      <c r="AM3" s="830" t="s">
        <v>1759</v>
      </c>
      <c r="AN3" s="818"/>
      <c r="AO3" s="467"/>
      <c r="AP3" s="467"/>
      <c r="AQ3" s="467"/>
      <c r="AR3" s="467"/>
      <c r="AS3" s="467"/>
      <c r="AT3" s="467"/>
      <c r="AU3" s="467"/>
      <c r="AV3" s="467"/>
      <c r="AW3" s="467"/>
      <c r="AX3" s="467"/>
      <c r="AY3" s="467" t="s">
        <v>46</v>
      </c>
    </row>
    <row r="4" spans="1:51" s="578" customFormat="1" ht="21.75" customHeight="1" x14ac:dyDescent="0.25">
      <c r="A4" s="833"/>
      <c r="B4" s="832"/>
      <c r="C4" s="837"/>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2"/>
      <c r="AM4" s="830" t="s">
        <v>1760</v>
      </c>
      <c r="AN4" s="818"/>
      <c r="AO4" s="467"/>
      <c r="AP4" s="467"/>
      <c r="AQ4" s="467"/>
      <c r="AR4" s="467"/>
      <c r="AS4" s="467"/>
      <c r="AT4" s="467"/>
      <c r="AU4" s="467"/>
      <c r="AV4" s="467"/>
      <c r="AW4" s="467"/>
      <c r="AX4" s="467"/>
      <c r="AY4" s="467"/>
    </row>
    <row r="5" spans="1:51" s="578" customFormat="1" ht="30.75" customHeight="1" x14ac:dyDescent="0.25">
      <c r="A5" s="825" t="s">
        <v>3</v>
      </c>
      <c r="B5" s="826"/>
      <c r="C5" s="827" t="s">
        <v>4</v>
      </c>
      <c r="D5" s="817"/>
      <c r="E5" s="817"/>
      <c r="F5" s="817"/>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817"/>
      <c r="AK5" s="817"/>
      <c r="AL5" s="817"/>
      <c r="AM5" s="817"/>
      <c r="AN5" s="818"/>
      <c r="AO5" s="467"/>
      <c r="AP5" s="467"/>
      <c r="AQ5" s="467"/>
      <c r="AR5" s="467"/>
      <c r="AS5" s="467"/>
      <c r="AT5" s="467"/>
      <c r="AU5" s="467"/>
      <c r="AV5" s="467"/>
      <c r="AW5" s="467"/>
      <c r="AX5" s="467"/>
      <c r="AY5" s="467"/>
    </row>
    <row r="6" spans="1:51" s="578" customFormat="1" ht="47.25" customHeight="1" x14ac:dyDescent="0.25">
      <c r="A6" s="828" t="s">
        <v>5</v>
      </c>
      <c r="B6" s="818"/>
      <c r="C6" s="829">
        <v>2023</v>
      </c>
      <c r="D6" s="817"/>
      <c r="E6" s="817"/>
      <c r="F6" s="817"/>
      <c r="G6" s="818"/>
      <c r="H6" s="830" t="s">
        <v>6</v>
      </c>
      <c r="I6" s="817"/>
      <c r="J6" s="818"/>
      <c r="K6" s="829" t="s">
        <v>1799</v>
      </c>
      <c r="L6" s="817"/>
      <c r="M6" s="817"/>
      <c r="N6" s="818"/>
      <c r="O6" s="579" t="s">
        <v>7</v>
      </c>
      <c r="P6" s="829" t="s">
        <v>1761</v>
      </c>
      <c r="Q6" s="817"/>
      <c r="R6" s="817"/>
      <c r="S6" s="817"/>
      <c r="T6" s="818"/>
      <c r="U6" s="580" t="s">
        <v>319</v>
      </c>
      <c r="V6" s="945">
        <v>45122</v>
      </c>
      <c r="W6" s="830" t="s">
        <v>1747</v>
      </c>
      <c r="X6" s="818"/>
      <c r="Y6" s="829"/>
      <c r="Z6" s="818"/>
      <c r="AA6" s="829"/>
      <c r="AB6" s="817"/>
      <c r="AC6" s="817"/>
      <c r="AD6" s="817"/>
      <c r="AE6" s="817"/>
      <c r="AF6" s="817"/>
      <c r="AG6" s="817"/>
      <c r="AH6" s="817"/>
      <c r="AI6" s="817"/>
      <c r="AJ6" s="817"/>
      <c r="AK6" s="817"/>
      <c r="AL6" s="817"/>
      <c r="AM6" s="817"/>
      <c r="AN6" s="818"/>
      <c r="AO6" s="467"/>
      <c r="AP6" s="467"/>
      <c r="AQ6" s="467"/>
      <c r="AR6" s="467"/>
      <c r="AS6" s="467"/>
      <c r="AT6" s="467"/>
      <c r="AU6" s="467"/>
      <c r="AV6" s="467"/>
      <c r="AW6" s="467"/>
      <c r="AX6" s="467"/>
      <c r="AY6" s="467"/>
    </row>
    <row r="7" spans="1:51" s="578" customFormat="1" ht="12.75" customHeight="1" x14ac:dyDescent="0.25">
      <c r="A7" s="816"/>
      <c r="B7" s="817"/>
      <c r="C7" s="817"/>
      <c r="D7" s="817"/>
      <c r="E7" s="817"/>
      <c r="F7" s="817"/>
      <c r="G7" s="817"/>
      <c r="H7" s="817"/>
      <c r="I7" s="817"/>
      <c r="J7" s="817"/>
      <c r="K7" s="817"/>
      <c r="L7" s="817"/>
      <c r="M7" s="817"/>
      <c r="N7" s="817"/>
      <c r="O7" s="817"/>
      <c r="P7" s="817"/>
      <c r="Q7" s="817"/>
      <c r="R7" s="817"/>
      <c r="S7" s="817"/>
      <c r="T7" s="818"/>
      <c r="U7" s="819" t="s">
        <v>8</v>
      </c>
      <c r="V7" s="817"/>
      <c r="W7" s="817"/>
      <c r="X7" s="817"/>
      <c r="Y7" s="817"/>
      <c r="Z7" s="817"/>
      <c r="AA7" s="817"/>
      <c r="AB7" s="817"/>
      <c r="AC7" s="817"/>
      <c r="AD7" s="817"/>
      <c r="AE7" s="817"/>
      <c r="AF7" s="817"/>
      <c r="AG7" s="817"/>
      <c r="AH7" s="818"/>
      <c r="AI7" s="581"/>
      <c r="AJ7" s="820" t="s">
        <v>9</v>
      </c>
      <c r="AK7" s="821"/>
      <c r="AL7" s="821"/>
      <c r="AM7" s="822"/>
      <c r="AN7" s="823" t="s">
        <v>10</v>
      </c>
      <c r="AO7" s="582"/>
      <c r="AP7" s="582"/>
      <c r="AQ7" s="582"/>
      <c r="AR7" s="582"/>
      <c r="AS7" s="582"/>
      <c r="AT7" s="582"/>
      <c r="AU7" s="582"/>
      <c r="AV7" s="582"/>
      <c r="AW7" s="582"/>
      <c r="AX7" s="582"/>
      <c r="AY7" s="582"/>
    </row>
    <row r="8" spans="1:51" s="592" customFormat="1" ht="66.75" customHeight="1" x14ac:dyDescent="0.25">
      <c r="A8" s="583" t="s">
        <v>11</v>
      </c>
      <c r="B8" s="583" t="s">
        <v>12</v>
      </c>
      <c r="C8" s="583" t="s">
        <v>11</v>
      </c>
      <c r="D8" s="583" t="s">
        <v>13</v>
      </c>
      <c r="E8" s="583" t="s">
        <v>14</v>
      </c>
      <c r="F8" s="583" t="s">
        <v>11</v>
      </c>
      <c r="G8" s="583" t="s">
        <v>13</v>
      </c>
      <c r="H8" s="583" t="s">
        <v>15</v>
      </c>
      <c r="I8" s="583" t="s">
        <v>16</v>
      </c>
      <c r="J8" s="583" t="s">
        <v>17</v>
      </c>
      <c r="K8" s="583" t="s">
        <v>18</v>
      </c>
      <c r="L8" s="583" t="s">
        <v>19</v>
      </c>
      <c r="M8" s="583" t="s">
        <v>11</v>
      </c>
      <c r="N8" s="583" t="s">
        <v>13</v>
      </c>
      <c r="O8" s="583" t="s">
        <v>20</v>
      </c>
      <c r="P8" s="583" t="s">
        <v>21</v>
      </c>
      <c r="Q8" s="583" t="s">
        <v>22</v>
      </c>
      <c r="R8" s="583" t="s">
        <v>23</v>
      </c>
      <c r="S8" s="583" t="s">
        <v>24</v>
      </c>
      <c r="T8" s="583" t="s">
        <v>25</v>
      </c>
      <c r="U8" s="584" t="s">
        <v>26</v>
      </c>
      <c r="V8" s="584" t="s">
        <v>27</v>
      </c>
      <c r="W8" s="584" t="s">
        <v>28</v>
      </c>
      <c r="X8" s="584" t="s">
        <v>29</v>
      </c>
      <c r="Y8" s="584" t="s">
        <v>30</v>
      </c>
      <c r="Z8" s="585" t="s">
        <v>1762</v>
      </c>
      <c r="AA8" s="585" t="s">
        <v>32</v>
      </c>
      <c r="AB8" s="586" t="s">
        <v>1763</v>
      </c>
      <c r="AC8" s="586" t="s">
        <v>34</v>
      </c>
      <c r="AD8" s="587" t="s">
        <v>1764</v>
      </c>
      <c r="AE8" s="587" t="s">
        <v>36</v>
      </c>
      <c r="AF8" s="588" t="s">
        <v>1765</v>
      </c>
      <c r="AG8" s="588" t="s">
        <v>38</v>
      </c>
      <c r="AH8" s="584" t="s">
        <v>39</v>
      </c>
      <c r="AI8" s="584" t="s">
        <v>1766</v>
      </c>
      <c r="AJ8" s="894" t="s">
        <v>41</v>
      </c>
      <c r="AK8" s="894" t="s">
        <v>42</v>
      </c>
      <c r="AL8" s="589" t="s">
        <v>43</v>
      </c>
      <c r="AM8" s="590" t="s">
        <v>44</v>
      </c>
      <c r="AN8" s="824"/>
      <c r="AO8" s="591"/>
      <c r="AP8" s="591"/>
      <c r="AQ8" s="591"/>
      <c r="AR8" s="591"/>
      <c r="AS8" s="591"/>
      <c r="AT8" s="591"/>
      <c r="AU8" s="591"/>
      <c r="AV8" s="591"/>
      <c r="AW8" s="591"/>
      <c r="AX8" s="591"/>
      <c r="AY8" s="591"/>
    </row>
    <row r="9" spans="1:51" s="907" customFormat="1" ht="57" x14ac:dyDescent="0.25">
      <c r="A9" s="895">
        <v>4</v>
      </c>
      <c r="B9" s="896" t="s">
        <v>777</v>
      </c>
      <c r="C9" s="897">
        <v>3</v>
      </c>
      <c r="D9" s="897" t="s">
        <v>846</v>
      </c>
      <c r="E9" s="896" t="s">
        <v>847</v>
      </c>
      <c r="F9" s="898">
        <v>4</v>
      </c>
      <c r="G9" s="897">
        <v>434</v>
      </c>
      <c r="H9" s="896" t="s">
        <v>1768</v>
      </c>
      <c r="I9" s="897">
        <v>16</v>
      </c>
      <c r="J9" s="897"/>
      <c r="K9" s="896" t="s">
        <v>1769</v>
      </c>
      <c r="L9" s="898">
        <v>2020051290046</v>
      </c>
      <c r="M9" s="897">
        <v>2</v>
      </c>
      <c r="N9" s="897">
        <v>4342</v>
      </c>
      <c r="O9" s="896" t="s">
        <v>1770</v>
      </c>
      <c r="P9" s="897" t="s">
        <v>369</v>
      </c>
      <c r="Q9" s="899">
        <v>1</v>
      </c>
      <c r="R9" s="899" t="s">
        <v>404</v>
      </c>
      <c r="S9" s="899">
        <v>0.75</v>
      </c>
      <c r="T9" s="896" t="s">
        <v>1771</v>
      </c>
      <c r="U9" s="896" t="s">
        <v>1772</v>
      </c>
      <c r="V9" s="897" t="s">
        <v>137</v>
      </c>
      <c r="W9" s="899">
        <v>1</v>
      </c>
      <c r="X9" s="900" t="s">
        <v>45</v>
      </c>
      <c r="Y9" s="901">
        <v>0.2</v>
      </c>
      <c r="Z9" s="900">
        <v>0</v>
      </c>
      <c r="AA9" s="900">
        <v>0</v>
      </c>
      <c r="AB9" s="902">
        <v>0.2</v>
      </c>
      <c r="AC9" s="902">
        <v>0.2</v>
      </c>
      <c r="AD9" s="902">
        <v>0.4</v>
      </c>
      <c r="AE9" s="902"/>
      <c r="AF9" s="899">
        <v>0.4</v>
      </c>
      <c r="AG9" s="899"/>
      <c r="AH9" s="899">
        <f t="shared" ref="AH9:AH31" si="0">+IF(X9="Acumulado",IF((AA9+AC9+AE9+AG9)&lt;=0,0,IF((Z9+AB9+AD9+AF9)&lt;=0,1,(AA9+AC9+AE9+AG9)/(Z9+AB9+AD9+AF9))),
IF(X9="No acumulado",IF(AG9&lt;&gt;"",(AG9/IF(AF9=0,1,AF9)),IF(AE9&lt;&gt;"",(AE9/IF(AD9=0,1,AD9)),IF(AC9&lt;&gt;"",(AC9/IF(AB9=0,1,AB9)),IF(AA9&lt;&gt;"",(AA9/IF(Z9=0,1,Z9)))))),
IF(X9="Mantenimiento",IF(AND(AG9=0,AE9=0,AC9=0,AA9=0),0,((AG9+AE9+AC9+AA9)/(IF(AG9=0,0,AG9)+IF(AE9=0,0,AE9)+IF(AC9=0,0,AC9)+IF(AA9=0,0,AA9)))),"ERROR")))</f>
        <v>0.2</v>
      </c>
      <c r="AI9" s="899">
        <f t="shared" ref="AI9:AI31" si="1">+IF(AH9&gt;1,1,AH9)</f>
        <v>0.2</v>
      </c>
      <c r="AJ9" s="903">
        <v>168831000</v>
      </c>
      <c r="AK9" s="904" t="s">
        <v>1371</v>
      </c>
      <c r="AL9" s="905" t="s">
        <v>1078</v>
      </c>
      <c r="AM9" s="903">
        <v>84415500</v>
      </c>
      <c r="AN9" s="896"/>
      <c r="AO9" s="906"/>
      <c r="AP9" s="906"/>
      <c r="AQ9" s="906"/>
      <c r="AR9" s="906"/>
      <c r="AS9" s="906"/>
      <c r="AT9" s="906"/>
      <c r="AU9" s="906"/>
      <c r="AV9" s="906"/>
      <c r="AW9" s="906"/>
      <c r="AX9" s="906"/>
      <c r="AY9" s="906"/>
    </row>
    <row r="10" spans="1:51" s="907" customFormat="1" ht="57" x14ac:dyDescent="0.25">
      <c r="A10" s="895">
        <v>4</v>
      </c>
      <c r="B10" s="896" t="s">
        <v>777</v>
      </c>
      <c r="C10" s="897">
        <v>3</v>
      </c>
      <c r="D10" s="897" t="s">
        <v>846</v>
      </c>
      <c r="E10" s="896" t="s">
        <v>847</v>
      </c>
      <c r="F10" s="898">
        <v>4</v>
      </c>
      <c r="G10" s="897" t="s">
        <v>1767</v>
      </c>
      <c r="H10" s="896" t="s">
        <v>1768</v>
      </c>
      <c r="I10" s="897">
        <v>16</v>
      </c>
      <c r="J10" s="897"/>
      <c r="K10" s="896" t="s">
        <v>1769</v>
      </c>
      <c r="L10" s="898">
        <v>2020051290046</v>
      </c>
      <c r="M10" s="897">
        <v>2</v>
      </c>
      <c r="N10" s="897">
        <v>4342</v>
      </c>
      <c r="O10" s="896" t="s">
        <v>1770</v>
      </c>
      <c r="P10" s="897" t="s">
        <v>369</v>
      </c>
      <c r="Q10" s="899">
        <v>1</v>
      </c>
      <c r="R10" s="899" t="s">
        <v>404</v>
      </c>
      <c r="S10" s="899">
        <v>0.75</v>
      </c>
      <c r="T10" s="896" t="s">
        <v>1771</v>
      </c>
      <c r="U10" s="896" t="s">
        <v>1773</v>
      </c>
      <c r="V10" s="897" t="s">
        <v>66</v>
      </c>
      <c r="W10" s="897">
        <v>1</v>
      </c>
      <c r="X10" s="900" t="s">
        <v>45</v>
      </c>
      <c r="Y10" s="901">
        <v>0.2</v>
      </c>
      <c r="Z10" s="900">
        <v>0</v>
      </c>
      <c r="AA10" s="900">
        <v>0</v>
      </c>
      <c r="AB10" s="900">
        <v>0</v>
      </c>
      <c r="AC10" s="900">
        <v>1</v>
      </c>
      <c r="AD10" s="900">
        <v>0</v>
      </c>
      <c r="AE10" s="900"/>
      <c r="AF10" s="900">
        <v>1</v>
      </c>
      <c r="AG10" s="900"/>
      <c r="AH10" s="899">
        <f t="shared" si="0"/>
        <v>1</v>
      </c>
      <c r="AI10" s="908">
        <f t="shared" si="1"/>
        <v>1</v>
      </c>
      <c r="AJ10" s="909">
        <v>10494015</v>
      </c>
      <c r="AK10" s="910" t="s">
        <v>1774</v>
      </c>
      <c r="AL10" s="911" t="s">
        <v>1078</v>
      </c>
      <c r="AM10" s="912">
        <v>10494015</v>
      </c>
      <c r="AN10" s="913"/>
      <c r="AO10" s="906"/>
      <c r="AP10" s="906"/>
      <c r="AQ10" s="906"/>
      <c r="AR10" s="906"/>
      <c r="AS10" s="906"/>
      <c r="AT10" s="906"/>
      <c r="AU10" s="906"/>
      <c r="AV10" s="906"/>
      <c r="AW10" s="906"/>
      <c r="AX10" s="906"/>
      <c r="AY10" s="906"/>
    </row>
    <row r="11" spans="1:51" s="907" customFormat="1" ht="57" x14ac:dyDescent="0.25">
      <c r="A11" s="895">
        <v>4</v>
      </c>
      <c r="B11" s="896" t="s">
        <v>777</v>
      </c>
      <c r="C11" s="897">
        <v>3</v>
      </c>
      <c r="D11" s="897" t="s">
        <v>846</v>
      </c>
      <c r="E11" s="896" t="s">
        <v>847</v>
      </c>
      <c r="F11" s="898">
        <v>4</v>
      </c>
      <c r="G11" s="897" t="s">
        <v>1767</v>
      </c>
      <c r="H11" s="896" t="s">
        <v>1768</v>
      </c>
      <c r="I11" s="897">
        <v>16</v>
      </c>
      <c r="J11" s="897"/>
      <c r="K11" s="896" t="s">
        <v>1769</v>
      </c>
      <c r="L11" s="898">
        <v>2020051290046</v>
      </c>
      <c r="M11" s="897">
        <v>2</v>
      </c>
      <c r="N11" s="897">
        <v>4342</v>
      </c>
      <c r="O11" s="896" t="s">
        <v>1770</v>
      </c>
      <c r="P11" s="897" t="s">
        <v>369</v>
      </c>
      <c r="Q11" s="899">
        <v>1</v>
      </c>
      <c r="R11" s="899" t="s">
        <v>404</v>
      </c>
      <c r="S11" s="899">
        <v>0.75</v>
      </c>
      <c r="T11" s="896" t="s">
        <v>1771</v>
      </c>
      <c r="U11" s="896" t="s">
        <v>1773</v>
      </c>
      <c r="V11" s="897" t="s">
        <v>66</v>
      </c>
      <c r="W11" s="897">
        <v>1</v>
      </c>
      <c r="X11" s="900" t="s">
        <v>45</v>
      </c>
      <c r="Y11" s="901">
        <v>0.2</v>
      </c>
      <c r="Z11" s="900">
        <v>0</v>
      </c>
      <c r="AA11" s="900">
        <v>0</v>
      </c>
      <c r="AB11" s="900">
        <v>0</v>
      </c>
      <c r="AC11" s="900">
        <v>0</v>
      </c>
      <c r="AD11" s="900">
        <v>0</v>
      </c>
      <c r="AE11" s="900"/>
      <c r="AF11" s="900">
        <v>1</v>
      </c>
      <c r="AG11" s="900"/>
      <c r="AH11" s="899">
        <f t="shared" si="0"/>
        <v>0</v>
      </c>
      <c r="AI11" s="899">
        <f t="shared" si="1"/>
        <v>0</v>
      </c>
      <c r="AJ11" s="914">
        <v>23790000</v>
      </c>
      <c r="AK11" s="915" t="s">
        <v>1117</v>
      </c>
      <c r="AL11" s="905" t="s">
        <v>1078</v>
      </c>
      <c r="AM11" s="914">
        <v>0</v>
      </c>
      <c r="AN11" s="913"/>
      <c r="AO11" s="906"/>
      <c r="AP11" s="906"/>
      <c r="AQ11" s="906"/>
      <c r="AR11" s="906"/>
      <c r="AS11" s="906"/>
      <c r="AT11" s="906"/>
      <c r="AU11" s="906"/>
      <c r="AV11" s="906"/>
      <c r="AW11" s="906"/>
      <c r="AX11" s="906"/>
      <c r="AY11" s="906"/>
    </row>
    <row r="12" spans="1:51" s="907" customFormat="1" ht="57" x14ac:dyDescent="0.25">
      <c r="A12" s="895">
        <v>4</v>
      </c>
      <c r="B12" s="896" t="s">
        <v>777</v>
      </c>
      <c r="C12" s="897">
        <v>3</v>
      </c>
      <c r="D12" s="897" t="s">
        <v>846</v>
      </c>
      <c r="E12" s="896" t="s">
        <v>847</v>
      </c>
      <c r="F12" s="898">
        <v>4</v>
      </c>
      <c r="G12" s="897" t="s">
        <v>1767</v>
      </c>
      <c r="H12" s="896" t="s">
        <v>1768</v>
      </c>
      <c r="I12" s="897">
        <v>16</v>
      </c>
      <c r="J12" s="897"/>
      <c r="K12" s="896" t="s">
        <v>1769</v>
      </c>
      <c r="L12" s="898">
        <v>2020051290046</v>
      </c>
      <c r="M12" s="897">
        <v>2</v>
      </c>
      <c r="N12" s="897">
        <v>4342</v>
      </c>
      <c r="O12" s="896" t="s">
        <v>1770</v>
      </c>
      <c r="P12" s="897" t="s">
        <v>369</v>
      </c>
      <c r="Q12" s="899">
        <v>1</v>
      </c>
      <c r="R12" s="899" t="s">
        <v>404</v>
      </c>
      <c r="S12" s="899">
        <v>0.75</v>
      </c>
      <c r="T12" s="896" t="s">
        <v>1771</v>
      </c>
      <c r="U12" s="896" t="s">
        <v>1775</v>
      </c>
      <c r="V12" s="897" t="s">
        <v>66</v>
      </c>
      <c r="W12" s="897">
        <v>1</v>
      </c>
      <c r="X12" s="900" t="s">
        <v>45</v>
      </c>
      <c r="Y12" s="901">
        <v>0.2</v>
      </c>
      <c r="Z12" s="900">
        <v>0</v>
      </c>
      <c r="AA12" s="900">
        <v>0</v>
      </c>
      <c r="AB12" s="900">
        <v>0</v>
      </c>
      <c r="AC12" s="900">
        <v>0</v>
      </c>
      <c r="AD12" s="900">
        <v>0</v>
      </c>
      <c r="AE12" s="900"/>
      <c r="AF12" s="897">
        <v>1</v>
      </c>
      <c r="AG12" s="897">
        <v>0</v>
      </c>
      <c r="AH12" s="899">
        <f t="shared" si="0"/>
        <v>0</v>
      </c>
      <c r="AI12" s="899">
        <f t="shared" si="1"/>
        <v>0</v>
      </c>
      <c r="AJ12" s="916">
        <v>4000000</v>
      </c>
      <c r="AK12" s="897" t="s">
        <v>1776</v>
      </c>
      <c r="AL12" s="911" t="s">
        <v>1078</v>
      </c>
      <c r="AM12" s="916">
        <v>0</v>
      </c>
      <c r="AN12" s="896"/>
      <c r="AO12" s="906"/>
      <c r="AP12" s="906"/>
      <c r="AQ12" s="906"/>
      <c r="AR12" s="906"/>
      <c r="AS12" s="906"/>
      <c r="AT12" s="906"/>
      <c r="AU12" s="906"/>
      <c r="AV12" s="906"/>
      <c r="AW12" s="906"/>
      <c r="AX12" s="906"/>
      <c r="AY12" s="906"/>
    </row>
    <row r="13" spans="1:51" s="907" customFormat="1" ht="71.25" x14ac:dyDescent="0.25">
      <c r="A13" s="895">
        <v>4</v>
      </c>
      <c r="B13" s="896" t="s">
        <v>777</v>
      </c>
      <c r="C13" s="897">
        <v>3</v>
      </c>
      <c r="D13" s="897" t="s">
        <v>846</v>
      </c>
      <c r="E13" s="896" t="s">
        <v>847</v>
      </c>
      <c r="F13" s="898">
        <v>4</v>
      </c>
      <c r="G13" s="897" t="s">
        <v>1767</v>
      </c>
      <c r="H13" s="896" t="s">
        <v>1768</v>
      </c>
      <c r="I13" s="897">
        <v>16</v>
      </c>
      <c r="J13" s="897"/>
      <c r="K13" s="896" t="s">
        <v>1769</v>
      </c>
      <c r="L13" s="898">
        <v>2020051290046</v>
      </c>
      <c r="M13" s="897">
        <v>1</v>
      </c>
      <c r="N13" s="897">
        <v>4341</v>
      </c>
      <c r="O13" s="896" t="s">
        <v>1777</v>
      </c>
      <c r="P13" s="897" t="s">
        <v>66</v>
      </c>
      <c r="Q13" s="897">
        <v>4</v>
      </c>
      <c r="R13" s="899" t="s">
        <v>67</v>
      </c>
      <c r="S13" s="917">
        <v>1</v>
      </c>
      <c r="T13" s="896" t="s">
        <v>1771</v>
      </c>
      <c r="U13" s="896" t="s">
        <v>1778</v>
      </c>
      <c r="V13" s="897" t="s">
        <v>66</v>
      </c>
      <c r="W13" s="917">
        <v>1</v>
      </c>
      <c r="X13" s="900" t="s">
        <v>45</v>
      </c>
      <c r="Y13" s="901">
        <v>0.33</v>
      </c>
      <c r="Z13" s="917">
        <v>0</v>
      </c>
      <c r="AA13" s="898">
        <v>0</v>
      </c>
      <c r="AB13" s="900">
        <v>0</v>
      </c>
      <c r="AC13" s="900">
        <v>0</v>
      </c>
      <c r="AD13" s="900">
        <v>1</v>
      </c>
      <c r="AE13" s="900"/>
      <c r="AF13" s="900">
        <v>0</v>
      </c>
      <c r="AG13" s="900"/>
      <c r="AH13" s="899">
        <f t="shared" si="0"/>
        <v>0</v>
      </c>
      <c r="AI13" s="899">
        <f t="shared" si="1"/>
        <v>0</v>
      </c>
      <c r="AJ13" s="916">
        <v>3500000</v>
      </c>
      <c r="AK13" s="897" t="s">
        <v>1117</v>
      </c>
      <c r="AL13" s="905" t="s">
        <v>1078</v>
      </c>
      <c r="AM13" s="916">
        <v>0</v>
      </c>
      <c r="AN13" s="918"/>
      <c r="AO13" s="906"/>
      <c r="AP13" s="906"/>
      <c r="AQ13" s="906"/>
      <c r="AR13" s="906"/>
      <c r="AS13" s="906"/>
      <c r="AT13" s="906"/>
      <c r="AU13" s="906"/>
      <c r="AV13" s="906"/>
      <c r="AW13" s="906"/>
      <c r="AX13" s="906"/>
      <c r="AY13" s="906"/>
    </row>
    <row r="14" spans="1:51" s="907" customFormat="1" ht="71.25" x14ac:dyDescent="0.25">
      <c r="A14" s="895">
        <v>4</v>
      </c>
      <c r="B14" s="896" t="s">
        <v>777</v>
      </c>
      <c r="C14" s="897">
        <v>3</v>
      </c>
      <c r="D14" s="897" t="s">
        <v>846</v>
      </c>
      <c r="E14" s="896" t="s">
        <v>847</v>
      </c>
      <c r="F14" s="898">
        <v>4</v>
      </c>
      <c r="G14" s="897" t="s">
        <v>1767</v>
      </c>
      <c r="H14" s="896" t="s">
        <v>1768</v>
      </c>
      <c r="I14" s="897">
        <v>16</v>
      </c>
      <c r="J14" s="897"/>
      <c r="K14" s="896" t="s">
        <v>1769</v>
      </c>
      <c r="L14" s="898">
        <v>2020051290046</v>
      </c>
      <c r="M14" s="897">
        <v>1</v>
      </c>
      <c r="N14" s="897">
        <v>4341</v>
      </c>
      <c r="O14" s="896" t="s">
        <v>1777</v>
      </c>
      <c r="P14" s="897" t="s">
        <v>66</v>
      </c>
      <c r="Q14" s="897">
        <v>4</v>
      </c>
      <c r="R14" s="899" t="s">
        <v>67</v>
      </c>
      <c r="S14" s="917">
        <v>1</v>
      </c>
      <c r="T14" s="896" t="s">
        <v>1771</v>
      </c>
      <c r="U14" s="896" t="s">
        <v>1779</v>
      </c>
      <c r="V14" s="897" t="s">
        <v>66</v>
      </c>
      <c r="W14" s="917">
        <v>1</v>
      </c>
      <c r="X14" s="900" t="s">
        <v>45</v>
      </c>
      <c r="Y14" s="901">
        <v>0.34</v>
      </c>
      <c r="Z14" s="917">
        <v>0</v>
      </c>
      <c r="AA14" s="898">
        <v>0</v>
      </c>
      <c r="AB14" s="919">
        <v>1</v>
      </c>
      <c r="AC14" s="900">
        <v>1</v>
      </c>
      <c r="AD14" s="900">
        <v>0</v>
      </c>
      <c r="AE14" s="900"/>
      <c r="AF14" s="900">
        <v>0</v>
      </c>
      <c r="AG14" s="900"/>
      <c r="AH14" s="899">
        <f t="shared" si="0"/>
        <v>1</v>
      </c>
      <c r="AI14" s="899">
        <f t="shared" si="1"/>
        <v>1</v>
      </c>
      <c r="AJ14" s="916">
        <v>10500000</v>
      </c>
      <c r="AK14" s="897" t="s">
        <v>1117</v>
      </c>
      <c r="AL14" s="911" t="s">
        <v>1078</v>
      </c>
      <c r="AM14" s="916">
        <v>10500000</v>
      </c>
      <c r="AN14" s="918"/>
      <c r="AO14" s="906"/>
      <c r="AP14" s="906"/>
      <c r="AQ14" s="906"/>
      <c r="AR14" s="906"/>
      <c r="AS14" s="906"/>
      <c r="AT14" s="906"/>
      <c r="AU14" s="906"/>
      <c r="AV14" s="906"/>
      <c r="AW14" s="906"/>
      <c r="AX14" s="906"/>
      <c r="AY14" s="906"/>
    </row>
    <row r="15" spans="1:51" s="907" customFormat="1" ht="71.25" x14ac:dyDescent="0.25">
      <c r="A15" s="895">
        <v>4</v>
      </c>
      <c r="B15" s="896" t="s">
        <v>777</v>
      </c>
      <c r="C15" s="897">
        <v>3</v>
      </c>
      <c r="D15" s="897" t="s">
        <v>846</v>
      </c>
      <c r="E15" s="896" t="s">
        <v>847</v>
      </c>
      <c r="F15" s="898">
        <v>4</v>
      </c>
      <c r="G15" s="897" t="s">
        <v>1767</v>
      </c>
      <c r="H15" s="896" t="s">
        <v>1768</v>
      </c>
      <c r="I15" s="897">
        <v>16</v>
      </c>
      <c r="J15" s="897"/>
      <c r="K15" s="896" t="s">
        <v>1769</v>
      </c>
      <c r="L15" s="898">
        <v>2020051290046</v>
      </c>
      <c r="M15" s="897">
        <v>1</v>
      </c>
      <c r="N15" s="897">
        <v>4341</v>
      </c>
      <c r="O15" s="896" t="s">
        <v>1777</v>
      </c>
      <c r="P15" s="897" t="s">
        <v>66</v>
      </c>
      <c r="Q15" s="897">
        <v>4</v>
      </c>
      <c r="R15" s="899" t="s">
        <v>67</v>
      </c>
      <c r="S15" s="917">
        <v>1</v>
      </c>
      <c r="T15" s="896" t="s">
        <v>1771</v>
      </c>
      <c r="U15" s="896" t="s">
        <v>1780</v>
      </c>
      <c r="V15" s="897" t="s">
        <v>66</v>
      </c>
      <c r="W15" s="917">
        <v>1</v>
      </c>
      <c r="X15" s="900" t="s">
        <v>45</v>
      </c>
      <c r="Y15" s="901">
        <v>0.33</v>
      </c>
      <c r="Z15" s="917">
        <v>0</v>
      </c>
      <c r="AA15" s="898">
        <v>0</v>
      </c>
      <c r="AB15" s="900">
        <v>0</v>
      </c>
      <c r="AC15" s="900">
        <v>0</v>
      </c>
      <c r="AD15" s="900">
        <v>0</v>
      </c>
      <c r="AE15" s="900"/>
      <c r="AF15" s="900">
        <v>1</v>
      </c>
      <c r="AG15" s="900"/>
      <c r="AH15" s="899">
        <f t="shared" si="0"/>
        <v>0</v>
      </c>
      <c r="AI15" s="899">
        <f t="shared" si="1"/>
        <v>0</v>
      </c>
      <c r="AJ15" s="916">
        <v>34710000</v>
      </c>
      <c r="AK15" s="897" t="s">
        <v>1117</v>
      </c>
      <c r="AL15" s="905" t="s">
        <v>1078</v>
      </c>
      <c r="AM15" s="916">
        <v>0</v>
      </c>
      <c r="AN15" s="918"/>
      <c r="AO15" s="906"/>
      <c r="AP15" s="906"/>
      <c r="AQ15" s="906"/>
      <c r="AR15" s="906"/>
      <c r="AS15" s="906"/>
      <c r="AT15" s="906"/>
      <c r="AU15" s="906"/>
      <c r="AV15" s="906"/>
      <c r="AW15" s="906"/>
      <c r="AX15" s="906"/>
      <c r="AY15" s="906"/>
    </row>
    <row r="16" spans="1:51" s="907" customFormat="1" ht="57" x14ac:dyDescent="0.25">
      <c r="A16" s="895">
        <v>4</v>
      </c>
      <c r="B16" s="896" t="s">
        <v>777</v>
      </c>
      <c r="C16" s="897">
        <v>3</v>
      </c>
      <c r="D16" s="897" t="s">
        <v>846</v>
      </c>
      <c r="E16" s="896" t="s">
        <v>847</v>
      </c>
      <c r="F16" s="898">
        <v>4</v>
      </c>
      <c r="G16" s="897" t="s">
        <v>1767</v>
      </c>
      <c r="H16" s="896" t="s">
        <v>1768</v>
      </c>
      <c r="I16" s="897">
        <v>16</v>
      </c>
      <c r="J16" s="897"/>
      <c r="K16" s="896" t="s">
        <v>1769</v>
      </c>
      <c r="L16" s="898">
        <v>2020051290046</v>
      </c>
      <c r="M16" s="897">
        <v>5</v>
      </c>
      <c r="N16" s="897">
        <v>4345</v>
      </c>
      <c r="O16" s="896" t="s">
        <v>1781</v>
      </c>
      <c r="P16" s="897" t="s">
        <v>66</v>
      </c>
      <c r="Q16" s="897">
        <v>4</v>
      </c>
      <c r="R16" s="899" t="s">
        <v>67</v>
      </c>
      <c r="S16" s="917">
        <v>1</v>
      </c>
      <c r="T16" s="896" t="s">
        <v>1771</v>
      </c>
      <c r="U16" s="896" t="s">
        <v>1782</v>
      </c>
      <c r="V16" s="897" t="s">
        <v>66</v>
      </c>
      <c r="W16" s="917">
        <v>1</v>
      </c>
      <c r="X16" s="900" t="s">
        <v>45</v>
      </c>
      <c r="Y16" s="901">
        <v>0.5</v>
      </c>
      <c r="Z16" s="917">
        <v>0</v>
      </c>
      <c r="AA16" s="917">
        <v>0</v>
      </c>
      <c r="AB16" s="900">
        <v>0</v>
      </c>
      <c r="AC16" s="900">
        <v>0</v>
      </c>
      <c r="AD16" s="900">
        <v>0</v>
      </c>
      <c r="AE16" s="900"/>
      <c r="AF16" s="900">
        <v>1</v>
      </c>
      <c r="AG16" s="900"/>
      <c r="AH16" s="899">
        <f t="shared" si="0"/>
        <v>0</v>
      </c>
      <c r="AI16" s="899">
        <f t="shared" si="1"/>
        <v>0</v>
      </c>
      <c r="AJ16" s="916">
        <v>30000000</v>
      </c>
      <c r="AK16" s="897" t="s">
        <v>1117</v>
      </c>
      <c r="AL16" s="911" t="s">
        <v>1078</v>
      </c>
      <c r="AM16" s="916">
        <v>0</v>
      </c>
      <c r="AN16" s="918"/>
      <c r="AO16" s="906"/>
      <c r="AP16" s="906"/>
      <c r="AQ16" s="906"/>
      <c r="AR16" s="906"/>
      <c r="AS16" s="906"/>
      <c r="AT16" s="906"/>
      <c r="AU16" s="906"/>
      <c r="AV16" s="906"/>
      <c r="AW16" s="906"/>
      <c r="AX16" s="906"/>
      <c r="AY16" s="906"/>
    </row>
    <row r="17" spans="1:51" s="907" customFormat="1" ht="57" x14ac:dyDescent="0.25">
      <c r="A17" s="895">
        <v>4</v>
      </c>
      <c r="B17" s="896" t="s">
        <v>777</v>
      </c>
      <c r="C17" s="897">
        <v>3</v>
      </c>
      <c r="D17" s="897" t="s">
        <v>846</v>
      </c>
      <c r="E17" s="896" t="s">
        <v>847</v>
      </c>
      <c r="F17" s="898">
        <v>4</v>
      </c>
      <c r="G17" s="897" t="s">
        <v>1767</v>
      </c>
      <c r="H17" s="896" t="s">
        <v>1768</v>
      </c>
      <c r="I17" s="897">
        <v>16</v>
      </c>
      <c r="J17" s="897"/>
      <c r="K17" s="896" t="s">
        <v>1769</v>
      </c>
      <c r="L17" s="898">
        <v>2020051290046</v>
      </c>
      <c r="M17" s="897">
        <v>5</v>
      </c>
      <c r="N17" s="897">
        <v>4345</v>
      </c>
      <c r="O17" s="896" t="s">
        <v>1781</v>
      </c>
      <c r="P17" s="897" t="s">
        <v>66</v>
      </c>
      <c r="Q17" s="897">
        <v>4</v>
      </c>
      <c r="R17" s="899" t="s">
        <v>67</v>
      </c>
      <c r="S17" s="917">
        <v>1</v>
      </c>
      <c r="T17" s="896" t="s">
        <v>1771</v>
      </c>
      <c r="U17" s="896" t="s">
        <v>1783</v>
      </c>
      <c r="V17" s="897" t="s">
        <v>66</v>
      </c>
      <c r="W17" s="917">
        <v>1</v>
      </c>
      <c r="X17" s="900" t="s">
        <v>45</v>
      </c>
      <c r="Y17" s="901">
        <v>0.5</v>
      </c>
      <c r="Z17" s="917">
        <v>0</v>
      </c>
      <c r="AA17" s="917">
        <v>0</v>
      </c>
      <c r="AB17" s="900">
        <v>0</v>
      </c>
      <c r="AC17" s="900">
        <v>0</v>
      </c>
      <c r="AD17" s="900">
        <v>0</v>
      </c>
      <c r="AE17" s="900"/>
      <c r="AF17" s="900">
        <v>1</v>
      </c>
      <c r="AG17" s="900"/>
      <c r="AH17" s="899">
        <f t="shared" si="0"/>
        <v>0</v>
      </c>
      <c r="AI17" s="899">
        <f t="shared" si="1"/>
        <v>0</v>
      </c>
      <c r="AJ17" s="916">
        <v>23500000</v>
      </c>
      <c r="AK17" s="897" t="s">
        <v>1117</v>
      </c>
      <c r="AL17" s="905" t="s">
        <v>1078</v>
      </c>
      <c r="AM17" s="916">
        <v>0</v>
      </c>
      <c r="AN17" s="918"/>
      <c r="AO17" s="906"/>
      <c r="AP17" s="906"/>
      <c r="AQ17" s="906"/>
      <c r="AR17" s="906"/>
      <c r="AS17" s="906"/>
      <c r="AT17" s="906"/>
      <c r="AU17" s="906"/>
      <c r="AV17" s="906"/>
      <c r="AW17" s="906"/>
      <c r="AX17" s="906"/>
      <c r="AY17" s="906"/>
    </row>
    <row r="18" spans="1:51" s="907" customFormat="1" ht="57" x14ac:dyDescent="0.25">
      <c r="A18" s="920">
        <v>4</v>
      </c>
      <c r="B18" s="921" t="s">
        <v>777</v>
      </c>
      <c r="C18" s="922">
        <v>3</v>
      </c>
      <c r="D18" s="922" t="s">
        <v>846</v>
      </c>
      <c r="E18" s="921" t="s">
        <v>847</v>
      </c>
      <c r="F18" s="923">
        <v>4</v>
      </c>
      <c r="G18" s="922" t="s">
        <v>1767</v>
      </c>
      <c r="H18" s="921" t="s">
        <v>1768</v>
      </c>
      <c r="I18" s="922">
        <v>16</v>
      </c>
      <c r="J18" s="922"/>
      <c r="K18" s="921" t="s">
        <v>1769</v>
      </c>
      <c r="L18" s="923">
        <v>2020051290046</v>
      </c>
      <c r="M18" s="922">
        <v>3</v>
      </c>
      <c r="N18" s="922">
        <v>4343</v>
      </c>
      <c r="O18" s="921" t="s">
        <v>1784</v>
      </c>
      <c r="P18" s="922" t="s">
        <v>66</v>
      </c>
      <c r="Q18" s="922">
        <v>1</v>
      </c>
      <c r="R18" s="901" t="s">
        <v>554</v>
      </c>
      <c r="S18" s="901">
        <v>1</v>
      </c>
      <c r="T18" s="921" t="s">
        <v>1771</v>
      </c>
      <c r="U18" s="896" t="s">
        <v>1785</v>
      </c>
      <c r="V18" s="922" t="s">
        <v>66</v>
      </c>
      <c r="W18" s="922">
        <v>1</v>
      </c>
      <c r="X18" s="924" t="s">
        <v>45</v>
      </c>
      <c r="Y18" s="901">
        <v>0.25</v>
      </c>
      <c r="Z18" s="917">
        <v>0</v>
      </c>
      <c r="AA18" s="917">
        <v>0</v>
      </c>
      <c r="AB18" s="900">
        <v>0</v>
      </c>
      <c r="AC18" s="900">
        <v>0</v>
      </c>
      <c r="AD18" s="900">
        <v>0</v>
      </c>
      <c r="AE18" s="900"/>
      <c r="AF18" s="900">
        <v>1</v>
      </c>
      <c r="AG18" s="900"/>
      <c r="AH18" s="901">
        <f t="shared" si="0"/>
        <v>0</v>
      </c>
      <c r="AI18" s="901">
        <f t="shared" si="1"/>
        <v>0</v>
      </c>
      <c r="AJ18" s="925">
        <v>400000</v>
      </c>
      <c r="AK18" s="904" t="s">
        <v>1371</v>
      </c>
      <c r="AL18" s="911" t="s">
        <v>1078</v>
      </c>
      <c r="AM18" s="926">
        <v>0</v>
      </c>
      <c r="AN18" s="927"/>
      <c r="AO18" s="928"/>
      <c r="AP18" s="928"/>
      <c r="AQ18" s="928"/>
      <c r="AR18" s="928"/>
      <c r="AS18" s="928"/>
      <c r="AT18" s="928"/>
      <c r="AU18" s="928"/>
      <c r="AV18" s="928"/>
      <c r="AW18" s="928"/>
      <c r="AX18" s="928"/>
      <c r="AY18" s="928"/>
    </row>
    <row r="19" spans="1:51" s="907" customFormat="1" ht="57" x14ac:dyDescent="0.25">
      <c r="A19" s="920">
        <v>4</v>
      </c>
      <c r="B19" s="921" t="s">
        <v>777</v>
      </c>
      <c r="C19" s="922">
        <v>3</v>
      </c>
      <c r="D19" s="922" t="s">
        <v>846</v>
      </c>
      <c r="E19" s="921" t="s">
        <v>847</v>
      </c>
      <c r="F19" s="923">
        <v>4</v>
      </c>
      <c r="G19" s="922" t="s">
        <v>1767</v>
      </c>
      <c r="H19" s="921" t="s">
        <v>1768</v>
      </c>
      <c r="I19" s="922">
        <v>16</v>
      </c>
      <c r="J19" s="922"/>
      <c r="K19" s="921" t="s">
        <v>1769</v>
      </c>
      <c r="L19" s="923">
        <v>2020051290046</v>
      </c>
      <c r="M19" s="922">
        <v>3</v>
      </c>
      <c r="N19" s="922">
        <v>4343</v>
      </c>
      <c r="O19" s="921" t="s">
        <v>1784</v>
      </c>
      <c r="P19" s="922" t="s">
        <v>66</v>
      </c>
      <c r="Q19" s="922">
        <v>1</v>
      </c>
      <c r="R19" s="901" t="s">
        <v>554</v>
      </c>
      <c r="S19" s="901">
        <v>1</v>
      </c>
      <c r="T19" s="921" t="s">
        <v>1771</v>
      </c>
      <c r="U19" s="896" t="s">
        <v>1786</v>
      </c>
      <c r="V19" s="922" t="s">
        <v>66</v>
      </c>
      <c r="W19" s="922">
        <v>1</v>
      </c>
      <c r="X19" s="924" t="s">
        <v>45</v>
      </c>
      <c r="Y19" s="901">
        <v>0.25</v>
      </c>
      <c r="Z19" s="917">
        <v>0</v>
      </c>
      <c r="AA19" s="917">
        <v>0</v>
      </c>
      <c r="AB19" s="900">
        <v>0</v>
      </c>
      <c r="AC19" s="900">
        <v>1</v>
      </c>
      <c r="AD19" s="900">
        <v>0</v>
      </c>
      <c r="AE19" s="900"/>
      <c r="AF19" s="900">
        <v>1</v>
      </c>
      <c r="AG19" s="900">
        <v>0</v>
      </c>
      <c r="AH19" s="901">
        <f t="shared" si="0"/>
        <v>1</v>
      </c>
      <c r="AI19" s="929">
        <f t="shared" si="1"/>
        <v>1</v>
      </c>
      <c r="AJ19" s="930">
        <v>186368066</v>
      </c>
      <c r="AK19" s="910" t="s">
        <v>1237</v>
      </c>
      <c r="AL19" s="905" t="s">
        <v>1078</v>
      </c>
      <c r="AM19" s="926">
        <v>59667491</v>
      </c>
      <c r="AN19" s="931"/>
      <c r="AO19" s="928"/>
      <c r="AP19" s="928"/>
      <c r="AQ19" s="928"/>
      <c r="AR19" s="928"/>
      <c r="AS19" s="928"/>
      <c r="AT19" s="928"/>
      <c r="AU19" s="928"/>
      <c r="AV19" s="928"/>
      <c r="AW19" s="928"/>
      <c r="AX19" s="928"/>
      <c r="AY19" s="928"/>
    </row>
    <row r="20" spans="1:51" s="907" customFormat="1" ht="57" x14ac:dyDescent="0.25">
      <c r="A20" s="920">
        <v>4</v>
      </c>
      <c r="B20" s="921" t="s">
        <v>777</v>
      </c>
      <c r="C20" s="922">
        <v>3</v>
      </c>
      <c r="D20" s="922" t="s">
        <v>846</v>
      </c>
      <c r="E20" s="921" t="s">
        <v>847</v>
      </c>
      <c r="F20" s="923">
        <v>4</v>
      </c>
      <c r="G20" s="922" t="s">
        <v>1767</v>
      </c>
      <c r="H20" s="921" t="s">
        <v>1768</v>
      </c>
      <c r="I20" s="922">
        <v>16</v>
      </c>
      <c r="J20" s="922"/>
      <c r="K20" s="921" t="s">
        <v>1769</v>
      </c>
      <c r="L20" s="923">
        <v>2020051290046</v>
      </c>
      <c r="M20" s="922">
        <v>3</v>
      </c>
      <c r="N20" s="922">
        <v>4343</v>
      </c>
      <c r="O20" s="921" t="s">
        <v>1784</v>
      </c>
      <c r="P20" s="922" t="s">
        <v>66</v>
      </c>
      <c r="Q20" s="922">
        <v>1</v>
      </c>
      <c r="R20" s="901" t="s">
        <v>554</v>
      </c>
      <c r="S20" s="901">
        <v>1</v>
      </c>
      <c r="T20" s="921" t="s">
        <v>1771</v>
      </c>
      <c r="U20" s="896" t="s">
        <v>1786</v>
      </c>
      <c r="V20" s="922" t="s">
        <v>66</v>
      </c>
      <c r="W20" s="922">
        <v>1</v>
      </c>
      <c r="X20" s="924" t="s">
        <v>45</v>
      </c>
      <c r="Y20" s="901">
        <v>0.25</v>
      </c>
      <c r="Z20" s="917">
        <v>0</v>
      </c>
      <c r="AA20" s="917">
        <v>0</v>
      </c>
      <c r="AB20" s="900">
        <v>0</v>
      </c>
      <c r="AC20" s="900">
        <v>1</v>
      </c>
      <c r="AD20" s="900">
        <v>0</v>
      </c>
      <c r="AE20" s="900"/>
      <c r="AF20" s="900">
        <v>1</v>
      </c>
      <c r="AG20" s="900"/>
      <c r="AH20" s="901">
        <f t="shared" si="0"/>
        <v>1</v>
      </c>
      <c r="AI20" s="901">
        <f t="shared" si="1"/>
        <v>1</v>
      </c>
      <c r="AJ20" s="932">
        <v>125631934</v>
      </c>
      <c r="AK20" s="915" t="s">
        <v>1371</v>
      </c>
      <c r="AL20" s="911" t="s">
        <v>1078</v>
      </c>
      <c r="AM20" s="926">
        <v>125631934</v>
      </c>
      <c r="AN20" s="931"/>
      <c r="AO20" s="928"/>
      <c r="AP20" s="928"/>
      <c r="AQ20" s="928"/>
      <c r="AR20" s="928"/>
      <c r="AS20" s="928"/>
      <c r="AT20" s="928"/>
      <c r="AU20" s="928"/>
      <c r="AV20" s="928"/>
      <c r="AW20" s="928"/>
      <c r="AX20" s="928"/>
      <c r="AY20" s="928"/>
    </row>
    <row r="21" spans="1:51" s="907" customFormat="1" ht="57" x14ac:dyDescent="0.25">
      <c r="A21" s="920">
        <v>4</v>
      </c>
      <c r="B21" s="921" t="s">
        <v>777</v>
      </c>
      <c r="C21" s="922">
        <v>3</v>
      </c>
      <c r="D21" s="922" t="s">
        <v>846</v>
      </c>
      <c r="E21" s="921" t="s">
        <v>847</v>
      </c>
      <c r="F21" s="923">
        <v>4</v>
      </c>
      <c r="G21" s="922" t="s">
        <v>1767</v>
      </c>
      <c r="H21" s="921" t="s">
        <v>1768</v>
      </c>
      <c r="I21" s="922">
        <v>16</v>
      </c>
      <c r="J21" s="922"/>
      <c r="K21" s="921" t="s">
        <v>1769</v>
      </c>
      <c r="L21" s="923">
        <v>2020051290046</v>
      </c>
      <c r="M21" s="922">
        <v>3</v>
      </c>
      <c r="N21" s="922">
        <v>4343</v>
      </c>
      <c r="O21" s="921" t="s">
        <v>1784</v>
      </c>
      <c r="P21" s="922" t="s">
        <v>66</v>
      </c>
      <c r="Q21" s="922">
        <v>1</v>
      </c>
      <c r="R21" s="901" t="s">
        <v>554</v>
      </c>
      <c r="S21" s="901">
        <v>1</v>
      </c>
      <c r="T21" s="921" t="s">
        <v>1771</v>
      </c>
      <c r="U21" s="896" t="s">
        <v>1787</v>
      </c>
      <c r="V21" s="922" t="s">
        <v>66</v>
      </c>
      <c r="W21" s="922">
        <v>1</v>
      </c>
      <c r="X21" s="924" t="s">
        <v>45</v>
      </c>
      <c r="Y21" s="901">
        <v>0.25</v>
      </c>
      <c r="Z21" s="917">
        <v>0</v>
      </c>
      <c r="AA21" s="917">
        <v>0</v>
      </c>
      <c r="AB21" s="900">
        <v>0</v>
      </c>
      <c r="AC21" s="900">
        <v>1</v>
      </c>
      <c r="AD21" s="900">
        <v>0</v>
      </c>
      <c r="AE21" s="900"/>
      <c r="AF21" s="900">
        <v>1</v>
      </c>
      <c r="AG21" s="900"/>
      <c r="AH21" s="901">
        <f t="shared" si="0"/>
        <v>1</v>
      </c>
      <c r="AI21" s="901">
        <f t="shared" si="1"/>
        <v>1</v>
      </c>
      <c r="AJ21" s="926">
        <v>9996000</v>
      </c>
      <c r="AK21" s="897" t="s">
        <v>1774</v>
      </c>
      <c r="AL21" s="905" t="s">
        <v>1078</v>
      </c>
      <c r="AM21" s="926">
        <v>9996000</v>
      </c>
      <c r="AN21" s="927"/>
      <c r="AO21" s="928"/>
      <c r="AP21" s="928"/>
      <c r="AQ21" s="928"/>
      <c r="AR21" s="928"/>
      <c r="AS21" s="928"/>
      <c r="AT21" s="928"/>
      <c r="AU21" s="928"/>
      <c r="AV21" s="928"/>
      <c r="AW21" s="928"/>
      <c r="AX21" s="928"/>
      <c r="AY21" s="928"/>
    </row>
    <row r="22" spans="1:51" s="907" customFormat="1" ht="71.25" x14ac:dyDescent="0.25">
      <c r="A22" s="920">
        <v>4</v>
      </c>
      <c r="B22" s="921" t="s">
        <v>777</v>
      </c>
      <c r="C22" s="922">
        <v>3</v>
      </c>
      <c r="D22" s="922" t="s">
        <v>846</v>
      </c>
      <c r="E22" s="921" t="s">
        <v>847</v>
      </c>
      <c r="F22" s="923">
        <v>4</v>
      </c>
      <c r="G22" s="922" t="s">
        <v>1767</v>
      </c>
      <c r="H22" s="921" t="s">
        <v>1768</v>
      </c>
      <c r="I22" s="922">
        <v>16</v>
      </c>
      <c r="J22" s="922"/>
      <c r="K22" s="921" t="s">
        <v>1769</v>
      </c>
      <c r="L22" s="923">
        <v>2020051290046</v>
      </c>
      <c r="M22" s="922">
        <v>3</v>
      </c>
      <c r="N22" s="922">
        <v>4343</v>
      </c>
      <c r="O22" s="921" t="s">
        <v>1784</v>
      </c>
      <c r="P22" s="922" t="s">
        <v>66</v>
      </c>
      <c r="Q22" s="922">
        <v>1</v>
      </c>
      <c r="R22" s="901" t="s">
        <v>554</v>
      </c>
      <c r="S22" s="901">
        <v>1</v>
      </c>
      <c r="T22" s="921" t="s">
        <v>1771</v>
      </c>
      <c r="U22" s="896" t="s">
        <v>1788</v>
      </c>
      <c r="V22" s="922" t="s">
        <v>137</v>
      </c>
      <c r="W22" s="901">
        <v>1</v>
      </c>
      <c r="X22" s="924" t="s">
        <v>45</v>
      </c>
      <c r="Y22" s="901">
        <v>0.25</v>
      </c>
      <c r="Z22" s="901">
        <v>1</v>
      </c>
      <c r="AA22" s="901">
        <v>1</v>
      </c>
      <c r="AB22" s="901">
        <v>1</v>
      </c>
      <c r="AC22" s="901">
        <v>1</v>
      </c>
      <c r="AD22" s="901">
        <v>1</v>
      </c>
      <c r="AE22" s="901"/>
      <c r="AF22" s="901">
        <v>1</v>
      </c>
      <c r="AG22" s="901"/>
      <c r="AH22" s="901">
        <f t="shared" si="0"/>
        <v>0.5</v>
      </c>
      <c r="AI22" s="901">
        <f t="shared" si="1"/>
        <v>0.5</v>
      </c>
      <c r="AJ22" s="926">
        <f>15750000-124435</f>
        <v>15625565</v>
      </c>
      <c r="AK22" s="897" t="s">
        <v>1371</v>
      </c>
      <c r="AL22" s="911" t="s">
        <v>1078</v>
      </c>
      <c r="AM22" s="926">
        <v>600151</v>
      </c>
      <c r="AN22" s="927"/>
      <c r="AO22" s="928"/>
      <c r="AP22" s="928"/>
      <c r="AQ22" s="928"/>
      <c r="AR22" s="928"/>
      <c r="AS22" s="928"/>
      <c r="AT22" s="928"/>
      <c r="AU22" s="928"/>
      <c r="AV22" s="928"/>
      <c r="AW22" s="928"/>
      <c r="AX22" s="928"/>
      <c r="AY22" s="928"/>
    </row>
    <row r="23" spans="1:51" s="907" customFormat="1" ht="57" x14ac:dyDescent="0.25">
      <c r="A23" s="895">
        <v>4</v>
      </c>
      <c r="B23" s="896" t="s">
        <v>777</v>
      </c>
      <c r="C23" s="897">
        <v>3</v>
      </c>
      <c r="D23" s="897" t="s">
        <v>846</v>
      </c>
      <c r="E23" s="896" t="s">
        <v>847</v>
      </c>
      <c r="F23" s="898">
        <v>4</v>
      </c>
      <c r="G23" s="897" t="s">
        <v>1767</v>
      </c>
      <c r="H23" s="896" t="s">
        <v>1768</v>
      </c>
      <c r="I23" s="897">
        <v>16</v>
      </c>
      <c r="J23" s="897"/>
      <c r="K23" s="896" t="s">
        <v>1769</v>
      </c>
      <c r="L23" s="898">
        <v>2020051290046</v>
      </c>
      <c r="M23" s="897">
        <v>2</v>
      </c>
      <c r="N23" s="897">
        <v>4342</v>
      </c>
      <c r="O23" s="896" t="s">
        <v>1770</v>
      </c>
      <c r="P23" s="897" t="s">
        <v>66</v>
      </c>
      <c r="Q23" s="897">
        <v>4</v>
      </c>
      <c r="R23" s="899" t="s">
        <v>67</v>
      </c>
      <c r="S23" s="917">
        <v>1</v>
      </c>
      <c r="T23" s="896" t="s">
        <v>1771</v>
      </c>
      <c r="U23" s="896" t="s">
        <v>1789</v>
      </c>
      <c r="V23" s="897" t="s">
        <v>137</v>
      </c>
      <c r="W23" s="899">
        <v>1</v>
      </c>
      <c r="X23" s="900" t="s">
        <v>46</v>
      </c>
      <c r="Y23" s="901">
        <v>0.2</v>
      </c>
      <c r="Z23" s="899">
        <v>1</v>
      </c>
      <c r="AA23" s="899">
        <v>1</v>
      </c>
      <c r="AB23" s="899">
        <v>1</v>
      </c>
      <c r="AC23" s="899">
        <v>1</v>
      </c>
      <c r="AD23" s="899">
        <v>1</v>
      </c>
      <c r="AE23" s="899"/>
      <c r="AF23" s="899">
        <v>0</v>
      </c>
      <c r="AG23" s="899"/>
      <c r="AH23" s="899">
        <f t="shared" si="0"/>
        <v>1</v>
      </c>
      <c r="AI23" s="899">
        <f t="shared" si="1"/>
        <v>1</v>
      </c>
      <c r="AJ23" s="916">
        <v>41525000</v>
      </c>
      <c r="AK23" s="897" t="s">
        <v>1371</v>
      </c>
      <c r="AL23" s="905" t="s">
        <v>1078</v>
      </c>
      <c r="AM23" s="916">
        <v>19757230</v>
      </c>
      <c r="AN23" s="933"/>
      <c r="AO23" s="906"/>
      <c r="AP23" s="906"/>
      <c r="AQ23" s="906"/>
      <c r="AR23" s="906"/>
      <c r="AS23" s="906"/>
      <c r="AT23" s="906"/>
      <c r="AU23" s="906"/>
      <c r="AV23" s="906"/>
      <c r="AW23" s="906"/>
      <c r="AX23" s="906"/>
      <c r="AY23" s="906"/>
    </row>
    <row r="24" spans="1:51" s="907" customFormat="1" ht="71.25" x14ac:dyDescent="0.25">
      <c r="A24" s="920">
        <v>4</v>
      </c>
      <c r="B24" s="921" t="s">
        <v>777</v>
      </c>
      <c r="C24" s="922">
        <v>3</v>
      </c>
      <c r="D24" s="922" t="s">
        <v>846</v>
      </c>
      <c r="E24" s="921" t="s">
        <v>847</v>
      </c>
      <c r="F24" s="923">
        <v>3</v>
      </c>
      <c r="G24" s="922" t="s">
        <v>855</v>
      </c>
      <c r="H24" s="921" t="s">
        <v>856</v>
      </c>
      <c r="I24" s="922">
        <v>17</v>
      </c>
      <c r="J24" s="922"/>
      <c r="K24" s="921" t="s">
        <v>857</v>
      </c>
      <c r="L24" s="923">
        <v>2020051290058</v>
      </c>
      <c r="M24" s="922">
        <v>2</v>
      </c>
      <c r="N24" s="922">
        <v>4332</v>
      </c>
      <c r="O24" s="921" t="s">
        <v>1790</v>
      </c>
      <c r="P24" s="922" t="s">
        <v>66</v>
      </c>
      <c r="Q24" s="922">
        <v>4</v>
      </c>
      <c r="R24" s="901" t="s">
        <v>67</v>
      </c>
      <c r="S24" s="934">
        <v>1</v>
      </c>
      <c r="T24" s="921" t="s">
        <v>1771</v>
      </c>
      <c r="U24" s="921" t="s">
        <v>1791</v>
      </c>
      <c r="V24" s="922" t="s">
        <v>137</v>
      </c>
      <c r="W24" s="901">
        <v>1</v>
      </c>
      <c r="X24" s="924" t="s">
        <v>46</v>
      </c>
      <c r="Y24" s="901">
        <v>1</v>
      </c>
      <c r="Z24" s="901">
        <v>1</v>
      </c>
      <c r="AA24" s="901">
        <v>1</v>
      </c>
      <c r="AB24" s="901">
        <v>1</v>
      </c>
      <c r="AC24" s="901">
        <v>1</v>
      </c>
      <c r="AD24" s="901">
        <v>1</v>
      </c>
      <c r="AE24" s="901"/>
      <c r="AF24" s="901">
        <v>1</v>
      </c>
      <c r="AG24" s="901"/>
      <c r="AH24" s="901">
        <f t="shared" si="0"/>
        <v>1</v>
      </c>
      <c r="AI24" s="901">
        <f t="shared" si="1"/>
        <v>1</v>
      </c>
      <c r="AJ24" s="926">
        <v>200000</v>
      </c>
      <c r="AK24" s="922" t="s">
        <v>1371</v>
      </c>
      <c r="AL24" s="911" t="s">
        <v>1078</v>
      </c>
      <c r="AM24" s="926">
        <v>0</v>
      </c>
      <c r="AN24" s="931"/>
      <c r="AO24" s="928"/>
      <c r="AP24" s="928"/>
      <c r="AQ24" s="928"/>
      <c r="AR24" s="928"/>
      <c r="AS24" s="928"/>
      <c r="AT24" s="928"/>
      <c r="AU24" s="928"/>
      <c r="AV24" s="928"/>
      <c r="AW24" s="928"/>
      <c r="AX24" s="928"/>
      <c r="AY24" s="928"/>
    </row>
    <row r="25" spans="1:51" s="907" customFormat="1" ht="57" x14ac:dyDescent="0.25">
      <c r="A25" s="895">
        <v>4</v>
      </c>
      <c r="B25" s="896" t="s">
        <v>777</v>
      </c>
      <c r="C25" s="897">
        <v>3</v>
      </c>
      <c r="D25" s="897" t="s">
        <v>846</v>
      </c>
      <c r="E25" s="896" t="s">
        <v>847</v>
      </c>
      <c r="F25" s="898">
        <v>4</v>
      </c>
      <c r="G25" s="897" t="s">
        <v>1767</v>
      </c>
      <c r="H25" s="896" t="s">
        <v>1768</v>
      </c>
      <c r="I25" s="897">
        <v>16</v>
      </c>
      <c r="J25" s="897"/>
      <c r="K25" s="896" t="s">
        <v>1769</v>
      </c>
      <c r="L25" s="898">
        <v>2020051290046</v>
      </c>
      <c r="M25" s="897">
        <v>2</v>
      </c>
      <c r="N25" s="897">
        <v>4342</v>
      </c>
      <c r="O25" s="896" t="s">
        <v>1770</v>
      </c>
      <c r="P25" s="897" t="s">
        <v>66</v>
      </c>
      <c r="Q25" s="897">
        <v>4</v>
      </c>
      <c r="R25" s="899" t="s">
        <v>67</v>
      </c>
      <c r="S25" s="917">
        <v>1</v>
      </c>
      <c r="T25" s="896" t="s">
        <v>1771</v>
      </c>
      <c r="U25" s="896" t="s">
        <v>1792</v>
      </c>
      <c r="V25" s="897" t="s">
        <v>137</v>
      </c>
      <c r="W25" s="899">
        <v>1</v>
      </c>
      <c r="X25" s="900" t="s">
        <v>46</v>
      </c>
      <c r="Y25" s="901">
        <v>0.2</v>
      </c>
      <c r="Z25" s="899">
        <v>1</v>
      </c>
      <c r="AA25" s="899">
        <v>1</v>
      </c>
      <c r="AB25" s="899">
        <v>1</v>
      </c>
      <c r="AC25" s="899">
        <v>1</v>
      </c>
      <c r="AD25" s="899">
        <v>1</v>
      </c>
      <c r="AE25" s="899"/>
      <c r="AF25" s="899">
        <v>1</v>
      </c>
      <c r="AG25" s="899"/>
      <c r="AH25" s="899">
        <f t="shared" si="0"/>
        <v>1</v>
      </c>
      <c r="AI25" s="899">
        <f t="shared" si="1"/>
        <v>1</v>
      </c>
      <c r="AJ25" s="903">
        <v>23750000</v>
      </c>
      <c r="AK25" s="897" t="s">
        <v>1371</v>
      </c>
      <c r="AL25" s="905" t="s">
        <v>1078</v>
      </c>
      <c r="AM25" s="916">
        <v>10127556</v>
      </c>
      <c r="AN25" s="933"/>
      <c r="AO25" s="906"/>
      <c r="AP25" s="906"/>
      <c r="AQ25" s="906"/>
      <c r="AR25" s="906"/>
      <c r="AS25" s="906"/>
      <c r="AT25" s="906"/>
      <c r="AU25" s="906"/>
      <c r="AV25" s="906"/>
      <c r="AW25" s="906"/>
      <c r="AX25" s="906"/>
      <c r="AY25" s="906"/>
    </row>
    <row r="26" spans="1:51" s="907" customFormat="1" ht="99.75" x14ac:dyDescent="0.25">
      <c r="A26" s="920">
        <v>4</v>
      </c>
      <c r="B26" s="921" t="s">
        <v>777</v>
      </c>
      <c r="C26" s="922">
        <v>3</v>
      </c>
      <c r="D26" s="922" t="s">
        <v>846</v>
      </c>
      <c r="E26" s="921" t="s">
        <v>847</v>
      </c>
      <c r="F26" s="923">
        <v>4</v>
      </c>
      <c r="G26" s="922" t="s">
        <v>1767</v>
      </c>
      <c r="H26" s="921" t="s">
        <v>1768</v>
      </c>
      <c r="I26" s="922">
        <v>16</v>
      </c>
      <c r="J26" s="922"/>
      <c r="K26" s="921" t="s">
        <v>1769</v>
      </c>
      <c r="L26" s="923">
        <v>2020051290046</v>
      </c>
      <c r="M26" s="922">
        <v>3</v>
      </c>
      <c r="N26" s="922">
        <v>4343</v>
      </c>
      <c r="O26" s="921" t="s">
        <v>1784</v>
      </c>
      <c r="P26" s="922" t="s">
        <v>369</v>
      </c>
      <c r="Q26" s="901">
        <v>1</v>
      </c>
      <c r="R26" s="901" t="s">
        <v>554</v>
      </c>
      <c r="S26" s="901">
        <v>1</v>
      </c>
      <c r="T26" s="921" t="s">
        <v>1771</v>
      </c>
      <c r="U26" s="921" t="s">
        <v>1793</v>
      </c>
      <c r="V26" s="922" t="s">
        <v>137</v>
      </c>
      <c r="W26" s="901">
        <v>1</v>
      </c>
      <c r="X26" s="924" t="s">
        <v>46</v>
      </c>
      <c r="Y26" s="935">
        <v>0.17</v>
      </c>
      <c r="Z26" s="901">
        <v>1</v>
      </c>
      <c r="AA26" s="901">
        <v>1</v>
      </c>
      <c r="AB26" s="901">
        <v>1</v>
      </c>
      <c r="AC26" s="901">
        <v>1</v>
      </c>
      <c r="AD26" s="901">
        <v>1</v>
      </c>
      <c r="AE26" s="901"/>
      <c r="AF26" s="901">
        <v>1</v>
      </c>
      <c r="AG26" s="901"/>
      <c r="AH26" s="901">
        <f t="shared" si="0"/>
        <v>1</v>
      </c>
      <c r="AI26" s="929">
        <f t="shared" si="1"/>
        <v>1</v>
      </c>
      <c r="AJ26" s="936">
        <v>115075000</v>
      </c>
      <c r="AK26" s="922" t="s">
        <v>1371</v>
      </c>
      <c r="AL26" s="911" t="s">
        <v>1078</v>
      </c>
      <c r="AM26" s="937">
        <v>43303322</v>
      </c>
      <c r="AN26" s="931"/>
      <c r="AO26" s="928"/>
      <c r="AP26" s="928"/>
      <c r="AQ26" s="928"/>
      <c r="AR26" s="928"/>
      <c r="AS26" s="928"/>
      <c r="AT26" s="928"/>
      <c r="AU26" s="928"/>
      <c r="AV26" s="928"/>
      <c r="AW26" s="928"/>
      <c r="AX26" s="928"/>
      <c r="AY26" s="928"/>
    </row>
    <row r="27" spans="1:51" s="907" customFormat="1" ht="85.5" x14ac:dyDescent="0.25">
      <c r="A27" s="920">
        <v>4</v>
      </c>
      <c r="B27" s="921" t="s">
        <v>777</v>
      </c>
      <c r="C27" s="922">
        <v>3</v>
      </c>
      <c r="D27" s="922" t="s">
        <v>846</v>
      </c>
      <c r="E27" s="921" t="s">
        <v>847</v>
      </c>
      <c r="F27" s="923">
        <v>4</v>
      </c>
      <c r="G27" s="922" t="s">
        <v>1767</v>
      </c>
      <c r="H27" s="921" t="s">
        <v>1768</v>
      </c>
      <c r="I27" s="922">
        <v>16</v>
      </c>
      <c r="J27" s="922"/>
      <c r="K27" s="921" t="s">
        <v>1769</v>
      </c>
      <c r="L27" s="923">
        <v>2020051290046</v>
      </c>
      <c r="M27" s="922">
        <v>3</v>
      </c>
      <c r="N27" s="922">
        <v>4343</v>
      </c>
      <c r="O27" s="921" t="s">
        <v>1784</v>
      </c>
      <c r="P27" s="922" t="s">
        <v>369</v>
      </c>
      <c r="Q27" s="901">
        <v>1</v>
      </c>
      <c r="R27" s="901" t="s">
        <v>554</v>
      </c>
      <c r="S27" s="901">
        <v>1</v>
      </c>
      <c r="T27" s="921" t="s">
        <v>1771</v>
      </c>
      <c r="U27" s="921" t="s">
        <v>1794</v>
      </c>
      <c r="V27" s="922" t="s">
        <v>137</v>
      </c>
      <c r="W27" s="901">
        <v>1</v>
      </c>
      <c r="X27" s="924" t="s">
        <v>46</v>
      </c>
      <c r="Y27" s="938">
        <v>0.17</v>
      </c>
      <c r="Z27" s="901">
        <v>1</v>
      </c>
      <c r="AA27" s="901">
        <v>1</v>
      </c>
      <c r="AB27" s="901">
        <v>1</v>
      </c>
      <c r="AC27" s="901">
        <v>1</v>
      </c>
      <c r="AD27" s="901">
        <v>1</v>
      </c>
      <c r="AE27" s="901"/>
      <c r="AF27" s="901">
        <v>1</v>
      </c>
      <c r="AG27" s="901"/>
      <c r="AH27" s="901">
        <f t="shared" si="0"/>
        <v>1</v>
      </c>
      <c r="AI27" s="901">
        <f t="shared" si="1"/>
        <v>1</v>
      </c>
      <c r="AJ27" s="939">
        <v>30000000</v>
      </c>
      <c r="AK27" s="922" t="s">
        <v>1371</v>
      </c>
      <c r="AL27" s="905" t="s">
        <v>1078</v>
      </c>
      <c r="AM27" s="937">
        <f>4803907+9452385</f>
        <v>14256292</v>
      </c>
      <c r="AN27" s="940"/>
      <c r="AO27" s="928"/>
      <c r="AP27" s="928"/>
      <c r="AQ27" s="928"/>
      <c r="AR27" s="928"/>
      <c r="AS27" s="928"/>
      <c r="AT27" s="928"/>
      <c r="AU27" s="928"/>
      <c r="AV27" s="928"/>
      <c r="AW27" s="928"/>
      <c r="AX27" s="928"/>
      <c r="AY27" s="928"/>
    </row>
    <row r="28" spans="1:51" s="907" customFormat="1" ht="114" x14ac:dyDescent="0.25">
      <c r="A28" s="920">
        <v>4</v>
      </c>
      <c r="B28" s="921" t="s">
        <v>777</v>
      </c>
      <c r="C28" s="922">
        <v>3</v>
      </c>
      <c r="D28" s="922" t="s">
        <v>846</v>
      </c>
      <c r="E28" s="921" t="s">
        <v>847</v>
      </c>
      <c r="F28" s="923">
        <v>4</v>
      </c>
      <c r="G28" s="922" t="s">
        <v>1767</v>
      </c>
      <c r="H28" s="921" t="s">
        <v>1768</v>
      </c>
      <c r="I28" s="922">
        <v>16</v>
      </c>
      <c r="J28" s="922"/>
      <c r="K28" s="921" t="s">
        <v>1769</v>
      </c>
      <c r="L28" s="923">
        <v>2020051290046</v>
      </c>
      <c r="M28" s="922">
        <v>3</v>
      </c>
      <c r="N28" s="922">
        <v>4343</v>
      </c>
      <c r="O28" s="921" t="s">
        <v>1784</v>
      </c>
      <c r="P28" s="922" t="s">
        <v>369</v>
      </c>
      <c r="Q28" s="901">
        <v>1</v>
      </c>
      <c r="R28" s="901" t="s">
        <v>554</v>
      </c>
      <c r="S28" s="901">
        <v>1</v>
      </c>
      <c r="T28" s="921" t="s">
        <v>1771</v>
      </c>
      <c r="U28" s="921" t="s">
        <v>1795</v>
      </c>
      <c r="V28" s="922" t="s">
        <v>137</v>
      </c>
      <c r="W28" s="901">
        <v>1</v>
      </c>
      <c r="X28" s="924" t="s">
        <v>46</v>
      </c>
      <c r="Y28" s="938">
        <v>0.17</v>
      </c>
      <c r="Z28" s="901">
        <v>1</v>
      </c>
      <c r="AA28" s="901">
        <v>1</v>
      </c>
      <c r="AB28" s="901">
        <v>1</v>
      </c>
      <c r="AC28" s="901">
        <v>1</v>
      </c>
      <c r="AD28" s="901">
        <v>1</v>
      </c>
      <c r="AE28" s="901"/>
      <c r="AF28" s="901">
        <v>1</v>
      </c>
      <c r="AG28" s="901"/>
      <c r="AH28" s="901">
        <f t="shared" si="0"/>
        <v>1</v>
      </c>
      <c r="AI28" s="901">
        <f t="shared" si="1"/>
        <v>1</v>
      </c>
      <c r="AJ28" s="926">
        <v>7000000</v>
      </c>
      <c r="AK28" s="922" t="s">
        <v>1371</v>
      </c>
      <c r="AL28" s="911" t="s">
        <v>1078</v>
      </c>
      <c r="AM28" s="937">
        <v>6751704</v>
      </c>
      <c r="AN28" s="931"/>
      <c r="AO28" s="928"/>
      <c r="AP28" s="928"/>
      <c r="AQ28" s="941"/>
      <c r="AR28" s="928"/>
      <c r="AS28" s="928"/>
      <c r="AT28" s="928"/>
      <c r="AU28" s="928"/>
      <c r="AV28" s="928"/>
      <c r="AW28" s="928"/>
      <c r="AX28" s="928"/>
      <c r="AY28" s="928"/>
    </row>
    <row r="29" spans="1:51" s="907" customFormat="1" ht="57" x14ac:dyDescent="0.25">
      <c r="A29" s="920">
        <v>4</v>
      </c>
      <c r="B29" s="921" t="s">
        <v>777</v>
      </c>
      <c r="C29" s="922">
        <v>3</v>
      </c>
      <c r="D29" s="922" t="s">
        <v>846</v>
      </c>
      <c r="E29" s="921" t="s">
        <v>847</v>
      </c>
      <c r="F29" s="923">
        <v>4</v>
      </c>
      <c r="G29" s="922" t="s">
        <v>1767</v>
      </c>
      <c r="H29" s="921" t="s">
        <v>1768</v>
      </c>
      <c r="I29" s="922">
        <v>16</v>
      </c>
      <c r="J29" s="922"/>
      <c r="K29" s="921" t="s">
        <v>1769</v>
      </c>
      <c r="L29" s="923">
        <v>2020051290046</v>
      </c>
      <c r="M29" s="922">
        <v>3</v>
      </c>
      <c r="N29" s="922">
        <v>4343</v>
      </c>
      <c r="O29" s="921" t="s">
        <v>1784</v>
      </c>
      <c r="P29" s="922" t="s">
        <v>369</v>
      </c>
      <c r="Q29" s="901">
        <v>1</v>
      </c>
      <c r="R29" s="901" t="s">
        <v>554</v>
      </c>
      <c r="S29" s="901">
        <v>1</v>
      </c>
      <c r="T29" s="921" t="s">
        <v>1771</v>
      </c>
      <c r="U29" s="921" t="s">
        <v>1796</v>
      </c>
      <c r="V29" s="922" t="s">
        <v>137</v>
      </c>
      <c r="W29" s="901">
        <v>1</v>
      </c>
      <c r="X29" s="924" t="s">
        <v>46</v>
      </c>
      <c r="Y29" s="938">
        <v>0.17</v>
      </c>
      <c r="Z29" s="901">
        <v>1</v>
      </c>
      <c r="AA29" s="901">
        <v>1</v>
      </c>
      <c r="AB29" s="901">
        <v>1</v>
      </c>
      <c r="AC29" s="901">
        <v>1</v>
      </c>
      <c r="AD29" s="901">
        <v>1</v>
      </c>
      <c r="AE29" s="901"/>
      <c r="AF29" s="901">
        <v>1</v>
      </c>
      <c r="AG29" s="901"/>
      <c r="AH29" s="901">
        <f t="shared" si="0"/>
        <v>1</v>
      </c>
      <c r="AI29" s="901">
        <f t="shared" si="1"/>
        <v>1</v>
      </c>
      <c r="AJ29" s="926">
        <v>70000000</v>
      </c>
      <c r="AK29" s="922" t="s">
        <v>1371</v>
      </c>
      <c r="AL29" s="905" t="s">
        <v>1078</v>
      </c>
      <c r="AM29" s="937">
        <v>33120000</v>
      </c>
      <c r="AN29" s="931"/>
      <c r="AO29" s="928"/>
      <c r="AP29" s="928"/>
      <c r="AQ29" s="928"/>
      <c r="AR29" s="928"/>
      <c r="AS29" s="928"/>
      <c r="AT29" s="928"/>
      <c r="AU29" s="928"/>
      <c r="AV29" s="928"/>
      <c r="AW29" s="928"/>
      <c r="AX29" s="928"/>
      <c r="AY29" s="928"/>
    </row>
    <row r="30" spans="1:51" s="907" customFormat="1" ht="57" x14ac:dyDescent="0.25">
      <c r="A30" s="920">
        <v>4</v>
      </c>
      <c r="B30" s="921" t="s">
        <v>777</v>
      </c>
      <c r="C30" s="922">
        <v>3</v>
      </c>
      <c r="D30" s="922" t="s">
        <v>846</v>
      </c>
      <c r="E30" s="921" t="s">
        <v>847</v>
      </c>
      <c r="F30" s="923">
        <v>4</v>
      </c>
      <c r="G30" s="922" t="s">
        <v>1767</v>
      </c>
      <c r="H30" s="921" t="s">
        <v>1768</v>
      </c>
      <c r="I30" s="922">
        <v>16</v>
      </c>
      <c r="J30" s="922"/>
      <c r="K30" s="921" t="s">
        <v>1769</v>
      </c>
      <c r="L30" s="923">
        <v>2020051290046</v>
      </c>
      <c r="M30" s="922">
        <v>3</v>
      </c>
      <c r="N30" s="922">
        <v>4343</v>
      </c>
      <c r="O30" s="921" t="s">
        <v>1784</v>
      </c>
      <c r="P30" s="922" t="s">
        <v>369</v>
      </c>
      <c r="Q30" s="901">
        <v>1</v>
      </c>
      <c r="R30" s="901" t="s">
        <v>554</v>
      </c>
      <c r="S30" s="901">
        <v>1</v>
      </c>
      <c r="T30" s="921" t="s">
        <v>1771</v>
      </c>
      <c r="U30" s="921" t="s">
        <v>1797</v>
      </c>
      <c r="V30" s="922" t="s">
        <v>137</v>
      </c>
      <c r="W30" s="901">
        <v>1</v>
      </c>
      <c r="X30" s="924" t="s">
        <v>46</v>
      </c>
      <c r="Y30" s="938">
        <v>0.17</v>
      </c>
      <c r="Z30" s="901">
        <v>1</v>
      </c>
      <c r="AA30" s="901">
        <v>1</v>
      </c>
      <c r="AB30" s="901">
        <v>1</v>
      </c>
      <c r="AC30" s="901">
        <v>1</v>
      </c>
      <c r="AD30" s="901">
        <v>1</v>
      </c>
      <c r="AE30" s="901"/>
      <c r="AF30" s="901">
        <v>1</v>
      </c>
      <c r="AG30" s="901"/>
      <c r="AH30" s="901">
        <f t="shared" si="0"/>
        <v>1</v>
      </c>
      <c r="AI30" s="901">
        <f t="shared" si="1"/>
        <v>1</v>
      </c>
      <c r="AJ30" s="926">
        <v>33000000</v>
      </c>
      <c r="AK30" s="922" t="s">
        <v>1371</v>
      </c>
      <c r="AL30" s="911" t="s">
        <v>1078</v>
      </c>
      <c r="AM30" s="937">
        <v>13510989</v>
      </c>
      <c r="AN30" s="931"/>
      <c r="AO30" s="928"/>
      <c r="AP30" s="928"/>
      <c r="AQ30" s="928"/>
      <c r="AR30" s="928"/>
      <c r="AS30" s="928"/>
      <c r="AT30" s="928"/>
      <c r="AU30" s="928"/>
      <c r="AV30" s="928"/>
      <c r="AW30" s="928"/>
      <c r="AX30" s="928"/>
      <c r="AY30" s="928"/>
    </row>
    <row r="31" spans="1:51" s="907" customFormat="1" ht="99.75" x14ac:dyDescent="0.25">
      <c r="A31" s="920">
        <v>4</v>
      </c>
      <c r="B31" s="921" t="s">
        <v>777</v>
      </c>
      <c r="C31" s="922">
        <v>3</v>
      </c>
      <c r="D31" s="922" t="s">
        <v>846</v>
      </c>
      <c r="E31" s="921" t="s">
        <v>847</v>
      </c>
      <c r="F31" s="923">
        <v>4</v>
      </c>
      <c r="G31" s="922" t="s">
        <v>1767</v>
      </c>
      <c r="H31" s="921" t="s">
        <v>1768</v>
      </c>
      <c r="I31" s="922">
        <v>16</v>
      </c>
      <c r="J31" s="922"/>
      <c r="K31" s="921" t="s">
        <v>1769</v>
      </c>
      <c r="L31" s="923">
        <v>2020051290046</v>
      </c>
      <c r="M31" s="922">
        <v>3</v>
      </c>
      <c r="N31" s="922">
        <v>4343</v>
      </c>
      <c r="O31" s="921" t="s">
        <v>1784</v>
      </c>
      <c r="P31" s="922" t="s">
        <v>369</v>
      </c>
      <c r="Q31" s="901">
        <v>1</v>
      </c>
      <c r="R31" s="901" t="s">
        <v>554</v>
      </c>
      <c r="S31" s="901">
        <v>1</v>
      </c>
      <c r="T31" s="921" t="s">
        <v>1771</v>
      </c>
      <c r="U31" s="921" t="s">
        <v>1798</v>
      </c>
      <c r="V31" s="922" t="s">
        <v>137</v>
      </c>
      <c r="W31" s="901">
        <v>1</v>
      </c>
      <c r="X31" s="924" t="s">
        <v>46</v>
      </c>
      <c r="Y31" s="938">
        <v>0.15</v>
      </c>
      <c r="Z31" s="901">
        <v>1</v>
      </c>
      <c r="AA31" s="901">
        <v>1</v>
      </c>
      <c r="AB31" s="901">
        <v>1</v>
      </c>
      <c r="AC31" s="901">
        <v>1</v>
      </c>
      <c r="AD31" s="901">
        <v>1</v>
      </c>
      <c r="AE31" s="901"/>
      <c r="AF31" s="901">
        <v>1</v>
      </c>
      <c r="AG31" s="901"/>
      <c r="AH31" s="901">
        <f t="shared" si="0"/>
        <v>1</v>
      </c>
      <c r="AI31" s="901">
        <f t="shared" si="1"/>
        <v>1</v>
      </c>
      <c r="AJ31" s="926">
        <v>33000000</v>
      </c>
      <c r="AK31" s="922" t="s">
        <v>1371</v>
      </c>
      <c r="AL31" s="905" t="s">
        <v>1078</v>
      </c>
      <c r="AM31" s="937">
        <v>15312444</v>
      </c>
      <c r="AN31" s="931"/>
      <c r="AO31" s="928"/>
      <c r="AP31" s="928"/>
      <c r="AQ31" s="928"/>
      <c r="AR31" s="928"/>
      <c r="AS31" s="928"/>
      <c r="AT31" s="928"/>
      <c r="AU31" s="928"/>
      <c r="AV31" s="928"/>
      <c r="AW31" s="928"/>
      <c r="AX31" s="928"/>
      <c r="AY31" s="928"/>
    </row>
    <row r="32" spans="1:51" s="944" customFormat="1" x14ac:dyDescent="0.25">
      <c r="A32" s="528"/>
      <c r="B32" s="528"/>
      <c r="C32" s="528"/>
      <c r="D32" s="528"/>
      <c r="E32" s="528"/>
      <c r="F32" s="528"/>
      <c r="G32" s="528"/>
      <c r="H32" s="528"/>
      <c r="I32" s="528"/>
      <c r="J32" s="528"/>
      <c r="K32" s="528"/>
      <c r="L32" s="528"/>
      <c r="M32" s="528"/>
      <c r="N32" s="528"/>
      <c r="O32" s="528"/>
      <c r="P32" s="528"/>
      <c r="Q32" s="528"/>
      <c r="R32" s="528"/>
      <c r="S32" s="528"/>
      <c r="T32" s="528"/>
      <c r="U32" s="501"/>
      <c r="V32" s="528"/>
      <c r="W32" s="942"/>
      <c r="X32" s="942"/>
      <c r="Y32" s="942"/>
      <c r="Z32" s="942"/>
      <c r="AA32" s="942"/>
      <c r="AB32" s="942"/>
      <c r="AC32" s="942"/>
      <c r="AD32" s="942"/>
      <c r="AE32" s="942"/>
      <c r="AF32" s="942"/>
      <c r="AG32" s="942"/>
      <c r="AH32" s="942"/>
      <c r="AI32" s="942"/>
      <c r="AJ32" s="528"/>
      <c r="AK32" s="528"/>
      <c r="AL32" s="528"/>
      <c r="AM32" s="943"/>
      <c r="AN32" s="467"/>
      <c r="AO32" s="467"/>
      <c r="AP32" s="467"/>
      <c r="AQ32" s="467"/>
      <c r="AR32" s="467"/>
      <c r="AS32" s="467"/>
      <c r="AT32" s="467"/>
      <c r="AU32" s="467"/>
      <c r="AV32" s="467"/>
      <c r="AW32" s="467"/>
      <c r="AX32" s="467"/>
      <c r="AY32" s="467"/>
    </row>
  </sheetData>
  <sheetProtection algorithmName="SHA-512" hashValue="0hVMrayqtqWFbn+PmflRn45ZGd63n8RRyGE5PVT0VfPPme7CXkfCHGGl/ormBV3FCaRLV8ymPrVaSiprcJYMQg==" saltValue="gQyrq0/N8uHxMUn93bAg7g==" spinCount="100000" sheet="1" objects="1" scenarios="1" selectLockedCells="1" selectUnlockedCells="1"/>
  <mergeCells count="20">
    <mergeCell ref="A1:B4"/>
    <mergeCell ref="C1:AL4"/>
    <mergeCell ref="AM1:AN1"/>
    <mergeCell ref="AM2:AN2"/>
    <mergeCell ref="AM3:AN3"/>
    <mergeCell ref="AM4:AN4"/>
    <mergeCell ref="A7:T7"/>
    <mergeCell ref="U7:AH7"/>
    <mergeCell ref="AJ7:AM7"/>
    <mergeCell ref="AN7:AN8"/>
    <mergeCell ref="A5:B5"/>
    <mergeCell ref="C5:AN5"/>
    <mergeCell ref="A6:B6"/>
    <mergeCell ref="C6:G6"/>
    <mergeCell ref="H6:J6"/>
    <mergeCell ref="K6:N6"/>
    <mergeCell ref="P6:T6"/>
    <mergeCell ref="W6:X6"/>
    <mergeCell ref="Y6:Z6"/>
    <mergeCell ref="AA6:AN6"/>
  </mergeCells>
  <dataValidations count="2">
    <dataValidation type="list" allowBlank="1" showErrorMessage="1" sqref="X9:X32">
      <formula1>$AY$1:$AY$3</formula1>
    </dataValidation>
    <dataValidation type="list" allowBlank="1" showErrorMessage="1" sqref="AL8">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'C:\Users\julie.quiroz\Desktop\[Comunicaciones  Plan de Acción - 2023 julie 2.xlsx]Hoja1'!#REF!</xm:f>
          </x14:formula1>
          <xm:sqref>Y6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HACIENDA</vt:lpstr>
      <vt:lpstr>SEGURIDAD Y CONVIVENCIA</vt:lpstr>
      <vt:lpstr>DESARROLLO</vt:lpstr>
      <vt:lpstr>MUJER</vt:lpstr>
      <vt:lpstr>MOVILIDAD</vt:lpstr>
      <vt:lpstr>INFRAESTRUCTURA</vt:lpstr>
      <vt:lpstr>PLANEACIÓN</vt:lpstr>
      <vt:lpstr>SERVICIOS</vt:lpstr>
      <vt:lpstr>COMUNICACIONES</vt:lpstr>
      <vt:lpstr>EDUCACIÓN</vt:lpstr>
      <vt:lpstr>SALUD</vt:lpstr>
      <vt:lpstr>CONTROL INTERNO</vt:lpstr>
      <vt:lpstr>CULTURA</vt:lpstr>
      <vt:lpstr>INDEC</vt:lpstr>
      <vt:lpstr>Hoja1</vt:lpstr>
      <vt:lpstr>CULTURA!Área_de_impresión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dc:creator>
  <cp:lastModifiedBy>Julie Quiroz Pineda</cp:lastModifiedBy>
  <cp:lastPrinted>2022-01-06T16:32:11Z</cp:lastPrinted>
  <dcterms:created xsi:type="dcterms:W3CDTF">2021-12-07T14:53:09Z</dcterms:created>
  <dcterms:modified xsi:type="dcterms:W3CDTF">2023-09-13T23:15:19Z</dcterms:modified>
</cp:coreProperties>
</file>