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NOVO\OneDrive - Gobernacion de Antioquia\2021\CALDAS 2021\CALDAS\MARTA YEPES\SEGUIMIENTO PPTO\SEGIMIENTO PLAN DE DESARROLLO\INFORMACIÓN SEPT21\"/>
    </mc:Choice>
  </mc:AlternateContent>
  <bookViews>
    <workbookView xWindow="0" yWindow="0" windowWidth="15345" windowHeight="4575"/>
  </bookViews>
  <sheets>
    <sheet name="PA 2021" sheetId="9" r:id="rId1"/>
    <sheet name="Productos PD" sheetId="6" r:id="rId2"/>
    <sheet name="A" sheetId="1" state="hidden" r:id="rId3"/>
    <sheet name="z" sheetId="2" state="hidden" r:id="rId4"/>
    <sheet name="FORMATO" sheetId="4" r:id="rId5"/>
    <sheet name="PORC PRODU" sheetId="3" state="hidden" r:id="rId6"/>
    <sheet name="consolidado vs PI" sheetId="5" state="hidden" r:id="rId7"/>
    <sheet name="consolidado vs PD" sheetId="7" state="hidden" r:id="rId8"/>
    <sheet name="Hoja4" sheetId="8" state="hidden" r:id="rId9"/>
    <sheet name="PD vs SEG" sheetId="10" state="hidden" r:id="rId10"/>
    <sheet name="RESUMEN L.E." sheetId="11" r:id="rId11"/>
    <sheet name="RESUMEN COMP." sheetId="12" r:id="rId12"/>
    <sheet name="RESUMEN PROG." sheetId="13" r:id="rId13"/>
    <sheet name="RESUMEN PROD." sheetId="1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6" hidden="1">'consolidado vs PI'!$A$1:$B$353</definedName>
    <definedName name="_xlnm._FilterDatabase" localSheetId="4" hidden="1">FORMATO!$A$1:$S$469</definedName>
    <definedName name="_xlnm._FilterDatabase" localSheetId="0" hidden="1">'PA 2021'!$A$8:$AN$968</definedName>
    <definedName name="_xlnm._FilterDatabase" localSheetId="9" hidden="1">'PD vs SEG'!$B$1:$D$349</definedName>
    <definedName name="_xlnm._FilterDatabase" localSheetId="5" hidden="1">'PORC PRODU'!$B$1:$E$349</definedName>
    <definedName name="_xlnm._FilterDatabase" localSheetId="1" hidden="1">'Productos PD'!$B$1:$E$349</definedName>
    <definedName name="_xlnm._FilterDatabase" localSheetId="10" hidden="1">'RESUMEN L.E.'!#REF!</definedName>
    <definedName name="_xlnm._FilterDatabase" localSheetId="12" hidden="1">'RESUMEN PROG.'!$B$3:$B$90</definedName>
    <definedName name="_xlnm.Print_Area" localSheetId="0">'PA 2021'!$A$1:$AM$107</definedName>
    <definedName name="ejefra">#REF!</definedName>
  </definedNames>
  <calcPr calcId="162913"/>
</workbook>
</file>

<file path=xl/calcChain.xml><?xml version="1.0" encoding="utf-8"?>
<calcChain xmlns="http://schemas.openxmlformats.org/spreadsheetml/2006/main">
  <c r="AH1065" i="9" l="1"/>
  <c r="AI1065" i="9" s="1"/>
  <c r="O1065" i="9"/>
  <c r="AI1064" i="9"/>
  <c r="AH1064" i="9"/>
  <c r="O1064" i="9"/>
  <c r="AH1063" i="9"/>
  <c r="AI1063" i="9" s="1"/>
  <c r="O1063" i="9"/>
  <c r="AH1062" i="9"/>
  <c r="AI1062" i="9" s="1"/>
  <c r="O1062" i="9"/>
  <c r="AH1061" i="9"/>
  <c r="AI1061" i="9" s="1"/>
  <c r="O1061" i="9"/>
  <c r="AI1060" i="9"/>
  <c r="AH1060" i="9"/>
  <c r="O1060" i="9"/>
  <c r="AH1059" i="9"/>
  <c r="AI1059" i="9" s="1"/>
  <c r="O1059" i="9"/>
  <c r="AH1058" i="9"/>
  <c r="AI1058" i="9" s="1"/>
  <c r="O1058" i="9"/>
  <c r="AH1057" i="9"/>
  <c r="AI1057" i="9" s="1"/>
  <c r="O1057" i="9"/>
  <c r="AI1056" i="9"/>
  <c r="AH1056" i="9"/>
  <c r="O1056" i="9"/>
  <c r="AH1055" i="9"/>
  <c r="AI1055" i="9" s="1"/>
  <c r="O1055" i="9"/>
  <c r="AH1054" i="9"/>
  <c r="AI1054" i="9" s="1"/>
  <c r="O1054" i="9"/>
  <c r="AH1053" i="9"/>
  <c r="AI1053" i="9" s="1"/>
  <c r="O1053" i="9"/>
  <c r="AI1052" i="9"/>
  <c r="AH1052" i="9"/>
  <c r="O1052" i="9"/>
  <c r="AH1051" i="9"/>
  <c r="AI1051" i="9" s="1"/>
  <c r="O1051" i="9"/>
  <c r="AH1050" i="9"/>
  <c r="AI1050" i="9" s="1"/>
  <c r="O1050" i="9"/>
  <c r="AH1049" i="9"/>
  <c r="AI1049" i="9" s="1"/>
  <c r="O1049" i="9"/>
  <c r="AI1048" i="9"/>
  <c r="AH1048" i="9"/>
  <c r="O1048" i="9"/>
  <c r="AH1047" i="9"/>
  <c r="AI1047" i="9" s="1"/>
  <c r="O1047" i="9"/>
  <c r="AH1046" i="9"/>
  <c r="AI1046" i="9" s="1"/>
  <c r="O1046" i="9"/>
  <c r="AH1045" i="9"/>
  <c r="AI1045" i="9" s="1"/>
  <c r="O1045" i="9"/>
  <c r="AI1044" i="9"/>
  <c r="AH1044" i="9"/>
  <c r="O1044" i="9"/>
  <c r="AH1043" i="9"/>
  <c r="AI1043" i="9" s="1"/>
  <c r="O1043" i="9"/>
  <c r="AH1042" i="9"/>
  <c r="AI1042" i="9" s="1"/>
  <c r="O1042" i="9"/>
  <c r="O1041" i="9"/>
  <c r="AH1040" i="9"/>
  <c r="AI1040" i="9" s="1"/>
  <c r="O1040" i="9"/>
  <c r="AI1039" i="9"/>
  <c r="AH1039" i="9"/>
  <c r="O1039" i="9"/>
  <c r="AI1038" i="9"/>
  <c r="AH1038" i="9"/>
  <c r="O1038" i="9"/>
  <c r="AH1037" i="9"/>
  <c r="AI1037" i="9" s="1"/>
  <c r="O1037" i="9"/>
  <c r="AM1036" i="9"/>
  <c r="AH1036" i="9"/>
  <c r="AI1036" i="9" s="1"/>
  <c r="O1036" i="9"/>
  <c r="AM1035" i="9"/>
  <c r="AH1035" i="9"/>
  <c r="AI1035" i="9" s="1"/>
  <c r="O1035" i="9"/>
  <c r="AH1034" i="9"/>
  <c r="AI1034" i="9" s="1"/>
  <c r="O1034" i="9"/>
  <c r="AM1033" i="9"/>
  <c r="AJ1033" i="9"/>
  <c r="AH1033" i="9"/>
  <c r="AI1033" i="9" s="1"/>
  <c r="O1033" i="9"/>
  <c r="AM1032" i="9"/>
  <c r="AJ1032" i="9"/>
  <c r="AI1032" i="9"/>
  <c r="AH1032" i="9"/>
  <c r="O1032" i="9"/>
  <c r="AH1031" i="9"/>
  <c r="AI1031" i="9" s="1"/>
  <c r="O1031" i="9"/>
  <c r="AH1030" i="9"/>
  <c r="AI1030" i="9" s="1"/>
  <c r="O1030" i="9"/>
  <c r="AH1029" i="9"/>
  <c r="AI1029" i="9" s="1"/>
  <c r="O1029" i="9"/>
  <c r="AM1028" i="9"/>
  <c r="AH1028" i="9"/>
  <c r="AI1028" i="9" s="1"/>
  <c r="O1028" i="9"/>
  <c r="AM1027" i="9"/>
  <c r="AH1027" i="9"/>
  <c r="AI1027" i="9" s="1"/>
  <c r="O1027" i="9"/>
  <c r="AI1026" i="9"/>
  <c r="AH1026" i="9"/>
  <c r="O1026" i="9"/>
  <c r="AM1025" i="9"/>
  <c r="AI1025" i="9"/>
  <c r="AH1025" i="9"/>
  <c r="O1025" i="9"/>
  <c r="AM1024" i="9"/>
  <c r="AI1024" i="9"/>
  <c r="AH1024" i="9"/>
  <c r="O1024" i="9"/>
  <c r="AI1023" i="9"/>
  <c r="AH1023" i="9"/>
  <c r="O1023" i="9"/>
  <c r="AH1022" i="9"/>
  <c r="AI1022" i="9" s="1"/>
  <c r="O1022" i="9"/>
  <c r="AM1021" i="9"/>
  <c r="AH1021" i="9"/>
  <c r="AI1021" i="9" s="1"/>
  <c r="O1021" i="9"/>
  <c r="AH1020" i="9"/>
  <c r="AI1020" i="9" s="1"/>
  <c r="O1020" i="9"/>
  <c r="AI1019" i="9"/>
  <c r="AH1019" i="9"/>
  <c r="O1019" i="9"/>
  <c r="AM1018" i="9"/>
  <c r="AJ1018" i="9"/>
  <c r="AH1018" i="9"/>
  <c r="AI1018" i="9" s="1"/>
  <c r="O1018" i="9"/>
  <c r="AI1017" i="9"/>
  <c r="AH1017" i="9"/>
  <c r="O1017" i="9"/>
  <c r="AI1016" i="9"/>
  <c r="AH1016" i="9"/>
  <c r="O1016" i="9"/>
  <c r="AJ1015" i="9"/>
  <c r="AI1015" i="9"/>
  <c r="AH1015" i="9"/>
  <c r="O1015" i="9"/>
  <c r="AH1014" i="9"/>
  <c r="AI1014" i="9" s="1"/>
  <c r="O1014" i="9"/>
  <c r="AM1013" i="9"/>
  <c r="AM1030" i="9" s="1"/>
  <c r="AH1013" i="9"/>
  <c r="AI1013" i="9" s="1"/>
  <c r="O1013" i="9"/>
  <c r="AH1012" i="9"/>
  <c r="AI1012" i="9" s="1"/>
  <c r="O1012" i="9"/>
  <c r="AI1011" i="9"/>
  <c r="AH1011" i="9"/>
  <c r="O1011" i="9"/>
  <c r="AI1010" i="9"/>
  <c r="AH1010" i="9"/>
  <c r="O1010" i="9"/>
  <c r="AH1009" i="9"/>
  <c r="AI1009" i="9" s="1"/>
  <c r="O1009" i="9"/>
  <c r="AH1008" i="9"/>
  <c r="AI1008" i="9" s="1"/>
  <c r="O1008" i="9"/>
  <c r="AI1007" i="9"/>
  <c r="AH1007" i="9"/>
  <c r="O1007" i="9"/>
  <c r="AI1006" i="9"/>
  <c r="AH1006" i="9"/>
  <c r="AC1006" i="9"/>
  <c r="O1006" i="9"/>
  <c r="AI1005" i="9"/>
  <c r="AH1005" i="9"/>
  <c r="O1005" i="9"/>
  <c r="AH1004" i="9"/>
  <c r="AI1004" i="9" s="1"/>
  <c r="O1004" i="9"/>
  <c r="AH1003" i="9"/>
  <c r="AI1003" i="9" s="1"/>
  <c r="O1003" i="9"/>
  <c r="AI1002" i="9"/>
  <c r="AH1002" i="9"/>
  <c r="O1002" i="9"/>
  <c r="AI1001" i="9"/>
  <c r="O1001" i="9"/>
  <c r="AI1000" i="9"/>
  <c r="O1000" i="9"/>
  <c r="AJ999" i="9"/>
  <c r="AI999" i="9"/>
  <c r="AH999" i="9"/>
  <c r="O999" i="9"/>
  <c r="AI998" i="9"/>
  <c r="AH998" i="9"/>
  <c r="O998" i="9"/>
  <c r="AH997" i="9"/>
  <c r="AI997" i="9" s="1"/>
  <c r="O997" i="9"/>
  <c r="AH996" i="9"/>
  <c r="AI996" i="9" s="1"/>
  <c r="O996" i="9"/>
  <c r="AI995" i="9"/>
  <c r="AH995" i="9"/>
  <c r="O995" i="9"/>
  <c r="AI994" i="9"/>
  <c r="AH994" i="9"/>
  <c r="O994" i="9"/>
  <c r="AH993" i="9"/>
  <c r="AI993" i="9" s="1"/>
  <c r="O993" i="9"/>
  <c r="AH992" i="9"/>
  <c r="AI992" i="9" s="1"/>
  <c r="O992" i="9"/>
  <c r="AI991" i="9"/>
  <c r="AH991" i="9"/>
  <c r="O991" i="9"/>
  <c r="AI990" i="9"/>
  <c r="AH990" i="9"/>
  <c r="O990" i="9"/>
  <c r="AH989" i="9"/>
  <c r="AI989" i="9" s="1"/>
  <c r="O989" i="9"/>
  <c r="AH988" i="9"/>
  <c r="AI988" i="9" s="1"/>
  <c r="O988" i="9"/>
  <c r="AI987" i="9"/>
  <c r="AH987" i="9"/>
  <c r="O987" i="9"/>
  <c r="AI986" i="9"/>
  <c r="AH986" i="9"/>
  <c r="O986" i="9"/>
  <c r="AH985" i="9"/>
  <c r="AI985" i="9" s="1"/>
  <c r="O985" i="9"/>
  <c r="AJ984" i="9"/>
  <c r="AH984" i="9"/>
  <c r="AI984" i="9" s="1"/>
  <c r="O984" i="9"/>
  <c r="AH983" i="9"/>
  <c r="AI983" i="9" s="1"/>
  <c r="O983" i="9"/>
  <c r="AI982" i="9"/>
  <c r="AH982" i="9"/>
  <c r="O982" i="9"/>
  <c r="AI981" i="9"/>
  <c r="AH981" i="9"/>
  <c r="O981" i="9"/>
  <c r="AH980" i="9"/>
  <c r="AI980" i="9" s="1"/>
  <c r="O980" i="9"/>
  <c r="AH978" i="9"/>
  <c r="AI978" i="9" s="1"/>
  <c r="O978" i="9"/>
  <c r="AI977" i="9"/>
  <c r="AH977" i="9"/>
  <c r="O977" i="9"/>
  <c r="AI976" i="9"/>
  <c r="AH976" i="9"/>
  <c r="O976" i="9"/>
  <c r="AH975" i="9"/>
  <c r="AI975" i="9" s="1"/>
  <c r="O975" i="9"/>
  <c r="AH974" i="9"/>
  <c r="AI974" i="9" s="1"/>
  <c r="O974" i="9"/>
  <c r="AI973" i="9"/>
  <c r="AH973" i="9"/>
  <c r="O973" i="9"/>
  <c r="AI972" i="9"/>
  <c r="AH972" i="9"/>
  <c r="AC972" i="9"/>
  <c r="O972" i="9"/>
  <c r="AI971" i="9"/>
  <c r="AH971" i="9"/>
  <c r="O971" i="9"/>
  <c r="AH970" i="9"/>
  <c r="AI970" i="9" s="1"/>
  <c r="O970" i="9"/>
  <c r="AH969" i="9"/>
  <c r="AI969" i="9" s="1"/>
  <c r="O969" i="9"/>
  <c r="AH765" i="9"/>
  <c r="AI765" i="9" s="1"/>
  <c r="O765" i="9"/>
  <c r="AH764" i="9"/>
  <c r="AI764" i="9" s="1"/>
  <c r="O764" i="9"/>
  <c r="AH763" i="9"/>
  <c r="AI763" i="9" s="1"/>
  <c r="O763" i="9"/>
  <c r="AH762" i="9"/>
  <c r="AI762" i="9" s="1"/>
  <c r="O762" i="9"/>
  <c r="AH761" i="9"/>
  <c r="AI761" i="9" s="1"/>
  <c r="O761" i="9"/>
  <c r="AI760" i="9"/>
  <c r="AH760" i="9"/>
  <c r="O760" i="9"/>
  <c r="AH759" i="9"/>
  <c r="AI759" i="9" s="1"/>
  <c r="O759" i="9"/>
  <c r="AH758" i="9"/>
  <c r="AI758" i="9" s="1"/>
  <c r="O758" i="9"/>
  <c r="AH757" i="9"/>
  <c r="AI757" i="9" s="1"/>
  <c r="O757" i="9"/>
  <c r="AH756" i="9"/>
  <c r="AI756" i="9" s="1"/>
  <c r="O756" i="9"/>
  <c r="AH755" i="9"/>
  <c r="AI755" i="9" s="1"/>
  <c r="O755" i="9"/>
  <c r="AH754" i="9"/>
  <c r="AI754" i="9" s="1"/>
  <c r="O754" i="9"/>
  <c r="AH753" i="9"/>
  <c r="AI753" i="9" s="1"/>
  <c r="O753" i="9"/>
  <c r="AH752" i="9"/>
  <c r="AI752" i="9" s="1"/>
  <c r="O752" i="9"/>
  <c r="AH751" i="9"/>
  <c r="AI751" i="9" s="1"/>
  <c r="O751" i="9"/>
  <c r="AH750" i="9"/>
  <c r="AI750" i="9" s="1"/>
  <c r="O750" i="9"/>
  <c r="AH749" i="9"/>
  <c r="AI749" i="9" s="1"/>
  <c r="O749" i="9"/>
  <c r="AH748" i="9"/>
  <c r="AI748" i="9" s="1"/>
  <c r="O748" i="9"/>
  <c r="AH747" i="9"/>
  <c r="AI747" i="9" s="1"/>
  <c r="O747" i="9"/>
  <c r="AH746" i="9"/>
  <c r="AI746" i="9" s="1"/>
  <c r="O746" i="9"/>
  <c r="AH745" i="9"/>
  <c r="AI745" i="9" s="1"/>
  <c r="O745" i="9"/>
  <c r="AI744" i="9"/>
  <c r="AH744" i="9"/>
  <c r="O744" i="9"/>
  <c r="AH743" i="9"/>
  <c r="AI743" i="9" s="1"/>
  <c r="O743" i="9"/>
  <c r="AH742" i="9"/>
  <c r="AI742" i="9" s="1"/>
  <c r="O742" i="9"/>
  <c r="AH741" i="9"/>
  <c r="AI741" i="9" s="1"/>
  <c r="O741" i="9"/>
  <c r="AH740" i="9"/>
  <c r="AI740" i="9" s="1"/>
  <c r="O740" i="9"/>
  <c r="AH739" i="9"/>
  <c r="AI739" i="9" s="1"/>
  <c r="O739" i="9"/>
  <c r="AI738" i="9"/>
  <c r="AH738" i="9"/>
  <c r="O738" i="9"/>
  <c r="AH737" i="9"/>
  <c r="AI737" i="9" s="1"/>
  <c r="O737" i="9"/>
  <c r="AI736" i="9"/>
  <c r="AH736" i="9"/>
  <c r="O736" i="9"/>
  <c r="AH735" i="9"/>
  <c r="AI735" i="9" s="1"/>
  <c r="O735" i="9"/>
  <c r="AH734" i="9"/>
  <c r="AI734" i="9" s="1"/>
  <c r="O734" i="9"/>
  <c r="AI733" i="9"/>
  <c r="AH733" i="9"/>
  <c r="O733" i="9"/>
  <c r="AI732" i="9"/>
  <c r="AH732" i="9"/>
  <c r="O732" i="9"/>
  <c r="AH731" i="9"/>
  <c r="AI731" i="9" s="1"/>
  <c r="O731" i="9"/>
  <c r="AI730" i="9"/>
  <c r="AH730" i="9"/>
  <c r="O730" i="9"/>
  <c r="AI729" i="9"/>
  <c r="AH729" i="9"/>
  <c r="O729" i="9"/>
  <c r="AH728" i="9"/>
  <c r="AI728" i="9" s="1"/>
  <c r="O728" i="9"/>
  <c r="AH727" i="9"/>
  <c r="AI727" i="9" s="1"/>
  <c r="O727" i="9"/>
  <c r="AI726" i="9"/>
  <c r="AH726" i="9"/>
  <c r="O726" i="9"/>
  <c r="AH725" i="9"/>
  <c r="AI725" i="9" s="1"/>
  <c r="O725" i="9"/>
  <c r="AH724" i="9"/>
  <c r="AI724" i="9" s="1"/>
  <c r="O724" i="9"/>
  <c r="AH723" i="9"/>
  <c r="AI723" i="9" s="1"/>
  <c r="O723" i="9"/>
  <c r="AH722" i="9"/>
  <c r="AI722" i="9" s="1"/>
  <c r="O722" i="9"/>
  <c r="AH721" i="9"/>
  <c r="AI721" i="9" s="1"/>
  <c r="O721" i="9"/>
  <c r="AI720" i="9"/>
  <c r="AH720" i="9"/>
  <c r="O720" i="9"/>
  <c r="AH719" i="9"/>
  <c r="AI719" i="9" s="1"/>
  <c r="O719" i="9"/>
  <c r="AH718" i="9"/>
  <c r="AI718" i="9" s="1"/>
  <c r="O718" i="9"/>
  <c r="AI717" i="9"/>
  <c r="AH717" i="9"/>
  <c r="O717" i="9"/>
  <c r="AI716" i="9"/>
  <c r="AH716" i="9"/>
  <c r="O716" i="9"/>
  <c r="AH715" i="9"/>
  <c r="AI715" i="9" s="1"/>
  <c r="O715" i="9"/>
  <c r="AI714" i="9"/>
  <c r="AH714" i="9"/>
  <c r="O714" i="9"/>
  <c r="AI713" i="9"/>
  <c r="AH713" i="9"/>
  <c r="O713" i="9"/>
  <c r="AH712" i="9"/>
  <c r="AI712" i="9" s="1"/>
  <c r="O712" i="9"/>
  <c r="AH711" i="9"/>
  <c r="AI711" i="9" s="1"/>
  <c r="O711" i="9"/>
  <c r="AI710" i="9"/>
  <c r="AH710" i="9"/>
  <c r="O710" i="9"/>
  <c r="AH709" i="9"/>
  <c r="AI709" i="9" s="1"/>
  <c r="O709" i="9"/>
  <c r="AH708" i="9"/>
  <c r="AI708" i="9" s="1"/>
  <c r="O708" i="9"/>
  <c r="AH707" i="9"/>
  <c r="AI707" i="9" s="1"/>
  <c r="O707" i="9"/>
  <c r="AH706" i="9"/>
  <c r="AI706" i="9" s="1"/>
  <c r="O706" i="9"/>
  <c r="AH705" i="9"/>
  <c r="AI705" i="9" s="1"/>
  <c r="O705" i="9"/>
  <c r="AH704" i="9"/>
  <c r="AI704" i="9" s="1"/>
  <c r="O704" i="9"/>
  <c r="AH703" i="9"/>
  <c r="AI703" i="9" s="1"/>
  <c r="O703" i="9"/>
  <c r="AH702" i="9"/>
  <c r="AI702" i="9" s="1"/>
  <c r="O702" i="9"/>
  <c r="AI701" i="9"/>
  <c r="AH701" i="9"/>
  <c r="O701" i="9"/>
  <c r="AI700" i="9"/>
  <c r="AH700" i="9"/>
  <c r="O700" i="9"/>
  <c r="AH699" i="9"/>
  <c r="AI699" i="9" s="1"/>
  <c r="O699" i="9"/>
  <c r="AH698" i="9"/>
  <c r="AI698" i="9" s="1"/>
  <c r="O698" i="9"/>
  <c r="AI697" i="9"/>
  <c r="AH697" i="9"/>
  <c r="O697" i="9"/>
  <c r="AH696" i="9"/>
  <c r="AI696" i="9" s="1"/>
  <c r="O696" i="9"/>
  <c r="AH695" i="9"/>
  <c r="AI695" i="9" s="1"/>
  <c r="O695" i="9"/>
  <c r="AI694" i="9"/>
  <c r="AH694" i="9"/>
  <c r="O694" i="9"/>
  <c r="AH693" i="9"/>
  <c r="AI693" i="9" s="1"/>
  <c r="O693" i="9"/>
  <c r="AH692" i="9"/>
  <c r="AI692" i="9" s="1"/>
  <c r="O692" i="9"/>
  <c r="AH691" i="9"/>
  <c r="AI691" i="9" s="1"/>
  <c r="O691" i="9"/>
  <c r="AH690" i="9"/>
  <c r="AI690" i="9" s="1"/>
  <c r="O690" i="9"/>
  <c r="AH689" i="9"/>
  <c r="AI689" i="9" s="1"/>
  <c r="O689" i="9"/>
  <c r="AH688" i="9"/>
  <c r="AI688" i="9" s="1"/>
  <c r="O688" i="9"/>
  <c r="AH687" i="9"/>
  <c r="AI687" i="9" s="1"/>
  <c r="O687" i="9"/>
  <c r="AH686" i="9"/>
  <c r="AI686" i="9" s="1"/>
  <c r="O686" i="9"/>
  <c r="AI685" i="9"/>
  <c r="AH685" i="9"/>
  <c r="O685" i="9"/>
  <c r="AI684" i="9"/>
  <c r="AH684" i="9"/>
  <c r="O684" i="9"/>
  <c r="AH683" i="9"/>
  <c r="AI683" i="9" s="1"/>
  <c r="O683" i="9"/>
  <c r="AH682" i="9"/>
  <c r="AI682" i="9" s="1"/>
  <c r="O682" i="9"/>
  <c r="AI681" i="9"/>
  <c r="AH681" i="9"/>
  <c r="O681" i="9"/>
  <c r="AH680" i="9"/>
  <c r="AI680" i="9" s="1"/>
  <c r="O680" i="9"/>
  <c r="AH679" i="9"/>
  <c r="AI679" i="9" s="1"/>
  <c r="O679" i="9"/>
  <c r="AI678" i="9"/>
  <c r="AH678" i="9"/>
  <c r="O678" i="9"/>
  <c r="AH677" i="9"/>
  <c r="AI677" i="9" s="1"/>
  <c r="O677" i="9"/>
  <c r="AH676" i="9"/>
  <c r="AI676" i="9" s="1"/>
  <c r="O676" i="9"/>
  <c r="AH675" i="9"/>
  <c r="AI675" i="9" s="1"/>
  <c r="O675" i="9"/>
  <c r="AH674" i="9"/>
  <c r="AI674" i="9" s="1"/>
  <c r="O674" i="9"/>
  <c r="AH673" i="9"/>
  <c r="AI673" i="9" s="1"/>
  <c r="O673" i="9"/>
  <c r="AI672" i="9"/>
  <c r="AH672" i="9"/>
  <c r="O672" i="9"/>
  <c r="AH671" i="9"/>
  <c r="AI671" i="9" s="1"/>
  <c r="O671" i="9"/>
  <c r="AH670" i="9"/>
  <c r="AI670" i="9" s="1"/>
  <c r="O670" i="9"/>
  <c r="AI669" i="9"/>
  <c r="AH669" i="9"/>
  <c r="O669" i="9"/>
  <c r="AI668" i="9"/>
  <c r="AH668" i="9"/>
  <c r="O668" i="9"/>
  <c r="AH667" i="9"/>
  <c r="AI667" i="9" s="1"/>
  <c r="O667" i="9"/>
  <c r="AI666" i="9"/>
  <c r="AH666" i="9"/>
  <c r="O666" i="9"/>
  <c r="AI665" i="9"/>
  <c r="AH665" i="9"/>
  <c r="O665" i="9"/>
  <c r="AH664" i="9"/>
  <c r="AI664" i="9" s="1"/>
  <c r="O664" i="9"/>
  <c r="AH663" i="9"/>
  <c r="AI663" i="9" s="1"/>
  <c r="O663" i="9"/>
  <c r="AI662" i="9"/>
  <c r="AH662" i="9"/>
  <c r="O662" i="9"/>
  <c r="AH661" i="9"/>
  <c r="AI661" i="9" s="1"/>
  <c r="O661" i="9"/>
  <c r="AH660" i="9"/>
  <c r="AI660" i="9" s="1"/>
  <c r="O660" i="9"/>
  <c r="AH659" i="9"/>
  <c r="AI659" i="9" s="1"/>
  <c r="O659" i="9"/>
  <c r="AH658" i="9"/>
  <c r="AI658" i="9" s="1"/>
  <c r="O658" i="9"/>
  <c r="AH657" i="9"/>
  <c r="AI657" i="9" s="1"/>
  <c r="O657" i="9"/>
  <c r="AI656" i="9"/>
  <c r="AH656" i="9"/>
  <c r="O656" i="9"/>
  <c r="AH655" i="9"/>
  <c r="AI655" i="9" s="1"/>
  <c r="O655" i="9"/>
  <c r="AH654" i="9"/>
  <c r="AI654" i="9" s="1"/>
  <c r="O654" i="9"/>
  <c r="AI653" i="9"/>
  <c r="AH653" i="9"/>
  <c r="O653" i="9"/>
  <c r="AI652" i="9"/>
  <c r="AH652" i="9"/>
  <c r="O652" i="9"/>
  <c r="AH651" i="9"/>
  <c r="AI651" i="9" s="1"/>
  <c r="O651" i="9"/>
  <c r="AH650" i="9"/>
  <c r="AI650" i="9" s="1"/>
  <c r="O650" i="9"/>
  <c r="AI649" i="9"/>
  <c r="AH649" i="9"/>
  <c r="O649" i="9"/>
  <c r="AH648" i="9"/>
  <c r="AI648" i="9" s="1"/>
  <c r="O648" i="9"/>
  <c r="AH647" i="9"/>
  <c r="AI647" i="9" s="1"/>
  <c r="O647" i="9"/>
  <c r="AI646" i="9"/>
  <c r="AH646" i="9"/>
  <c r="O646" i="9"/>
  <c r="AH645" i="9"/>
  <c r="AI645" i="9" s="1"/>
  <c r="O645" i="9"/>
  <c r="AH644" i="9"/>
  <c r="AI644" i="9" s="1"/>
  <c r="O644" i="9"/>
  <c r="AH643" i="9"/>
  <c r="AI643" i="9" s="1"/>
  <c r="O643" i="9"/>
  <c r="AH642" i="9"/>
  <c r="AI642" i="9" s="1"/>
  <c r="O642" i="9"/>
  <c r="AH641" i="9"/>
  <c r="AI641" i="9" s="1"/>
  <c r="O641" i="9"/>
  <c r="AF640" i="9"/>
  <c r="AD640" i="9"/>
  <c r="AB640" i="9"/>
  <c r="Z640" i="9"/>
  <c r="AH640" i="9" s="1"/>
  <c r="AI640" i="9" s="1"/>
  <c r="O640" i="9"/>
  <c r="AH639" i="9"/>
  <c r="AI639" i="9" s="1"/>
  <c r="O639" i="9"/>
  <c r="AI638" i="9"/>
  <c r="AH638" i="9"/>
  <c r="O638" i="9"/>
  <c r="AH637" i="9"/>
  <c r="AI637" i="9" s="1"/>
  <c r="O637" i="9"/>
  <c r="AH636" i="9"/>
  <c r="AI636" i="9" s="1"/>
  <c r="AF636" i="9"/>
  <c r="AD636" i="9"/>
  <c r="AB636" i="9"/>
  <c r="Z636" i="9"/>
  <c r="O636" i="9"/>
  <c r="AH635" i="9"/>
  <c r="AI635" i="9" s="1"/>
  <c r="O635" i="9"/>
  <c r="AH634" i="9"/>
  <c r="AI634" i="9" s="1"/>
  <c r="O634" i="9"/>
  <c r="AH633" i="9"/>
  <c r="AI633" i="9" s="1"/>
  <c r="O633" i="9"/>
  <c r="AI632" i="9"/>
  <c r="AH632" i="9"/>
  <c r="O632" i="9"/>
  <c r="AF631" i="9"/>
  <c r="AD631" i="9"/>
  <c r="AB631" i="9"/>
  <c r="Z631" i="9"/>
  <c r="O631" i="9"/>
  <c r="AI630" i="9"/>
  <c r="AH630" i="9"/>
  <c r="O630" i="9"/>
  <c r="AI629" i="9"/>
  <c r="AH629" i="9"/>
  <c r="O629" i="9"/>
  <c r="AH628" i="9"/>
  <c r="AI628" i="9" s="1"/>
  <c r="Z628" i="9"/>
  <c r="O628" i="9"/>
  <c r="AH627" i="9"/>
  <c r="AI627" i="9" s="1"/>
  <c r="Z627" i="9"/>
  <c r="O627" i="9"/>
  <c r="AH626" i="9"/>
  <c r="AI626" i="9" s="1"/>
  <c r="AD626" i="9"/>
  <c r="AB626" i="9"/>
  <c r="O626" i="9"/>
  <c r="AI625" i="9"/>
  <c r="AH625" i="9"/>
  <c r="O625" i="9"/>
  <c r="AH624" i="9"/>
  <c r="AI624" i="9" s="1"/>
  <c r="O624" i="9"/>
  <c r="AH623" i="9"/>
  <c r="AI623" i="9" s="1"/>
  <c r="O623" i="9"/>
  <c r="AH622" i="9"/>
  <c r="AI622" i="9" s="1"/>
  <c r="O622" i="9"/>
  <c r="AH621" i="9"/>
  <c r="AI621" i="9" s="1"/>
  <c r="O621" i="9"/>
  <c r="AH620" i="9"/>
  <c r="AI620" i="9" s="1"/>
  <c r="O620" i="9"/>
  <c r="AH619" i="9"/>
  <c r="AI619" i="9" s="1"/>
  <c r="O619" i="9"/>
  <c r="AH618" i="9"/>
  <c r="AI618" i="9" s="1"/>
  <c r="O618" i="9"/>
  <c r="AI617" i="9"/>
  <c r="AH617" i="9"/>
  <c r="O617" i="9"/>
  <c r="AH616" i="9"/>
  <c r="AI616" i="9" s="1"/>
  <c r="O616" i="9"/>
  <c r="AH615" i="9"/>
  <c r="AI615" i="9" s="1"/>
  <c r="O615" i="9"/>
  <c r="AH614" i="9"/>
  <c r="AI614" i="9" s="1"/>
  <c r="O614" i="9"/>
  <c r="AH613" i="9"/>
  <c r="AI613" i="9" s="1"/>
  <c r="O613" i="9"/>
  <c r="AI612" i="9"/>
  <c r="AH612" i="9"/>
  <c r="O612" i="9"/>
  <c r="AH611" i="9"/>
  <c r="AI611" i="9" s="1"/>
  <c r="O611" i="9"/>
  <c r="AH610" i="9"/>
  <c r="AI610" i="9" s="1"/>
  <c r="O610" i="9"/>
  <c r="AI609" i="9"/>
  <c r="AH609" i="9"/>
  <c r="O609" i="9"/>
  <c r="AH608" i="9"/>
  <c r="AI608" i="9" s="1"/>
  <c r="O608" i="9"/>
  <c r="AH607" i="9"/>
  <c r="AI607" i="9" s="1"/>
  <c r="O607" i="9"/>
  <c r="AH606" i="9"/>
  <c r="AI606" i="9" s="1"/>
  <c r="O606" i="9"/>
  <c r="AH605" i="9"/>
  <c r="AI605" i="9" s="1"/>
  <c r="O605" i="9"/>
  <c r="AI604" i="9"/>
  <c r="AH604" i="9"/>
  <c r="O604" i="9"/>
  <c r="AH603" i="9"/>
  <c r="AI603" i="9" s="1"/>
  <c r="O603" i="9"/>
  <c r="AH602" i="9"/>
  <c r="AI602" i="9" s="1"/>
  <c r="O602" i="9"/>
  <c r="AI601" i="9"/>
  <c r="AH601" i="9"/>
  <c r="O601" i="9"/>
  <c r="AH600" i="9"/>
  <c r="AI600" i="9" s="1"/>
  <c r="O600" i="9"/>
  <c r="AH599" i="9"/>
  <c r="AI599" i="9" s="1"/>
  <c r="O599" i="9"/>
  <c r="AH598" i="9"/>
  <c r="AI598" i="9" s="1"/>
  <c r="O598" i="9"/>
  <c r="AH597" i="9"/>
  <c r="AI597" i="9" s="1"/>
  <c r="O597" i="9"/>
  <c r="AI596" i="9"/>
  <c r="AH596" i="9"/>
  <c r="O596" i="9"/>
  <c r="AH595" i="9"/>
  <c r="AI595" i="9" s="1"/>
  <c r="O595" i="9"/>
  <c r="AH594" i="9"/>
  <c r="AI594" i="9" s="1"/>
  <c r="O594" i="9"/>
  <c r="AI593" i="9"/>
  <c r="AH593" i="9"/>
  <c r="O593" i="9"/>
  <c r="AH592" i="9"/>
  <c r="AI592" i="9" s="1"/>
  <c r="O592" i="9"/>
  <c r="AH591" i="9"/>
  <c r="AI591" i="9" s="1"/>
  <c r="O591" i="9"/>
  <c r="AH590" i="9"/>
  <c r="AI590" i="9" s="1"/>
  <c r="O590" i="9"/>
  <c r="AH589" i="9"/>
  <c r="AI589" i="9" s="1"/>
  <c r="O589" i="9"/>
  <c r="AI588" i="9"/>
  <c r="AH588" i="9"/>
  <c r="O588" i="9"/>
  <c r="AH587" i="9"/>
  <c r="AI587" i="9" s="1"/>
  <c r="O587" i="9"/>
  <c r="AH586" i="9"/>
  <c r="AI586" i="9" s="1"/>
  <c r="O586" i="9"/>
  <c r="AI585" i="9"/>
  <c r="AH585" i="9"/>
  <c r="O585" i="9"/>
  <c r="AH584" i="9"/>
  <c r="AI584" i="9" s="1"/>
  <c r="O584" i="9"/>
  <c r="AH583" i="9"/>
  <c r="AI583" i="9" s="1"/>
  <c r="O583" i="9"/>
  <c r="AH582" i="9"/>
  <c r="AI582" i="9" s="1"/>
  <c r="O582" i="9"/>
  <c r="AH581" i="9"/>
  <c r="AI581" i="9" s="1"/>
  <c r="O581" i="9"/>
  <c r="AI580" i="9"/>
  <c r="AH580" i="9"/>
  <c r="O580" i="9"/>
  <c r="AH579" i="9"/>
  <c r="AI579" i="9" s="1"/>
  <c r="O579" i="9"/>
  <c r="AH578" i="9"/>
  <c r="AI578" i="9" s="1"/>
  <c r="O578" i="9"/>
  <c r="AI577" i="9"/>
  <c r="AH577" i="9"/>
  <c r="O577" i="9"/>
  <c r="AH576" i="9"/>
  <c r="AI576" i="9" s="1"/>
  <c r="O576" i="9"/>
  <c r="AH575" i="9"/>
  <c r="AI575" i="9" s="1"/>
  <c r="O575" i="9"/>
  <c r="AH574" i="9"/>
  <c r="AI574" i="9" s="1"/>
  <c r="O574" i="9"/>
  <c r="AH573" i="9"/>
  <c r="AI573" i="9" s="1"/>
  <c r="O573" i="9"/>
  <c r="AI572" i="9"/>
  <c r="AH572" i="9"/>
  <c r="O572" i="9"/>
  <c r="AH571" i="9"/>
  <c r="AI571" i="9" s="1"/>
  <c r="O571" i="9"/>
  <c r="AH570" i="9"/>
  <c r="AI570" i="9" s="1"/>
  <c r="O570" i="9"/>
  <c r="AI569" i="9"/>
  <c r="AH569" i="9"/>
  <c r="O569" i="9"/>
  <c r="AH568" i="9"/>
  <c r="AI568" i="9" s="1"/>
  <c r="O568" i="9"/>
  <c r="AH567" i="9"/>
  <c r="AI567" i="9" s="1"/>
  <c r="O567" i="9"/>
  <c r="AH566" i="9"/>
  <c r="AI566" i="9" s="1"/>
  <c r="O566" i="9"/>
  <c r="AH565" i="9"/>
  <c r="AI565" i="9" s="1"/>
  <c r="O565" i="9"/>
  <c r="AI564" i="9"/>
  <c r="AH564" i="9"/>
  <c r="O564" i="9"/>
  <c r="AH563" i="9"/>
  <c r="AI563" i="9" s="1"/>
  <c r="O563" i="9"/>
  <c r="AH562" i="9"/>
  <c r="AI562" i="9" s="1"/>
  <c r="O562" i="9"/>
  <c r="AI561" i="9"/>
  <c r="AH561" i="9"/>
  <c r="O561" i="9"/>
  <c r="AH560" i="9"/>
  <c r="AI560" i="9" s="1"/>
  <c r="O560" i="9"/>
  <c r="AH559" i="9"/>
  <c r="AI559" i="9" s="1"/>
  <c r="O559" i="9"/>
  <c r="AH558" i="9"/>
  <c r="AI558" i="9" s="1"/>
  <c r="O558" i="9"/>
  <c r="AI557" i="9"/>
  <c r="AH557" i="9"/>
  <c r="O557" i="9"/>
  <c r="AH556" i="9"/>
  <c r="AI556" i="9" s="1"/>
  <c r="O556" i="9"/>
  <c r="AH555" i="9"/>
  <c r="AI555" i="9" s="1"/>
  <c r="O555" i="9"/>
  <c r="AH554" i="9"/>
  <c r="AI554" i="9" s="1"/>
  <c r="O554" i="9"/>
  <c r="AH553" i="9"/>
  <c r="AI553" i="9" s="1"/>
  <c r="O553" i="9"/>
  <c r="AH552" i="9"/>
  <c r="AI552" i="9" s="1"/>
  <c r="O552" i="9"/>
  <c r="AH551" i="9"/>
  <c r="AI551" i="9" s="1"/>
  <c r="O551" i="9"/>
  <c r="AH550" i="9"/>
  <c r="AI550" i="9" s="1"/>
  <c r="O550" i="9"/>
  <c r="AH549" i="9"/>
  <c r="AI549" i="9" s="1"/>
  <c r="O549" i="9"/>
  <c r="AH548" i="9"/>
  <c r="AI548" i="9" s="1"/>
  <c r="O548" i="9"/>
  <c r="AH547" i="9"/>
  <c r="AI547" i="9" s="1"/>
  <c r="O547" i="9"/>
  <c r="AH546" i="9"/>
  <c r="AI546" i="9" s="1"/>
  <c r="O546" i="9"/>
  <c r="AI545" i="9"/>
  <c r="AH545" i="9"/>
  <c r="O545" i="9"/>
  <c r="AH544" i="9"/>
  <c r="AI544" i="9" s="1"/>
  <c r="O544" i="9"/>
  <c r="AH631" i="9" l="1"/>
  <c r="AI631" i="9" s="1"/>
  <c r="AI968" i="9"/>
  <c r="AI967" i="9"/>
  <c r="AI966" i="9"/>
  <c r="AI965" i="9"/>
  <c r="AI964" i="9"/>
  <c r="AI963" i="9"/>
  <c r="AI962" i="9"/>
  <c r="AI961" i="9"/>
  <c r="AI960" i="9"/>
  <c r="AI959" i="9"/>
  <c r="AI958" i="9"/>
  <c r="AI957" i="9"/>
  <c r="AI956" i="9"/>
  <c r="AI955" i="9"/>
  <c r="AI954" i="9"/>
  <c r="AI953" i="9"/>
  <c r="AI952" i="9"/>
  <c r="AI951" i="9"/>
  <c r="AI950" i="9"/>
  <c r="AI949" i="9"/>
  <c r="AI948" i="9"/>
  <c r="AI947" i="9"/>
  <c r="AI946" i="9"/>
  <c r="AI945" i="9"/>
  <c r="AI944" i="9"/>
  <c r="AI943" i="9"/>
  <c r="AI942" i="9"/>
  <c r="AI941" i="9"/>
  <c r="AI940" i="9"/>
  <c r="AI939" i="9"/>
  <c r="AI938" i="9"/>
  <c r="AI937" i="9"/>
  <c r="AI936" i="9"/>
  <c r="AI935" i="9"/>
  <c r="AI934" i="9"/>
  <c r="AI933" i="9"/>
  <c r="AI932" i="9"/>
  <c r="AI931" i="9"/>
  <c r="AI930" i="9"/>
  <c r="AI929" i="9"/>
  <c r="AI928" i="9"/>
  <c r="AI927" i="9"/>
  <c r="AI926" i="9"/>
  <c r="AI925" i="9"/>
  <c r="AI924" i="9"/>
  <c r="AI923" i="9"/>
  <c r="AI922" i="9"/>
  <c r="AI921" i="9"/>
  <c r="AI920" i="9"/>
  <c r="AI919" i="9"/>
  <c r="AI918" i="9"/>
  <c r="AI917" i="9"/>
  <c r="AI916" i="9"/>
  <c r="AI915" i="9"/>
  <c r="AI914" i="9"/>
  <c r="AI913" i="9"/>
  <c r="AI912" i="9"/>
  <c r="AI911" i="9"/>
  <c r="AI910" i="9"/>
  <c r="AI909" i="9"/>
  <c r="AI908" i="9"/>
  <c r="AI907" i="9"/>
  <c r="AI906" i="9"/>
  <c r="AI905" i="9"/>
  <c r="AI904" i="9"/>
  <c r="AI903" i="9"/>
  <c r="AI902" i="9"/>
  <c r="AI901" i="9"/>
  <c r="AI900" i="9"/>
  <c r="AI899" i="9"/>
  <c r="AI898" i="9"/>
  <c r="AI897" i="9"/>
  <c r="AI896" i="9"/>
  <c r="AI895" i="9"/>
  <c r="AI894" i="9"/>
  <c r="AI893" i="9"/>
  <c r="AI892" i="9"/>
  <c r="AI891" i="9"/>
  <c r="AI890" i="9"/>
  <c r="AI889" i="9"/>
  <c r="AI888" i="9"/>
  <c r="AI887" i="9"/>
  <c r="AI886" i="9"/>
  <c r="AI885" i="9"/>
  <c r="AI884" i="9"/>
  <c r="AI883" i="9"/>
  <c r="AI882" i="9"/>
  <c r="AI881" i="9"/>
  <c r="AI880" i="9"/>
  <c r="AI879" i="9"/>
  <c r="AI878" i="9"/>
  <c r="AI877" i="9"/>
  <c r="AI876" i="9"/>
  <c r="AI783" i="9" l="1"/>
  <c r="AI799" i="9"/>
  <c r="AI803" i="9"/>
  <c r="AI804" i="9"/>
  <c r="AI807" i="9"/>
  <c r="AI814" i="9"/>
  <c r="AI816" i="9"/>
  <c r="AH875" i="9"/>
  <c r="AI875" i="9" s="1"/>
  <c r="O875" i="9"/>
  <c r="AH874" i="9"/>
  <c r="AI874" i="9" s="1"/>
  <c r="O874" i="9"/>
  <c r="AH873" i="9"/>
  <c r="AI873" i="9" s="1"/>
  <c r="O873" i="9"/>
  <c r="AH872" i="9"/>
  <c r="AI872" i="9" s="1"/>
  <c r="O872" i="9"/>
  <c r="AI871" i="9"/>
  <c r="AH871" i="9"/>
  <c r="O871" i="9"/>
  <c r="AH870" i="9"/>
  <c r="AI870" i="9" s="1"/>
  <c r="O870" i="9"/>
  <c r="AH869" i="9"/>
  <c r="AI869" i="9" s="1"/>
  <c r="O869" i="9"/>
  <c r="AH868" i="9"/>
  <c r="AI868" i="9" s="1"/>
  <c r="O868" i="9"/>
  <c r="AH867" i="9"/>
  <c r="AI867" i="9" s="1"/>
  <c r="O867" i="9"/>
  <c r="AH866" i="9"/>
  <c r="AI866" i="9" s="1"/>
  <c r="O866" i="9"/>
  <c r="AH865" i="9"/>
  <c r="AI865" i="9" s="1"/>
  <c r="O865" i="9"/>
  <c r="AH864" i="9"/>
  <c r="AI864" i="9" s="1"/>
  <c r="O864" i="9"/>
  <c r="AH863" i="9"/>
  <c r="AI863" i="9" s="1"/>
  <c r="AH862" i="9"/>
  <c r="AI862" i="9" s="1"/>
  <c r="O862" i="9"/>
  <c r="AH861" i="9"/>
  <c r="AI861" i="9" s="1"/>
  <c r="O861" i="9"/>
  <c r="AH860" i="9"/>
  <c r="AI860" i="9" s="1"/>
  <c r="O860" i="9"/>
  <c r="AH859" i="9"/>
  <c r="AI859" i="9" s="1"/>
  <c r="O859" i="9"/>
  <c r="AH858" i="9"/>
  <c r="AI858" i="9" s="1"/>
  <c r="O858" i="9"/>
  <c r="AH857" i="9"/>
  <c r="AI857" i="9" s="1"/>
  <c r="O857" i="9"/>
  <c r="AH856" i="9"/>
  <c r="AI856" i="9" s="1"/>
  <c r="O856" i="9"/>
  <c r="AH855" i="9"/>
  <c r="AI855" i="9" s="1"/>
  <c r="O855" i="9"/>
  <c r="AH854" i="9"/>
  <c r="AI854" i="9" s="1"/>
  <c r="O854" i="9"/>
  <c r="AH853" i="9"/>
  <c r="AI853" i="9" s="1"/>
  <c r="O853" i="9"/>
  <c r="AH852" i="9"/>
  <c r="AI852" i="9" s="1"/>
  <c r="O852" i="9"/>
  <c r="AH851" i="9"/>
  <c r="AI851" i="9" s="1"/>
  <c r="O851" i="9"/>
  <c r="AH850" i="9"/>
  <c r="AI850" i="9" s="1"/>
  <c r="O850" i="9"/>
  <c r="AH849" i="9"/>
  <c r="AI849" i="9" s="1"/>
  <c r="O849" i="9"/>
  <c r="AH848" i="9"/>
  <c r="AI848" i="9" s="1"/>
  <c r="O848" i="9"/>
  <c r="AH847" i="9"/>
  <c r="AI847" i="9" s="1"/>
  <c r="O847" i="9"/>
  <c r="AH846" i="9"/>
  <c r="AI846" i="9" s="1"/>
  <c r="O846" i="9"/>
  <c r="AH845" i="9"/>
  <c r="AI845" i="9" s="1"/>
  <c r="O845" i="9"/>
  <c r="AH844" i="9"/>
  <c r="AI844" i="9" s="1"/>
  <c r="O844" i="9"/>
  <c r="AH843" i="9"/>
  <c r="AI843" i="9" s="1"/>
  <c r="O843" i="9"/>
  <c r="AH842" i="9"/>
  <c r="AI842" i="9" s="1"/>
  <c r="O842" i="9"/>
  <c r="AH841" i="9"/>
  <c r="AI841" i="9" s="1"/>
  <c r="O841" i="9"/>
  <c r="AH840" i="9"/>
  <c r="AI840" i="9" s="1"/>
  <c r="O840" i="9"/>
  <c r="AH839" i="9"/>
  <c r="AI839" i="9" s="1"/>
  <c r="O839" i="9"/>
  <c r="AH838" i="9"/>
  <c r="AI838" i="9" s="1"/>
  <c r="O838" i="9"/>
  <c r="AH837" i="9"/>
  <c r="AI837" i="9" s="1"/>
  <c r="O837" i="9"/>
  <c r="AH836" i="9"/>
  <c r="AI836" i="9" s="1"/>
  <c r="O836" i="9"/>
  <c r="AH835" i="9"/>
  <c r="AI835" i="9" s="1"/>
  <c r="O835" i="9"/>
  <c r="AH834" i="9"/>
  <c r="AI834" i="9" s="1"/>
  <c r="O834" i="9"/>
  <c r="AH833" i="9"/>
  <c r="AI833" i="9" s="1"/>
  <c r="O833" i="9"/>
  <c r="AH832" i="9"/>
  <c r="AI832" i="9" s="1"/>
  <c r="O832" i="9"/>
  <c r="AM831" i="9"/>
  <c r="AH831" i="9"/>
  <c r="AI831" i="9" s="1"/>
  <c r="O831" i="9"/>
  <c r="AH830" i="9"/>
  <c r="AI830" i="9" s="1"/>
  <c r="O830" i="9"/>
  <c r="AM829" i="9"/>
  <c r="AH829" i="9"/>
  <c r="AI829" i="9" s="1"/>
  <c r="O829" i="9"/>
  <c r="AH828" i="9"/>
  <c r="AI828" i="9" s="1"/>
  <c r="O828" i="9"/>
  <c r="AH827" i="9"/>
  <c r="AI827" i="9" s="1"/>
  <c r="O827" i="9"/>
  <c r="AM826" i="9"/>
  <c r="AH826" i="9"/>
  <c r="AI826" i="9" s="1"/>
  <c r="O826" i="9"/>
  <c r="AH825" i="9"/>
  <c r="AI825" i="9" s="1"/>
  <c r="O825" i="9"/>
  <c r="AH824" i="9"/>
  <c r="AI824" i="9" s="1"/>
  <c r="O824" i="9"/>
  <c r="AH823" i="9"/>
  <c r="AI823" i="9" s="1"/>
  <c r="O823" i="9"/>
  <c r="AH822" i="9"/>
  <c r="AI822" i="9" s="1"/>
  <c r="O822" i="9"/>
  <c r="AH821" i="9"/>
  <c r="AI821" i="9" s="1"/>
  <c r="AH820" i="9"/>
  <c r="AI820" i="9" s="1"/>
  <c r="AH819" i="9"/>
  <c r="AI819" i="9" s="1"/>
  <c r="AH818" i="9"/>
  <c r="AI818" i="9" s="1"/>
  <c r="AJ817" i="9"/>
  <c r="AH817" i="9"/>
  <c r="AI817" i="9" s="1"/>
  <c r="AH815" i="9"/>
  <c r="AI815" i="9" s="1"/>
  <c r="AH813" i="9"/>
  <c r="AI813" i="9" s="1"/>
  <c r="AH812" i="9"/>
  <c r="AI812" i="9" s="1"/>
  <c r="AH811" i="9"/>
  <c r="AI811" i="9" s="1"/>
  <c r="AH810" i="9"/>
  <c r="AI810" i="9" s="1"/>
  <c r="AH809" i="9"/>
  <c r="AI809" i="9" s="1"/>
  <c r="AH808" i="9"/>
  <c r="AI808" i="9" s="1"/>
  <c r="AH806" i="9"/>
  <c r="AI806" i="9" s="1"/>
  <c r="AH805" i="9"/>
  <c r="AI805" i="9" s="1"/>
  <c r="AH802" i="9"/>
  <c r="AI802" i="9" s="1"/>
  <c r="AH801" i="9"/>
  <c r="AI801" i="9" s="1"/>
  <c r="AH800" i="9"/>
  <c r="AI800" i="9" s="1"/>
  <c r="AH798" i="9"/>
  <c r="AI798" i="9" s="1"/>
  <c r="AH797" i="9"/>
  <c r="AI797" i="9" s="1"/>
  <c r="AH796" i="9"/>
  <c r="AI796" i="9" s="1"/>
  <c r="AH795" i="9"/>
  <c r="AI795" i="9" s="1"/>
  <c r="AH794" i="9"/>
  <c r="AI794" i="9" s="1"/>
  <c r="AH793" i="9"/>
  <c r="AI793" i="9" s="1"/>
  <c r="AH792" i="9"/>
  <c r="AI792" i="9" s="1"/>
  <c r="AH791" i="9"/>
  <c r="AI791" i="9" s="1"/>
  <c r="AH790" i="9"/>
  <c r="AI790" i="9" s="1"/>
  <c r="AH789" i="9"/>
  <c r="AI789" i="9" s="1"/>
  <c r="AH788" i="9"/>
  <c r="AI788" i="9" s="1"/>
  <c r="AH787" i="9"/>
  <c r="AI787" i="9" s="1"/>
  <c r="AH786" i="9"/>
  <c r="AI786" i="9" s="1"/>
  <c r="AH785" i="9"/>
  <c r="AI785" i="9" s="1"/>
  <c r="AH784" i="9"/>
  <c r="AI784" i="9" s="1"/>
  <c r="AH782" i="9"/>
  <c r="AI782" i="9" s="1"/>
  <c r="AH781" i="9"/>
  <c r="AI781" i="9" s="1"/>
  <c r="AH780" i="9"/>
  <c r="AI780" i="9" s="1"/>
  <c r="AH779" i="9"/>
  <c r="AI779" i="9" s="1"/>
  <c r="AH778" i="9"/>
  <c r="AI778" i="9" s="1"/>
  <c r="AH777" i="9"/>
  <c r="AI777" i="9" s="1"/>
  <c r="AH776" i="9"/>
  <c r="AI776" i="9" s="1"/>
  <c r="AH775" i="9"/>
  <c r="AI775" i="9" s="1"/>
  <c r="AH774" i="9"/>
  <c r="AI774" i="9" s="1"/>
  <c r="AH773" i="9"/>
  <c r="AI773" i="9" s="1"/>
  <c r="AH772" i="9"/>
  <c r="AI772" i="9" s="1"/>
  <c r="AH771" i="9"/>
  <c r="AI771" i="9" s="1"/>
  <c r="AH770" i="9"/>
  <c r="AI770" i="9" s="1"/>
  <c r="AH769" i="9"/>
  <c r="AI769" i="9" s="1"/>
  <c r="AH768" i="9"/>
  <c r="AI768" i="9" s="1"/>
  <c r="AH767" i="9"/>
  <c r="AI767" i="9" s="1"/>
  <c r="AH766" i="9"/>
  <c r="AI766" i="9" s="1"/>
  <c r="AH543" i="9" l="1"/>
  <c r="AI543" i="9" s="1"/>
  <c r="O543" i="9"/>
  <c r="AH542" i="9"/>
  <c r="AI542" i="9" s="1"/>
  <c r="O542" i="9"/>
  <c r="AH541" i="9"/>
  <c r="AI541" i="9" s="1"/>
  <c r="O541" i="9"/>
  <c r="AH540" i="9"/>
  <c r="AI540" i="9" s="1"/>
  <c r="O540" i="9"/>
  <c r="AH539" i="9" l="1"/>
  <c r="AI539" i="9" s="1"/>
  <c r="O539" i="9"/>
  <c r="AH538" i="9"/>
  <c r="AI538" i="9" s="1"/>
  <c r="O538" i="9"/>
  <c r="AH537" i="9"/>
  <c r="AI537" i="9" s="1"/>
  <c r="O537" i="9"/>
  <c r="AH536" i="9"/>
  <c r="AI536" i="9" s="1"/>
  <c r="O536" i="9"/>
  <c r="AH535" i="9"/>
  <c r="AI535" i="9" s="1"/>
  <c r="O535" i="9"/>
  <c r="AH534" i="9"/>
  <c r="AI534" i="9" s="1"/>
  <c r="O534" i="9"/>
  <c r="AH533" i="9"/>
  <c r="AI533" i="9" s="1"/>
  <c r="O533" i="9"/>
  <c r="AH532" i="9"/>
  <c r="AI532" i="9" s="1"/>
  <c r="O532" i="9"/>
  <c r="AH531" i="9"/>
  <c r="AI531" i="9" s="1"/>
  <c r="O531" i="9"/>
  <c r="AH530" i="9"/>
  <c r="AI530" i="9" s="1"/>
  <c r="O530" i="9"/>
  <c r="AH529" i="9"/>
  <c r="AI529" i="9" s="1"/>
  <c r="O529" i="9"/>
  <c r="AH528" i="9"/>
  <c r="AI528" i="9" s="1"/>
  <c r="O528" i="9"/>
  <c r="AH527" i="9"/>
  <c r="AI527" i="9" s="1"/>
  <c r="O527" i="9"/>
  <c r="AH526" i="9"/>
  <c r="AI526" i="9" s="1"/>
  <c r="O526" i="9"/>
  <c r="AH525" i="9"/>
  <c r="AI525" i="9" s="1"/>
  <c r="O525" i="9"/>
  <c r="AH524" i="9"/>
  <c r="AI524" i="9" s="1"/>
  <c r="O524" i="9"/>
  <c r="AH523" i="9"/>
  <c r="AI523" i="9" s="1"/>
  <c r="O523" i="9"/>
  <c r="AH522" i="9"/>
  <c r="AI522" i="9" s="1"/>
  <c r="O522" i="9"/>
  <c r="AH521" i="9"/>
  <c r="AI521" i="9" s="1"/>
  <c r="O521" i="9"/>
  <c r="AH520" i="9"/>
  <c r="AI520" i="9" s="1"/>
  <c r="O520" i="9"/>
  <c r="AH519" i="9"/>
  <c r="AI519" i="9" s="1"/>
  <c r="O519" i="9"/>
  <c r="AH518" i="9"/>
  <c r="AI518" i="9" s="1"/>
  <c r="O518" i="9"/>
  <c r="AH517" i="9"/>
  <c r="AI517" i="9" s="1"/>
  <c r="O517" i="9"/>
  <c r="AH516" i="9"/>
  <c r="AI516" i="9" s="1"/>
  <c r="O516" i="9"/>
  <c r="AH515" i="9"/>
  <c r="AI515" i="9" s="1"/>
  <c r="O515" i="9"/>
  <c r="AH514" i="9"/>
  <c r="AI514" i="9" s="1"/>
  <c r="O514" i="9"/>
  <c r="AH513" i="9"/>
  <c r="AI513" i="9" s="1"/>
  <c r="O513" i="9"/>
  <c r="AH512" i="9"/>
  <c r="AI512" i="9" s="1"/>
  <c r="O512" i="9"/>
  <c r="AH511" i="9"/>
  <c r="AI511" i="9" s="1"/>
  <c r="O511" i="9"/>
  <c r="AH510" i="9"/>
  <c r="AI510" i="9" s="1"/>
  <c r="O510" i="9"/>
  <c r="AH509" i="9"/>
  <c r="AI509" i="9" s="1"/>
  <c r="O509" i="9"/>
  <c r="AH508" i="9"/>
  <c r="AI508" i="9" s="1"/>
  <c r="O508" i="9"/>
  <c r="AH507" i="9"/>
  <c r="AI507" i="9" s="1"/>
  <c r="O507" i="9"/>
  <c r="AH506" i="9"/>
  <c r="AI506" i="9" s="1"/>
  <c r="O506" i="9"/>
  <c r="AH505" i="9"/>
  <c r="AI505" i="9" s="1"/>
  <c r="O505" i="9"/>
  <c r="AH504" i="9"/>
  <c r="AI504" i="9" s="1"/>
  <c r="O504" i="9"/>
  <c r="AH503" i="9"/>
  <c r="AI503" i="9" s="1"/>
  <c r="O503" i="9"/>
  <c r="AH502" i="9"/>
  <c r="AI502" i="9" s="1"/>
  <c r="O502" i="9"/>
  <c r="AH501" i="9"/>
  <c r="AI501" i="9" s="1"/>
  <c r="O501" i="9"/>
  <c r="AH500" i="9"/>
  <c r="AI500" i="9" s="1"/>
  <c r="O500" i="9"/>
  <c r="AH499" i="9"/>
  <c r="AI499" i="9" s="1"/>
  <c r="O499" i="9"/>
  <c r="AH498" i="9"/>
  <c r="AI498" i="9" s="1"/>
  <c r="O498" i="9"/>
  <c r="AH497" i="9"/>
  <c r="AI497" i="9" s="1"/>
  <c r="O497" i="9"/>
  <c r="AH496" i="9"/>
  <c r="AI496" i="9" s="1"/>
  <c r="O496" i="9"/>
  <c r="AH495" i="9"/>
  <c r="AI495" i="9" s="1"/>
  <c r="O495" i="9"/>
  <c r="AI494" i="9"/>
  <c r="AH494" i="9"/>
  <c r="O494" i="9"/>
  <c r="AH493" i="9"/>
  <c r="AI493" i="9" s="1"/>
  <c r="O493" i="9"/>
  <c r="AH492" i="9"/>
  <c r="AI492" i="9" s="1"/>
  <c r="O492" i="9"/>
  <c r="AH491" i="9"/>
  <c r="AI491" i="9" s="1"/>
  <c r="O491" i="9"/>
  <c r="AH490" i="9"/>
  <c r="AI490" i="9" s="1"/>
  <c r="O490" i="9"/>
  <c r="AH489" i="9"/>
  <c r="AI489" i="9" s="1"/>
  <c r="O489" i="9"/>
  <c r="AH488" i="9"/>
  <c r="AI488" i="9" s="1"/>
  <c r="O488" i="9"/>
  <c r="AH487" i="9"/>
  <c r="AI487" i="9" s="1"/>
  <c r="O487" i="9"/>
  <c r="AH486" i="9"/>
  <c r="AI486" i="9" s="1"/>
  <c r="O486" i="9"/>
  <c r="AH485" i="9"/>
  <c r="AI485" i="9" s="1"/>
  <c r="O485" i="9"/>
  <c r="AH484" i="9"/>
  <c r="AI484" i="9" s="1"/>
  <c r="O484" i="9"/>
  <c r="AH483" i="9"/>
  <c r="AI483" i="9" s="1"/>
  <c r="O483" i="9"/>
  <c r="AH482" i="9"/>
  <c r="AI482" i="9" s="1"/>
  <c r="O482" i="9"/>
  <c r="AH481" i="9"/>
  <c r="AI481" i="9" s="1"/>
  <c r="O481" i="9"/>
  <c r="AH480" i="9"/>
  <c r="AI480" i="9" s="1"/>
  <c r="O480" i="9"/>
  <c r="AH479" i="9"/>
  <c r="AI479" i="9" s="1"/>
  <c r="O479" i="9"/>
  <c r="AH478" i="9"/>
  <c r="AI478" i="9" s="1"/>
  <c r="O478" i="9"/>
  <c r="AH477" i="9"/>
  <c r="AI477" i="9" s="1"/>
  <c r="O477" i="9"/>
  <c r="AH476" i="9"/>
  <c r="AI476" i="9" s="1"/>
  <c r="O476" i="9"/>
  <c r="AH475" i="9"/>
  <c r="AI475" i="9" s="1"/>
  <c r="O475" i="9"/>
  <c r="AH474" i="9"/>
  <c r="AI474" i="9" s="1"/>
  <c r="O474" i="9"/>
  <c r="AH473" i="9"/>
  <c r="AI473" i="9" s="1"/>
  <c r="O473" i="9"/>
  <c r="AH472" i="9"/>
  <c r="AI472" i="9" s="1"/>
  <c r="O472" i="9"/>
  <c r="AH471" i="9"/>
  <c r="AI471" i="9" s="1"/>
  <c r="O471" i="9"/>
  <c r="AH470" i="9"/>
  <c r="AI470" i="9" s="1"/>
  <c r="O470" i="9"/>
  <c r="AH469" i="9"/>
  <c r="AI469" i="9" s="1"/>
  <c r="O469" i="9"/>
  <c r="AH468" i="9"/>
  <c r="AI468" i="9" s="1"/>
  <c r="O468" i="9"/>
  <c r="AH467" i="9"/>
  <c r="AI467" i="9" s="1"/>
  <c r="O467" i="9"/>
  <c r="AH466" i="9"/>
  <c r="AI466" i="9" s="1"/>
  <c r="O466" i="9"/>
  <c r="AH465" i="9"/>
  <c r="AI465" i="9" s="1"/>
  <c r="O465" i="9"/>
  <c r="AH464" i="9"/>
  <c r="AI464" i="9" s="1"/>
  <c r="O464" i="9"/>
  <c r="AH463" i="9"/>
  <c r="AI463" i="9" s="1"/>
  <c r="O463" i="9"/>
  <c r="AI462" i="9"/>
  <c r="AH462" i="9"/>
  <c r="O462" i="9"/>
  <c r="AH461" i="9"/>
  <c r="AI461" i="9" s="1"/>
  <c r="O461" i="9"/>
  <c r="AH460" i="9"/>
  <c r="AI460" i="9" s="1"/>
  <c r="O460" i="9"/>
  <c r="AH459" i="9"/>
  <c r="AI459" i="9" s="1"/>
  <c r="O459" i="9"/>
  <c r="AH458" i="9"/>
  <c r="AI458" i="9" s="1"/>
  <c r="AH457" i="9"/>
  <c r="AI457" i="9" s="1"/>
  <c r="AH456" i="9"/>
  <c r="AI456" i="9" s="1"/>
  <c r="AH455" i="9"/>
  <c r="AI455" i="9" s="1"/>
  <c r="O455" i="9"/>
  <c r="AH454" i="9"/>
  <c r="AI454" i="9" s="1"/>
  <c r="AH453" i="9"/>
  <c r="AI453" i="9" s="1"/>
  <c r="AI452" i="9"/>
  <c r="AH452" i="9"/>
  <c r="AH451" i="9"/>
  <c r="AI451" i="9" s="1"/>
  <c r="AH450" i="9"/>
  <c r="AI450" i="9" s="1"/>
  <c r="AH449" i="9"/>
  <c r="AI449" i="9" s="1"/>
  <c r="AH448" i="9"/>
  <c r="AI448" i="9" s="1"/>
  <c r="AH447" i="9"/>
  <c r="AI447" i="9" s="1"/>
  <c r="AH446" i="9"/>
  <c r="AI446" i="9" s="1"/>
  <c r="O446" i="9"/>
  <c r="AH445" i="9"/>
  <c r="AI445" i="9" s="1"/>
  <c r="O445" i="9"/>
  <c r="AH444" i="9"/>
  <c r="AI444" i="9" s="1"/>
  <c r="O444" i="9"/>
  <c r="AH443" i="9"/>
  <c r="AI443" i="9" s="1"/>
  <c r="O443" i="9"/>
  <c r="AH442" i="9"/>
  <c r="AI442" i="9" s="1"/>
  <c r="O442" i="9"/>
  <c r="AH441" i="9"/>
  <c r="AI441" i="9" s="1"/>
  <c r="O441" i="9"/>
  <c r="AH440" i="9"/>
  <c r="AI440" i="9" s="1"/>
  <c r="O440" i="9"/>
  <c r="AH439" i="9"/>
  <c r="AI439" i="9" s="1"/>
  <c r="O439" i="9"/>
  <c r="AH438" i="9"/>
  <c r="AI438" i="9" s="1"/>
  <c r="O438" i="9"/>
  <c r="AJ437" i="9" l="1"/>
  <c r="AH437" i="9"/>
  <c r="AI437" i="9" s="1"/>
  <c r="O437" i="9"/>
  <c r="AH436" i="9"/>
  <c r="AI436" i="9" s="1"/>
  <c r="O436" i="9"/>
  <c r="AH435" i="9"/>
  <c r="AI435" i="9" s="1"/>
  <c r="O435" i="9"/>
  <c r="AJ434" i="9"/>
  <c r="AH434" i="9"/>
  <c r="AI434" i="9" s="1"/>
  <c r="O434" i="9"/>
  <c r="AH433" i="9"/>
  <c r="AI433" i="9" s="1"/>
  <c r="O433" i="9"/>
  <c r="AH432" i="9"/>
  <c r="AI432" i="9" s="1"/>
  <c r="O432" i="9"/>
  <c r="AH424" i="9" l="1"/>
  <c r="AI424" i="9" s="1"/>
  <c r="O424" i="9"/>
  <c r="AH431" i="9"/>
  <c r="AI431" i="9" s="1"/>
  <c r="O431" i="9"/>
  <c r="AH430" i="9"/>
  <c r="AI430" i="9" s="1"/>
  <c r="O430" i="9"/>
  <c r="AH429" i="9"/>
  <c r="AI429" i="9" s="1"/>
  <c r="O429" i="9"/>
  <c r="AH428" i="9"/>
  <c r="AI428" i="9" s="1"/>
  <c r="O428" i="9"/>
  <c r="AH427" i="9"/>
  <c r="AI427" i="9" s="1"/>
  <c r="O427" i="9"/>
  <c r="AH426" i="9"/>
  <c r="AI426" i="9" s="1"/>
  <c r="O426" i="9"/>
  <c r="AH425" i="9"/>
  <c r="AI425" i="9" s="1"/>
  <c r="O425" i="9"/>
  <c r="AH423" i="9"/>
  <c r="AI423" i="9" s="1"/>
  <c r="O423" i="9"/>
  <c r="AH422" i="9"/>
  <c r="AI422" i="9" s="1"/>
  <c r="O422" i="9"/>
  <c r="AH421" i="9"/>
  <c r="AI421" i="9" s="1"/>
  <c r="O421" i="9"/>
  <c r="AH420" i="9"/>
  <c r="AI420" i="9" s="1"/>
  <c r="O420" i="9"/>
  <c r="AH419" i="9"/>
  <c r="AI419" i="9" s="1"/>
  <c r="O419" i="9"/>
  <c r="AH418" i="9"/>
  <c r="AI418" i="9" s="1"/>
  <c r="O418" i="9"/>
  <c r="AH417" i="9"/>
  <c r="AI417" i="9" s="1"/>
  <c r="O417" i="9"/>
  <c r="AH416" i="9"/>
  <c r="AI416" i="9" s="1"/>
  <c r="O416" i="9"/>
  <c r="AH415" i="9"/>
  <c r="AI415" i="9" s="1"/>
  <c r="O415" i="9"/>
  <c r="AH414" i="9"/>
  <c r="AI414" i="9" s="1"/>
  <c r="O414" i="9"/>
  <c r="AH413" i="9"/>
  <c r="AI413" i="9" s="1"/>
  <c r="O413" i="9"/>
  <c r="AH412" i="9"/>
  <c r="AI412" i="9" s="1"/>
  <c r="O412" i="9"/>
  <c r="AH411" i="9"/>
  <c r="AI411" i="9" s="1"/>
  <c r="O411" i="9"/>
  <c r="AH410" i="9"/>
  <c r="AI410" i="9" s="1"/>
  <c r="O410" i="9"/>
  <c r="AH409" i="9"/>
  <c r="AI409" i="9" s="1"/>
  <c r="O409" i="9"/>
  <c r="AH408" i="9"/>
  <c r="AI408" i="9" s="1"/>
  <c r="O408" i="9"/>
  <c r="AH407" i="9"/>
  <c r="AI407" i="9" s="1"/>
  <c r="O407" i="9"/>
  <c r="AH406" i="9"/>
  <c r="AI406" i="9" s="1"/>
  <c r="O406" i="9"/>
  <c r="AH405" i="9"/>
  <c r="AI405" i="9" s="1"/>
  <c r="O405" i="9"/>
  <c r="AH404" i="9"/>
  <c r="AI404" i="9" s="1"/>
  <c r="O404" i="9"/>
  <c r="AH403" i="9" l="1"/>
  <c r="AI403" i="9" s="1"/>
  <c r="O403" i="9"/>
  <c r="AH402" i="9"/>
  <c r="AI402" i="9" s="1"/>
  <c r="O402" i="9"/>
  <c r="AH401" i="9"/>
  <c r="AI401" i="9" s="1"/>
  <c r="O401" i="9"/>
  <c r="AH400" i="9"/>
  <c r="AI400" i="9" s="1"/>
  <c r="O400" i="9"/>
  <c r="AH399" i="9"/>
  <c r="AI399" i="9" s="1"/>
  <c r="O399" i="9"/>
  <c r="AH398" i="9"/>
  <c r="AI398" i="9" s="1"/>
  <c r="O398" i="9"/>
  <c r="AH397" i="9"/>
  <c r="AI397" i="9" s="1"/>
  <c r="O397" i="9"/>
  <c r="AH396" i="9"/>
  <c r="AI396" i="9" s="1"/>
  <c r="O396" i="9"/>
  <c r="AH395" i="9"/>
  <c r="AI395" i="9" s="1"/>
  <c r="O395" i="9"/>
  <c r="AH394" i="9"/>
  <c r="AI394" i="9" s="1"/>
  <c r="O394" i="9"/>
  <c r="AH393" i="9"/>
  <c r="AI393" i="9" s="1"/>
  <c r="O393" i="9"/>
  <c r="AH392" i="9"/>
  <c r="AI392" i="9" s="1"/>
  <c r="O392" i="9"/>
  <c r="AH391" i="9"/>
  <c r="AI391" i="9" s="1"/>
  <c r="O391" i="9"/>
  <c r="AH390" i="9"/>
  <c r="AI390" i="9" s="1"/>
  <c r="O390" i="9"/>
  <c r="AH389" i="9"/>
  <c r="AI389" i="9" s="1"/>
  <c r="O389" i="9"/>
  <c r="AH388" i="9"/>
  <c r="AI388" i="9" s="1"/>
  <c r="O388" i="9"/>
  <c r="AH387" i="9"/>
  <c r="AI387" i="9" s="1"/>
  <c r="O387" i="9"/>
  <c r="AH386" i="9"/>
  <c r="AI386" i="9" s="1"/>
  <c r="O386" i="9"/>
  <c r="AH385" i="9"/>
  <c r="AI385" i="9" s="1"/>
  <c r="O385" i="9"/>
  <c r="AH384" i="9"/>
  <c r="AI384" i="9" s="1"/>
  <c r="O384" i="9"/>
  <c r="AH383" i="9"/>
  <c r="AI383" i="9" s="1"/>
  <c r="O383" i="9"/>
  <c r="AH382" i="9"/>
  <c r="AI382" i="9" s="1"/>
  <c r="O382" i="9"/>
  <c r="AH381" i="9"/>
  <c r="AI381" i="9" s="1"/>
  <c r="O381" i="9"/>
  <c r="AH380" i="9"/>
  <c r="AI380" i="9" s="1"/>
  <c r="O380" i="9"/>
  <c r="AH379" i="9"/>
  <c r="AI379" i="9" s="1"/>
  <c r="O379" i="9"/>
  <c r="AH378" i="9"/>
  <c r="AI378" i="9" s="1"/>
  <c r="O378" i="9"/>
  <c r="AH377" i="9"/>
  <c r="AI377" i="9" s="1"/>
  <c r="O377" i="9"/>
  <c r="AH376" i="9"/>
  <c r="AI376" i="9" s="1"/>
  <c r="O376" i="9"/>
  <c r="AH375" i="9"/>
  <c r="AI375" i="9" s="1"/>
  <c r="O375" i="9"/>
  <c r="AH374" i="9"/>
  <c r="AI374" i="9" s="1"/>
  <c r="O374" i="9"/>
  <c r="AH373" i="9"/>
  <c r="AI373" i="9" s="1"/>
  <c r="O373" i="9"/>
  <c r="AH372" i="9"/>
  <c r="AI372" i="9" s="1"/>
  <c r="O372" i="9"/>
  <c r="AH371" i="9"/>
  <c r="AI371" i="9" s="1"/>
  <c r="O371" i="9"/>
  <c r="AH370" i="9"/>
  <c r="AI370" i="9" s="1"/>
  <c r="O370" i="9"/>
  <c r="AH369" i="9"/>
  <c r="AI369" i="9" s="1"/>
  <c r="O369" i="9"/>
  <c r="AH368" i="9"/>
  <c r="AI368" i="9" s="1"/>
  <c r="O368" i="9"/>
  <c r="AH367" i="9"/>
  <c r="AI367" i="9" s="1"/>
  <c r="O367" i="9"/>
  <c r="AH366" i="9"/>
  <c r="AI366" i="9" s="1"/>
  <c r="O366" i="9"/>
  <c r="AH365" i="9"/>
  <c r="AI365" i="9" s="1"/>
  <c r="O365" i="9"/>
  <c r="AH364" i="9"/>
  <c r="AI364" i="9" s="1"/>
  <c r="O364" i="9"/>
  <c r="AH363" i="9"/>
  <c r="AI363" i="9" s="1"/>
  <c r="O363" i="9"/>
  <c r="AH362" i="9"/>
  <c r="AI362" i="9" s="1"/>
  <c r="O362" i="9"/>
  <c r="AH361" i="9"/>
  <c r="AI361" i="9" s="1"/>
  <c r="O361" i="9"/>
  <c r="AH360" i="9"/>
  <c r="AI360" i="9" s="1"/>
  <c r="O360" i="9"/>
  <c r="AH359" i="9"/>
  <c r="AI359" i="9" s="1"/>
  <c r="O359" i="9"/>
  <c r="AH358" i="9"/>
  <c r="AI358" i="9" s="1"/>
  <c r="O358" i="9"/>
  <c r="AH357" i="9"/>
  <c r="AI357" i="9" s="1"/>
  <c r="O357" i="9"/>
  <c r="AH356" i="9"/>
  <c r="AI356" i="9" s="1"/>
  <c r="O356" i="9"/>
  <c r="AH355" i="9"/>
  <c r="AI355" i="9" s="1"/>
  <c r="O355" i="9"/>
  <c r="AH354" i="9"/>
  <c r="AI354" i="9" s="1"/>
  <c r="O354" i="9"/>
  <c r="AH353" i="9"/>
  <c r="AI353" i="9" s="1"/>
  <c r="O353" i="9"/>
  <c r="AI352" i="9"/>
  <c r="AH352" i="9"/>
  <c r="O352" i="9"/>
  <c r="AH351" i="9"/>
  <c r="AI351" i="9" s="1"/>
  <c r="O351" i="9"/>
  <c r="AH350" i="9"/>
  <c r="AI350" i="9" s="1"/>
  <c r="O350" i="9"/>
  <c r="AH349" i="9"/>
  <c r="AI349" i="9" s="1"/>
  <c r="O349" i="9"/>
  <c r="AH348" i="9"/>
  <c r="AI348" i="9" s="1"/>
  <c r="O348" i="9"/>
  <c r="AH347" i="9"/>
  <c r="AI347" i="9" s="1"/>
  <c r="O347" i="9"/>
  <c r="AH346" i="9"/>
  <c r="AI346" i="9" s="1"/>
  <c r="O346" i="9"/>
  <c r="AH345" i="9"/>
  <c r="AI345" i="9" s="1"/>
  <c r="O345" i="9"/>
  <c r="AH344" i="9"/>
  <c r="AI344" i="9" s="1"/>
  <c r="O344" i="9"/>
  <c r="AH343" i="9"/>
  <c r="AI343" i="9" s="1"/>
  <c r="O343" i="9"/>
  <c r="AH342" i="9"/>
  <c r="AI342" i="9" s="1"/>
  <c r="O342" i="9"/>
  <c r="AH341" i="9"/>
  <c r="AI341" i="9" s="1"/>
  <c r="O341" i="9"/>
  <c r="AH340" i="9"/>
  <c r="AI340" i="9" s="1"/>
  <c r="O340" i="9"/>
  <c r="AH339" i="9"/>
  <c r="AI339" i="9" s="1"/>
  <c r="O339" i="9"/>
  <c r="AH338" i="9"/>
  <c r="AI338" i="9" s="1"/>
  <c r="O338" i="9"/>
  <c r="AH337" i="9"/>
  <c r="AI337" i="9" s="1"/>
  <c r="O337" i="9"/>
  <c r="AH336" i="9"/>
  <c r="AI336" i="9" s="1"/>
  <c r="O336" i="9"/>
  <c r="AH335" i="9"/>
  <c r="AI335" i="9" s="1"/>
  <c r="O335" i="9"/>
  <c r="AH334" i="9"/>
  <c r="AI334" i="9" s="1"/>
  <c r="O334" i="9"/>
  <c r="AH333" i="9"/>
  <c r="AI333" i="9" s="1"/>
  <c r="O333" i="9"/>
  <c r="AH332" i="9"/>
  <c r="AI332" i="9" s="1"/>
  <c r="O332" i="9"/>
  <c r="AH331" i="9"/>
  <c r="AI331" i="9" s="1"/>
  <c r="O331" i="9"/>
  <c r="AH330" i="9"/>
  <c r="AI330" i="9" s="1"/>
  <c r="O330" i="9"/>
  <c r="AH329" i="9"/>
  <c r="AI329" i="9" s="1"/>
  <c r="O329" i="9"/>
  <c r="AH328" i="9"/>
  <c r="AI328" i="9" s="1"/>
  <c r="O328" i="9"/>
  <c r="AH327" i="9"/>
  <c r="AI327" i="9" s="1"/>
  <c r="O327" i="9"/>
  <c r="AH326" i="9"/>
  <c r="AI326" i="9" s="1"/>
  <c r="O326" i="9"/>
  <c r="AH325" i="9"/>
  <c r="AI325" i="9" s="1"/>
  <c r="O325" i="9"/>
  <c r="AH324" i="9"/>
  <c r="AI324" i="9" s="1"/>
  <c r="O324" i="9"/>
  <c r="AH323" i="9"/>
  <c r="AI323" i="9" s="1"/>
  <c r="O323" i="9"/>
  <c r="AH322" i="9"/>
  <c r="AI322" i="9" s="1"/>
  <c r="O322" i="9"/>
  <c r="AH321" i="9"/>
  <c r="AI321" i="9" s="1"/>
  <c r="O321" i="9"/>
  <c r="AH320" i="9"/>
  <c r="AI320" i="9" s="1"/>
  <c r="O320" i="9"/>
  <c r="AH319" i="9"/>
  <c r="AI319" i="9" s="1"/>
  <c r="O319" i="9"/>
  <c r="AH318" i="9"/>
  <c r="AI318" i="9" s="1"/>
  <c r="O318" i="9"/>
  <c r="AH317" i="9"/>
  <c r="AI317" i="9" s="1"/>
  <c r="O317" i="9"/>
  <c r="AH316" i="9"/>
  <c r="AI316" i="9" s="1"/>
  <c r="O316" i="9"/>
  <c r="AH315" i="9"/>
  <c r="AI315" i="9" s="1"/>
  <c r="O315" i="9"/>
  <c r="AH314" i="9"/>
  <c r="AI314" i="9" s="1"/>
  <c r="O314" i="9"/>
  <c r="AH313" i="9"/>
  <c r="AI313" i="9" s="1"/>
  <c r="O313" i="9"/>
  <c r="AH312" i="9"/>
  <c r="AI312" i="9" s="1"/>
  <c r="O312" i="9"/>
  <c r="AH311" i="9"/>
  <c r="AI311" i="9" s="1"/>
  <c r="O311" i="9"/>
  <c r="AH310" i="9"/>
  <c r="AI310" i="9" s="1"/>
  <c r="O310" i="9"/>
  <c r="AH309" i="9"/>
  <c r="AI309" i="9" s="1"/>
  <c r="O309" i="9"/>
  <c r="AH308" i="9"/>
  <c r="AI308" i="9" s="1"/>
  <c r="O308" i="9"/>
  <c r="AH307" i="9"/>
  <c r="AI307" i="9" s="1"/>
  <c r="O307" i="9"/>
  <c r="AH306" i="9"/>
  <c r="AI306" i="9" s="1"/>
  <c r="O306" i="9"/>
  <c r="AH305" i="9"/>
  <c r="AI305" i="9" s="1"/>
  <c r="O305" i="9"/>
  <c r="AH304" i="9"/>
  <c r="AI304" i="9" s="1"/>
  <c r="O304" i="9"/>
  <c r="AH303" i="9"/>
  <c r="AI303" i="9" s="1"/>
  <c r="O303" i="9"/>
  <c r="AH302" i="9"/>
  <c r="AI302" i="9" s="1"/>
  <c r="O302" i="9"/>
  <c r="AH301" i="9"/>
  <c r="AI301" i="9" s="1"/>
  <c r="O301" i="9"/>
  <c r="AI300" i="9"/>
  <c r="AH300" i="9"/>
  <c r="O300" i="9"/>
  <c r="AH299" i="9" l="1"/>
  <c r="AI299" i="9" s="1"/>
  <c r="O299" i="9"/>
  <c r="AH298" i="9"/>
  <c r="AI298" i="9" s="1"/>
  <c r="O298" i="9"/>
  <c r="AH297" i="9"/>
  <c r="AI297" i="9" s="1"/>
  <c r="O297" i="9"/>
  <c r="AH296" i="9"/>
  <c r="AI296" i="9" s="1"/>
  <c r="O296" i="9"/>
  <c r="AH295" i="9"/>
  <c r="AI295" i="9" s="1"/>
  <c r="O295" i="9"/>
  <c r="AH294" i="9"/>
  <c r="AI294" i="9" s="1"/>
  <c r="O294" i="9"/>
  <c r="AH293" i="9"/>
  <c r="AI293" i="9" s="1"/>
  <c r="O293" i="9"/>
  <c r="AH292" i="9"/>
  <c r="AI292" i="9" s="1"/>
  <c r="O292" i="9"/>
  <c r="AH291" i="9"/>
  <c r="AI291" i="9" s="1"/>
  <c r="O291" i="9"/>
  <c r="AH290" i="9"/>
  <c r="AI290" i="9" s="1"/>
  <c r="O290" i="9"/>
  <c r="AH289" i="9"/>
  <c r="AI289" i="9" s="1"/>
  <c r="O289" i="9"/>
  <c r="AH288" i="9"/>
  <c r="AI288" i="9" s="1"/>
  <c r="O288" i="9"/>
  <c r="AH287" i="9"/>
  <c r="AI287" i="9" s="1"/>
  <c r="O287" i="9"/>
  <c r="AH286" i="9"/>
  <c r="AI286" i="9" s="1"/>
  <c r="O286" i="9"/>
  <c r="AH285" i="9"/>
  <c r="AI285" i="9" s="1"/>
  <c r="O285" i="9"/>
  <c r="AH284" i="9"/>
  <c r="AI284" i="9" s="1"/>
  <c r="O284" i="9"/>
  <c r="AH283" i="9"/>
  <c r="AI283" i="9" s="1"/>
  <c r="O283" i="9"/>
  <c r="AH282" i="9"/>
  <c r="AI282" i="9" s="1"/>
  <c r="O282" i="9"/>
  <c r="AH281" i="9"/>
  <c r="AI281" i="9" s="1"/>
  <c r="O281" i="9"/>
  <c r="AH280" i="9"/>
  <c r="AI280" i="9" s="1"/>
  <c r="O280" i="9"/>
  <c r="AH279" i="9"/>
  <c r="AI279" i="9" s="1"/>
  <c r="O279" i="9"/>
  <c r="AI278" i="9"/>
  <c r="AH278" i="9"/>
  <c r="O278" i="9"/>
  <c r="AH277" i="9"/>
  <c r="AI277" i="9" s="1"/>
  <c r="O277" i="9"/>
  <c r="AH276" i="9"/>
  <c r="AI276" i="9" s="1"/>
  <c r="O276" i="9"/>
  <c r="AH275" i="9"/>
  <c r="AI275" i="9" s="1"/>
  <c r="O275" i="9"/>
  <c r="AH274" i="9"/>
  <c r="AI274" i="9" s="1"/>
  <c r="O274" i="9"/>
  <c r="AH273" i="9"/>
  <c r="AI273" i="9" s="1"/>
  <c r="O273" i="9"/>
  <c r="AH272" i="9"/>
  <c r="AI272" i="9" s="1"/>
  <c r="O272" i="9"/>
  <c r="AH271" i="9"/>
  <c r="AI271" i="9" s="1"/>
  <c r="O271" i="9"/>
  <c r="AH270" i="9"/>
  <c r="AI270" i="9" s="1"/>
  <c r="O270" i="9"/>
  <c r="AH269" i="9"/>
  <c r="AI269" i="9" s="1"/>
  <c r="O269" i="9"/>
  <c r="AH268" i="9"/>
  <c r="AI268" i="9" s="1"/>
  <c r="O268" i="9"/>
  <c r="AH267" i="9"/>
  <c r="AI267" i="9" s="1"/>
  <c r="O267" i="9"/>
  <c r="AH266" i="9"/>
  <c r="AI266" i="9" s="1"/>
  <c r="O266" i="9"/>
  <c r="AH265" i="9"/>
  <c r="AI265" i="9" s="1"/>
  <c r="O265" i="9"/>
  <c r="AH264" i="9"/>
  <c r="AI264" i="9" s="1"/>
  <c r="O264" i="9"/>
  <c r="AH263" i="9"/>
  <c r="AI263" i="9" s="1"/>
  <c r="O263" i="9"/>
  <c r="AH262" i="9"/>
  <c r="AI262" i="9" s="1"/>
  <c r="O262" i="9"/>
  <c r="AH261" i="9"/>
  <c r="AI261" i="9" s="1"/>
  <c r="O261" i="9"/>
  <c r="AH260" i="9"/>
  <c r="AI260" i="9" s="1"/>
  <c r="O260" i="9"/>
  <c r="AH259" i="9"/>
  <c r="AI259" i="9" s="1"/>
  <c r="O259" i="9"/>
  <c r="AH258" i="9"/>
  <c r="AI258" i="9" s="1"/>
  <c r="O258" i="9"/>
  <c r="AH257" i="9"/>
  <c r="AI257" i="9" s="1"/>
  <c r="O257" i="9"/>
  <c r="AH256" i="9"/>
  <c r="AI256" i="9" s="1"/>
  <c r="O256" i="9"/>
  <c r="AH255" i="9"/>
  <c r="AI255" i="9" s="1"/>
  <c r="O255" i="9"/>
  <c r="AH254" i="9"/>
  <c r="AI254" i="9" s="1"/>
  <c r="O254" i="9"/>
  <c r="AH253" i="9"/>
  <c r="AI253" i="9" s="1"/>
  <c r="O253" i="9"/>
  <c r="AH252" i="9"/>
  <c r="AI252" i="9" s="1"/>
  <c r="O252" i="9"/>
  <c r="AH251" i="9"/>
  <c r="AI251" i="9" s="1"/>
  <c r="O251" i="9"/>
  <c r="AH250" i="9"/>
  <c r="AI250" i="9" s="1"/>
  <c r="O250" i="9"/>
  <c r="AH249" i="9"/>
  <c r="AI249" i="9" s="1"/>
  <c r="O249" i="9"/>
  <c r="AH248" i="9"/>
  <c r="AI248" i="9" s="1"/>
  <c r="O248" i="9"/>
  <c r="AH247" i="9"/>
  <c r="AI247" i="9" s="1"/>
  <c r="O247" i="9"/>
  <c r="AH246" i="9"/>
  <c r="AI246" i="9" s="1"/>
  <c r="O246" i="9"/>
  <c r="AH245" i="9"/>
  <c r="AI245" i="9" s="1"/>
  <c r="O245" i="9"/>
  <c r="AH244" i="9"/>
  <c r="AI244" i="9" s="1"/>
  <c r="O244" i="9"/>
  <c r="AH243" i="9"/>
  <c r="AI243" i="9" s="1"/>
  <c r="O243" i="9"/>
  <c r="AH242" i="9"/>
  <c r="AI242" i="9" s="1"/>
  <c r="O242" i="9"/>
  <c r="AH241" i="9"/>
  <c r="AI241" i="9" s="1"/>
  <c r="O241" i="9"/>
  <c r="AH240" i="9"/>
  <c r="AI240" i="9" s="1"/>
  <c r="O240" i="9"/>
  <c r="AH239" i="9"/>
  <c r="AI239" i="9" s="1"/>
  <c r="O239" i="9"/>
  <c r="AI238" i="9"/>
  <c r="AH238" i="9"/>
  <c r="O238" i="9"/>
  <c r="AH237" i="9" l="1"/>
  <c r="AI237" i="9" s="1"/>
  <c r="O237" i="9"/>
  <c r="AH236" i="9"/>
  <c r="AI236" i="9" s="1"/>
  <c r="O236" i="9"/>
  <c r="AH235" i="9"/>
  <c r="AI235" i="9" s="1"/>
  <c r="O235" i="9"/>
  <c r="AH234" i="9"/>
  <c r="AI234" i="9" s="1"/>
  <c r="O234" i="9"/>
  <c r="AH233" i="9"/>
  <c r="AI233" i="9" s="1"/>
  <c r="O233" i="9"/>
  <c r="AH232" i="9"/>
  <c r="AI232" i="9" s="1"/>
  <c r="O232" i="9"/>
  <c r="AH231" i="9"/>
  <c r="AI231" i="9" s="1"/>
  <c r="O231" i="9"/>
  <c r="AH230" i="9"/>
  <c r="AI230" i="9" s="1"/>
  <c r="O230" i="9"/>
  <c r="AH229" i="9"/>
  <c r="AI229" i="9" s="1"/>
  <c r="O229" i="9"/>
  <c r="AH228" i="9"/>
  <c r="AI228" i="9" s="1"/>
  <c r="O228" i="9"/>
  <c r="AH227" i="9"/>
  <c r="AI227" i="9" s="1"/>
  <c r="O227" i="9"/>
  <c r="AH226" i="9"/>
  <c r="AI226" i="9" s="1"/>
  <c r="O226" i="9"/>
  <c r="AH225" i="9"/>
  <c r="AI225" i="9" s="1"/>
  <c r="O225" i="9"/>
  <c r="AH224" i="9"/>
  <c r="AI224" i="9" s="1"/>
  <c r="O224" i="9"/>
  <c r="AH223" i="9"/>
  <c r="AI223" i="9" s="1"/>
  <c r="O223" i="9"/>
  <c r="AH222" i="9"/>
  <c r="AI222" i="9" s="1"/>
  <c r="O222" i="9"/>
  <c r="AH221" i="9"/>
  <c r="AI221" i="9" s="1"/>
  <c r="O221" i="9"/>
  <c r="AH220" i="9"/>
  <c r="AI220" i="9" s="1"/>
  <c r="O220" i="9"/>
  <c r="AH219" i="9"/>
  <c r="AI219" i="9" s="1"/>
  <c r="O219" i="9"/>
  <c r="AH218" i="9"/>
  <c r="AI218" i="9" s="1"/>
  <c r="O218" i="9"/>
  <c r="AH217" i="9"/>
  <c r="AI217" i="9" s="1"/>
  <c r="O217" i="9"/>
  <c r="AH216" i="9"/>
  <c r="AI216" i="9" s="1"/>
  <c r="O216" i="9"/>
  <c r="AH215" i="9"/>
  <c r="AI215" i="9" s="1"/>
  <c r="O215" i="9"/>
  <c r="AH214" i="9"/>
  <c r="AI214" i="9" s="1"/>
  <c r="O214" i="9"/>
  <c r="AH213" i="9"/>
  <c r="AI213" i="9" s="1"/>
  <c r="O213" i="9"/>
  <c r="AH212" i="9"/>
  <c r="AI212" i="9" s="1"/>
  <c r="O212" i="9"/>
  <c r="AH211" i="9"/>
  <c r="AI211" i="9" s="1"/>
  <c r="O211" i="9"/>
  <c r="AH210" i="9"/>
  <c r="AI210" i="9" s="1"/>
  <c r="O210" i="9"/>
  <c r="AH209" i="9"/>
  <c r="AI209" i="9" s="1"/>
  <c r="O209" i="9"/>
  <c r="AH208" i="9"/>
  <c r="AI208" i="9" s="1"/>
  <c r="O208" i="9"/>
  <c r="AH207" i="9"/>
  <c r="AI207" i="9" s="1"/>
  <c r="O207" i="9"/>
  <c r="AH206" i="9"/>
  <c r="AI206" i="9" s="1"/>
  <c r="O206" i="9"/>
  <c r="AH205" i="9"/>
  <c r="AI205" i="9" s="1"/>
  <c r="O205" i="9"/>
  <c r="AH204" i="9"/>
  <c r="AI204" i="9" s="1"/>
  <c r="O204" i="9"/>
  <c r="AH203" i="9"/>
  <c r="AI203" i="9" s="1"/>
  <c r="O203" i="9"/>
  <c r="AH202" i="9"/>
  <c r="AI202" i="9" s="1"/>
  <c r="O202" i="9"/>
  <c r="AH201" i="9"/>
  <c r="AI201" i="9" s="1"/>
  <c r="O201" i="9"/>
  <c r="AH200" i="9"/>
  <c r="AI200" i="9" s="1"/>
  <c r="O200" i="9"/>
  <c r="AH199" i="9"/>
  <c r="AI199" i="9" s="1"/>
  <c r="O199" i="9"/>
  <c r="AH198" i="9"/>
  <c r="AI198" i="9" s="1"/>
  <c r="O198" i="9"/>
  <c r="AH197" i="9"/>
  <c r="AI197" i="9" s="1"/>
  <c r="O197" i="9"/>
  <c r="AH196" i="9"/>
  <c r="AI196" i="9" s="1"/>
  <c r="O196" i="9"/>
  <c r="AH195" i="9"/>
  <c r="AI195" i="9" s="1"/>
  <c r="O195" i="9"/>
  <c r="AH194" i="9"/>
  <c r="AI194" i="9" s="1"/>
  <c r="O194" i="9"/>
  <c r="AH193" i="9"/>
  <c r="AI193" i="9" s="1"/>
  <c r="O193" i="9"/>
  <c r="AH192" i="9"/>
  <c r="AI192" i="9" s="1"/>
  <c r="O192" i="9"/>
  <c r="AH191" i="9"/>
  <c r="AI191" i="9" s="1"/>
  <c r="O191" i="9"/>
  <c r="AI190" i="9"/>
  <c r="AH190" i="9"/>
  <c r="O190" i="9"/>
  <c r="AH189" i="9"/>
  <c r="AI189" i="9" s="1"/>
  <c r="O189" i="9"/>
  <c r="AH188" i="9"/>
  <c r="AI188" i="9" s="1"/>
  <c r="O188" i="9"/>
  <c r="AH187" i="9"/>
  <c r="AI187" i="9" s="1"/>
  <c r="O187" i="9"/>
  <c r="AH186" i="9"/>
  <c r="AI186" i="9" s="1"/>
  <c r="O186" i="9"/>
  <c r="AH185" i="9"/>
  <c r="AI185" i="9" s="1"/>
  <c r="O185" i="9"/>
  <c r="AH184" i="9"/>
  <c r="AI184" i="9" s="1"/>
  <c r="O184" i="9"/>
  <c r="AH183" i="9"/>
  <c r="AI183" i="9" s="1"/>
  <c r="O183" i="9"/>
  <c r="AH182" i="9"/>
  <c r="AI182" i="9" s="1"/>
  <c r="O182" i="9"/>
  <c r="AH181" i="9"/>
  <c r="AI181" i="9" s="1"/>
  <c r="O181" i="9"/>
  <c r="AH180" i="9"/>
  <c r="AI180" i="9" s="1"/>
  <c r="O180" i="9"/>
  <c r="AH179" i="9"/>
  <c r="AI179" i="9" s="1"/>
  <c r="O179" i="9"/>
  <c r="AH178" i="9"/>
  <c r="AI178" i="9" s="1"/>
  <c r="O178" i="9"/>
  <c r="AH177" i="9"/>
  <c r="AI177" i="9" s="1"/>
  <c r="O177" i="9"/>
  <c r="AH176" i="9"/>
  <c r="AI176" i="9" s="1"/>
  <c r="O176" i="9"/>
  <c r="AH175" i="9"/>
  <c r="AI175" i="9" s="1"/>
  <c r="O175" i="9"/>
  <c r="AH174" i="9"/>
  <c r="AI174" i="9" s="1"/>
  <c r="O174" i="9"/>
  <c r="AH173" i="9"/>
  <c r="AI173" i="9" s="1"/>
  <c r="O173" i="9"/>
  <c r="AH172" i="9"/>
  <c r="AI172" i="9" s="1"/>
  <c r="O172" i="9"/>
  <c r="AH171" i="9"/>
  <c r="AI171" i="9" s="1"/>
  <c r="O171" i="9"/>
  <c r="AH170" i="9"/>
  <c r="AI170" i="9" s="1"/>
  <c r="O170" i="9"/>
  <c r="AH169" i="9"/>
  <c r="AI169" i="9" s="1"/>
  <c r="O169" i="9"/>
  <c r="AH168" i="9"/>
  <c r="AI168" i="9" s="1"/>
  <c r="O168" i="9"/>
  <c r="AH167" i="9"/>
  <c r="AI167" i="9" s="1"/>
  <c r="O167" i="9"/>
  <c r="AH166" i="9"/>
  <c r="AI166" i="9" s="1"/>
  <c r="O166" i="9"/>
  <c r="AH165" i="9"/>
  <c r="AI165" i="9" s="1"/>
  <c r="O165" i="9"/>
  <c r="AH164" i="9"/>
  <c r="AI164" i="9" s="1"/>
  <c r="O164" i="9"/>
  <c r="AH163" i="9"/>
  <c r="AI163" i="9" s="1"/>
  <c r="O163" i="9"/>
  <c r="AH162" i="9"/>
  <c r="AI162" i="9" s="1"/>
  <c r="O162" i="9"/>
  <c r="AH161" i="9"/>
  <c r="AI161" i="9" s="1"/>
  <c r="O161" i="9"/>
  <c r="AH160" i="9"/>
  <c r="AI160" i="9" s="1"/>
  <c r="O160" i="9"/>
  <c r="AH159" i="9"/>
  <c r="AI159" i="9" s="1"/>
  <c r="O159" i="9"/>
  <c r="AH158" i="9"/>
  <c r="AI158" i="9" s="1"/>
  <c r="O158" i="9"/>
  <c r="AH157" i="9"/>
  <c r="AI157" i="9" s="1"/>
  <c r="O157" i="9"/>
  <c r="AH156" i="9"/>
  <c r="AI156" i="9" s="1"/>
  <c r="O156" i="9"/>
  <c r="AH155" i="9"/>
  <c r="AI155" i="9" s="1"/>
  <c r="O155" i="9"/>
  <c r="AH154" i="9"/>
  <c r="AI154" i="9" s="1"/>
  <c r="O154" i="9"/>
  <c r="AH153" i="9"/>
  <c r="AI153" i="9" s="1"/>
  <c r="O153" i="9"/>
  <c r="AH152" i="9"/>
  <c r="AI152" i="9" s="1"/>
  <c r="O152" i="9"/>
  <c r="AH151" i="9"/>
  <c r="AI151" i="9" s="1"/>
  <c r="O151" i="9"/>
  <c r="AH150" i="9"/>
  <c r="AI150" i="9" s="1"/>
  <c r="O150" i="9"/>
  <c r="AH149" i="9"/>
  <c r="AI149" i="9" s="1"/>
  <c r="O149" i="9"/>
  <c r="AH148" i="9"/>
  <c r="AI148" i="9" s="1"/>
  <c r="O148" i="9"/>
  <c r="AH147" i="9"/>
  <c r="AI147" i="9" s="1"/>
  <c r="O147" i="9"/>
  <c r="AH146" i="9"/>
  <c r="AI146" i="9" s="1"/>
  <c r="O146" i="9"/>
  <c r="AH145" i="9"/>
  <c r="AI145" i="9" s="1"/>
  <c r="O145" i="9"/>
  <c r="AH144" i="9"/>
  <c r="AI144" i="9" s="1"/>
  <c r="O144" i="9"/>
  <c r="AH143" i="9"/>
  <c r="AI143" i="9" s="1"/>
  <c r="O143" i="9"/>
  <c r="AH142" i="9"/>
  <c r="AI142" i="9" s="1"/>
  <c r="O142" i="9"/>
  <c r="AH141" i="9"/>
  <c r="AI141" i="9" s="1"/>
  <c r="O141" i="9"/>
  <c r="AH140" i="9"/>
  <c r="AI140" i="9" s="1"/>
  <c r="O140" i="9"/>
  <c r="AH139" i="9"/>
  <c r="AI139" i="9" s="1"/>
  <c r="O139" i="9"/>
  <c r="AH138" i="9"/>
  <c r="AI138" i="9" s="1"/>
  <c r="O138" i="9"/>
  <c r="AH137" i="9"/>
  <c r="AI137" i="9" s="1"/>
  <c r="O137" i="9"/>
  <c r="AH136" i="9"/>
  <c r="AI136" i="9" s="1"/>
  <c r="O136" i="9"/>
  <c r="AH135" i="9"/>
  <c r="AI135" i="9" s="1"/>
  <c r="O135" i="9"/>
  <c r="AH134" i="9"/>
  <c r="AI134" i="9" s="1"/>
  <c r="O134" i="9"/>
  <c r="AH133" i="9"/>
  <c r="AI133" i="9" s="1"/>
  <c r="O133" i="9"/>
  <c r="AH132" i="9"/>
  <c r="AI132" i="9" s="1"/>
  <c r="O132" i="9"/>
  <c r="AH131" i="9"/>
  <c r="AI131" i="9" s="1"/>
  <c r="O131" i="9"/>
  <c r="AH130" i="9"/>
  <c r="AI130" i="9" s="1"/>
  <c r="O130" i="9"/>
  <c r="AH129" i="9"/>
  <c r="AI129" i="9" s="1"/>
  <c r="O129" i="9"/>
  <c r="AH128" i="9"/>
  <c r="AI128" i="9" s="1"/>
  <c r="O128" i="9"/>
  <c r="AH127" i="9"/>
  <c r="AI127" i="9" s="1"/>
  <c r="O127" i="9"/>
  <c r="AH126" i="9"/>
  <c r="AI126" i="9" s="1"/>
  <c r="O126" i="9"/>
  <c r="AH125" i="9"/>
  <c r="AI125" i="9" s="1"/>
  <c r="O125" i="9"/>
  <c r="AH124" i="9"/>
  <c r="AI124" i="9" s="1"/>
  <c r="O124" i="9"/>
  <c r="AH123" i="9"/>
  <c r="AI123" i="9" s="1"/>
  <c r="O123" i="9"/>
  <c r="AH122" i="9"/>
  <c r="AI122" i="9" s="1"/>
  <c r="O122" i="9"/>
  <c r="AH121" i="9"/>
  <c r="AI121" i="9" s="1"/>
  <c r="O121" i="9"/>
  <c r="AH120" i="9"/>
  <c r="AI120" i="9" s="1"/>
  <c r="O120" i="9"/>
  <c r="AH119" i="9"/>
  <c r="AI119" i="9" s="1"/>
  <c r="O119" i="9"/>
  <c r="AH118" i="9"/>
  <c r="AI118" i="9" s="1"/>
  <c r="O118" i="9"/>
  <c r="AH117" i="9"/>
  <c r="AI117" i="9" s="1"/>
  <c r="O117" i="9"/>
  <c r="AH116" i="9"/>
  <c r="AI116" i="9" s="1"/>
  <c r="O116" i="9"/>
  <c r="AH115" i="9"/>
  <c r="AI115" i="9" s="1"/>
  <c r="O115" i="9"/>
  <c r="AH114" i="9"/>
  <c r="AI114" i="9" s="1"/>
  <c r="O114" i="9"/>
  <c r="AH113" i="9"/>
  <c r="AI113" i="9" s="1"/>
  <c r="O113" i="9"/>
  <c r="AH112" i="9"/>
  <c r="AI112" i="9" s="1"/>
  <c r="O112" i="9"/>
  <c r="AH111" i="9"/>
  <c r="AI111" i="9" s="1"/>
  <c r="O111" i="9"/>
  <c r="AH110" i="9"/>
  <c r="AI110" i="9" s="1"/>
  <c r="O110" i="9"/>
  <c r="AH109" i="9"/>
  <c r="AI109" i="9" s="1"/>
  <c r="O109" i="9"/>
  <c r="AH108" i="9"/>
  <c r="AI108" i="9" s="1"/>
  <c r="O108" i="9"/>
  <c r="C3" i="14" l="1"/>
  <c r="C4" i="14"/>
  <c r="C5" i="14"/>
  <c r="C6" i="14"/>
  <c r="C7"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10" i="14"/>
  <c r="C111" i="14"/>
  <c r="C112" i="14"/>
  <c r="C113" i="14"/>
  <c r="C114" i="14"/>
  <c r="C115" i="14"/>
  <c r="C116" i="14"/>
  <c r="C117" i="14"/>
  <c r="C118" i="14"/>
  <c r="C119" i="14"/>
  <c r="C120" i="14"/>
  <c r="C121" i="14"/>
  <c r="C122" i="14"/>
  <c r="C123" i="14"/>
  <c r="C124" i="14"/>
  <c r="C125" i="14"/>
  <c r="C126" i="14"/>
  <c r="C127" i="14"/>
  <c r="C128" i="14"/>
  <c r="C129" i="14"/>
  <c r="C130" i="14"/>
  <c r="C131" i="14"/>
  <c r="C132" i="14"/>
  <c r="C133" i="14"/>
  <c r="C134" i="14"/>
  <c r="C135" i="14"/>
  <c r="C136" i="14"/>
  <c r="C137" i="14"/>
  <c r="C138" i="14"/>
  <c r="C139" i="14"/>
  <c r="C140" i="14"/>
  <c r="C141" i="14"/>
  <c r="C142" i="14"/>
  <c r="C143" i="14"/>
  <c r="C144" i="14"/>
  <c r="C145" i="14"/>
  <c r="C146" i="14"/>
  <c r="C147" i="14"/>
  <c r="C148" i="14"/>
  <c r="C149" i="14"/>
  <c r="C150" i="14"/>
  <c r="C151" i="14"/>
  <c r="C152" i="14"/>
  <c r="C153" i="14"/>
  <c r="C154" i="14"/>
  <c r="C155" i="14"/>
  <c r="C156" i="14"/>
  <c r="C157" i="14"/>
  <c r="C158" i="14"/>
  <c r="C159" i="14"/>
  <c r="C160" i="14"/>
  <c r="C161" i="14"/>
  <c r="C162" i="14"/>
  <c r="C163" i="14"/>
  <c r="C164" i="14"/>
  <c r="C165" i="14"/>
  <c r="C166" i="14"/>
  <c r="C167" i="14"/>
  <c r="C168" i="14"/>
  <c r="C169" i="14"/>
  <c r="C170" i="14"/>
  <c r="C171" i="14"/>
  <c r="C172" i="14"/>
  <c r="C173" i="14"/>
  <c r="C174" i="14"/>
  <c r="C175" i="14"/>
  <c r="C176" i="14"/>
  <c r="C177" i="14"/>
  <c r="C178" i="14"/>
  <c r="C179" i="14"/>
  <c r="C180" i="14"/>
  <c r="C181" i="14"/>
  <c r="C182" i="14"/>
  <c r="C183" i="14"/>
  <c r="C184" i="14"/>
  <c r="C185" i="14"/>
  <c r="C186" i="14"/>
  <c r="C187" i="14"/>
  <c r="C188" i="14"/>
  <c r="C189" i="14"/>
  <c r="C190" i="14"/>
  <c r="C191" i="14"/>
  <c r="C192" i="14"/>
  <c r="C193" i="14"/>
  <c r="C194" i="14"/>
  <c r="C195" i="14"/>
  <c r="C196" i="14"/>
  <c r="C197" i="14"/>
  <c r="C198" i="14"/>
  <c r="C199" i="14"/>
  <c r="C200" i="14"/>
  <c r="C201" i="14"/>
  <c r="C202" i="14"/>
  <c r="C203" i="14"/>
  <c r="C204" i="14"/>
  <c r="C205" i="14"/>
  <c r="C206" i="14"/>
  <c r="C207" i="14"/>
  <c r="C208" i="14"/>
  <c r="C209" i="14"/>
  <c r="C210" i="14"/>
  <c r="C211" i="14"/>
  <c r="C212" i="14"/>
  <c r="C213" i="14"/>
  <c r="C214" i="14"/>
  <c r="C215" i="14"/>
  <c r="C216" i="14"/>
  <c r="C217" i="14"/>
  <c r="C218" i="14"/>
  <c r="C219" i="14"/>
  <c r="C220" i="14"/>
  <c r="C221" i="14"/>
  <c r="C222" i="14"/>
  <c r="C223" i="14"/>
  <c r="C224" i="14"/>
  <c r="C225" i="14"/>
  <c r="C226" i="14"/>
  <c r="C227" i="14"/>
  <c r="C228" i="14"/>
  <c r="C229" i="14"/>
  <c r="C230" i="14"/>
  <c r="C231" i="14"/>
  <c r="C232" i="14"/>
  <c r="C233" i="14"/>
  <c r="C234" i="14"/>
  <c r="C235" i="14"/>
  <c r="C236" i="14"/>
  <c r="C237" i="14"/>
  <c r="C238" i="14"/>
  <c r="C239" i="14"/>
  <c r="C240" i="14"/>
  <c r="C241" i="14"/>
  <c r="C242" i="14"/>
  <c r="C243" i="14"/>
  <c r="C244" i="14"/>
  <c r="C245" i="14"/>
  <c r="C246" i="14"/>
  <c r="C247" i="14"/>
  <c r="C248" i="14"/>
  <c r="C249" i="14"/>
  <c r="C250" i="14"/>
  <c r="C251" i="14"/>
  <c r="C252" i="14"/>
  <c r="C253" i="14"/>
  <c r="C254" i="14"/>
  <c r="C255" i="14"/>
  <c r="C256" i="14"/>
  <c r="C257" i="14"/>
  <c r="C258" i="14"/>
  <c r="C259" i="14"/>
  <c r="C260" i="14"/>
  <c r="C261" i="14"/>
  <c r="C262" i="14"/>
  <c r="C263" i="14"/>
  <c r="C264" i="14"/>
  <c r="C265" i="14"/>
  <c r="C266" i="14"/>
  <c r="C267" i="14"/>
  <c r="C268" i="14"/>
  <c r="C269" i="14"/>
  <c r="C270" i="14"/>
  <c r="C271" i="14"/>
  <c r="C272" i="14"/>
  <c r="C273" i="14"/>
  <c r="C274" i="14"/>
  <c r="C275" i="14"/>
  <c r="C276" i="14"/>
  <c r="C277" i="14"/>
  <c r="C278" i="14"/>
  <c r="C279" i="14"/>
  <c r="C280" i="14"/>
  <c r="C281" i="14"/>
  <c r="C282" i="14"/>
  <c r="C283" i="14"/>
  <c r="C284" i="14"/>
  <c r="C285" i="14"/>
  <c r="C286" i="14"/>
  <c r="C287" i="14"/>
  <c r="C288" i="14"/>
  <c r="C289" i="14"/>
  <c r="C290" i="14"/>
  <c r="C291" i="14"/>
  <c r="C292" i="14"/>
  <c r="C293" i="14"/>
  <c r="C294" i="14"/>
  <c r="C295" i="14"/>
  <c r="C296" i="14"/>
  <c r="C297" i="14"/>
  <c r="C298" i="14"/>
  <c r="C299" i="14"/>
  <c r="C300" i="14"/>
  <c r="C301" i="14"/>
  <c r="C302" i="14"/>
  <c r="C303" i="14"/>
  <c r="C304" i="14"/>
  <c r="C305" i="14"/>
  <c r="C306" i="14"/>
  <c r="C307" i="14"/>
  <c r="C308" i="14"/>
  <c r="C309" i="14"/>
  <c r="C310" i="14"/>
  <c r="C311" i="14"/>
  <c r="C312" i="14"/>
  <c r="C313" i="14"/>
  <c r="C314" i="14"/>
  <c r="C315" i="14"/>
  <c r="C316" i="14"/>
  <c r="C317" i="14"/>
  <c r="C318" i="14"/>
  <c r="C319" i="14"/>
  <c r="C320" i="14"/>
  <c r="C321" i="14"/>
  <c r="C322" i="14"/>
  <c r="C323" i="14"/>
  <c r="C324" i="14"/>
  <c r="C325" i="14"/>
  <c r="C326" i="14"/>
  <c r="C327" i="14"/>
  <c r="C328" i="14"/>
  <c r="C329" i="14"/>
  <c r="C330" i="14"/>
  <c r="C331" i="14"/>
  <c r="C332" i="14"/>
  <c r="C333" i="14"/>
  <c r="C334" i="14"/>
  <c r="C335" i="14"/>
  <c r="C336" i="14"/>
  <c r="C337" i="14"/>
  <c r="C338" i="14"/>
  <c r="C339" i="14"/>
  <c r="C340" i="14"/>
  <c r="C341" i="14"/>
  <c r="C342" i="14"/>
  <c r="C343" i="14"/>
  <c r="C344" i="14"/>
  <c r="C345" i="14"/>
  <c r="C346" i="14"/>
  <c r="C347" i="14"/>
  <c r="C348" i="14"/>
  <c r="C349" i="14"/>
  <c r="C350" i="14"/>
  <c r="AH10" i="9" l="1"/>
  <c r="AI10" i="9" s="1"/>
  <c r="AH11" i="9"/>
  <c r="AI11" i="9" s="1"/>
  <c r="AH12" i="9"/>
  <c r="AI12" i="9" s="1"/>
  <c r="AH13" i="9"/>
  <c r="AI13" i="9" s="1"/>
  <c r="AH14" i="9"/>
  <c r="AI14" i="9" s="1"/>
  <c r="AH15" i="9"/>
  <c r="AI15" i="9" s="1"/>
  <c r="AH16" i="9"/>
  <c r="AI16" i="9" s="1"/>
  <c r="AH17" i="9"/>
  <c r="AI17" i="9" s="1"/>
  <c r="AH18" i="9"/>
  <c r="AI18" i="9" s="1"/>
  <c r="AH19" i="9"/>
  <c r="AI19" i="9" s="1"/>
  <c r="AH20" i="9"/>
  <c r="AI20" i="9" s="1"/>
  <c r="AH21" i="9"/>
  <c r="AI21" i="9" s="1"/>
  <c r="AH22" i="9"/>
  <c r="AI22" i="9" s="1"/>
  <c r="AH23" i="9"/>
  <c r="AI23" i="9" s="1"/>
  <c r="AH24" i="9"/>
  <c r="AI24" i="9" s="1"/>
  <c r="AH25" i="9"/>
  <c r="AI25" i="9" s="1"/>
  <c r="AH26" i="9"/>
  <c r="AI26" i="9" s="1"/>
  <c r="AH27" i="9"/>
  <c r="AI27" i="9" s="1"/>
  <c r="AH28" i="9"/>
  <c r="AI28" i="9" s="1"/>
  <c r="AH29" i="9"/>
  <c r="AI29" i="9" s="1"/>
  <c r="AH30" i="9"/>
  <c r="AI30" i="9" s="1"/>
  <c r="AH31" i="9"/>
  <c r="AI31" i="9" s="1"/>
  <c r="AH32" i="9"/>
  <c r="AI32" i="9" s="1"/>
  <c r="AH33" i="9"/>
  <c r="AI33" i="9" s="1"/>
  <c r="AH34" i="9"/>
  <c r="AI34" i="9" s="1"/>
  <c r="AH35" i="9"/>
  <c r="AI35" i="9" s="1"/>
  <c r="AH36" i="9"/>
  <c r="AI36" i="9" s="1"/>
  <c r="AH37" i="9"/>
  <c r="AI37" i="9" s="1"/>
  <c r="AH38" i="9"/>
  <c r="AI38" i="9" s="1"/>
  <c r="AH39" i="9"/>
  <c r="AI39" i="9" s="1"/>
  <c r="AH40" i="9"/>
  <c r="AI40" i="9" s="1"/>
  <c r="AH41" i="9"/>
  <c r="AI41" i="9" s="1"/>
  <c r="AH42" i="9"/>
  <c r="AI42" i="9" s="1"/>
  <c r="AH43" i="9"/>
  <c r="AI43" i="9" s="1"/>
  <c r="AH44" i="9"/>
  <c r="AI44" i="9" s="1"/>
  <c r="AH45" i="9"/>
  <c r="AI45" i="9" s="1"/>
  <c r="AH46" i="9"/>
  <c r="AI46" i="9" s="1"/>
  <c r="AH47" i="9"/>
  <c r="AI47" i="9" s="1"/>
  <c r="AH48" i="9"/>
  <c r="AI48" i="9" s="1"/>
  <c r="AH49" i="9"/>
  <c r="AI49" i="9" s="1"/>
  <c r="AH50" i="9"/>
  <c r="AI50" i="9" s="1"/>
  <c r="AH51" i="9"/>
  <c r="AI51" i="9" s="1"/>
  <c r="AH52" i="9"/>
  <c r="AI52" i="9" s="1"/>
  <c r="AH53" i="9"/>
  <c r="AI53" i="9" s="1"/>
  <c r="AH54" i="9"/>
  <c r="AI54" i="9" s="1"/>
  <c r="AH55" i="9"/>
  <c r="AI55" i="9" s="1"/>
  <c r="AH56" i="9"/>
  <c r="AI56" i="9" s="1"/>
  <c r="AH57" i="9"/>
  <c r="AI57" i="9" s="1"/>
  <c r="AH58" i="9"/>
  <c r="AI58" i="9" s="1"/>
  <c r="AH59" i="9"/>
  <c r="AI59" i="9" s="1"/>
  <c r="AH60" i="9"/>
  <c r="AI60" i="9" s="1"/>
  <c r="AH61" i="9"/>
  <c r="AI61" i="9" s="1"/>
  <c r="AH62" i="9"/>
  <c r="AI62" i="9" s="1"/>
  <c r="AH63" i="9"/>
  <c r="AI63" i="9" s="1"/>
  <c r="AH64" i="9"/>
  <c r="AI64" i="9" s="1"/>
  <c r="AH65" i="9"/>
  <c r="AI65" i="9" s="1"/>
  <c r="AH66" i="9"/>
  <c r="AI66" i="9" s="1"/>
  <c r="AH67" i="9"/>
  <c r="AI67" i="9" s="1"/>
  <c r="AH68" i="9"/>
  <c r="AI68" i="9" s="1"/>
  <c r="AH69" i="9"/>
  <c r="AI69" i="9" s="1"/>
  <c r="AH70" i="9"/>
  <c r="AI70" i="9" s="1"/>
  <c r="AH71" i="9"/>
  <c r="AI71" i="9" s="1"/>
  <c r="AH72" i="9"/>
  <c r="AI72" i="9" s="1"/>
  <c r="AH73" i="9"/>
  <c r="AI73" i="9" s="1"/>
  <c r="AH74" i="9"/>
  <c r="AI74" i="9" s="1"/>
  <c r="AH75" i="9"/>
  <c r="AI75" i="9" s="1"/>
  <c r="AH76" i="9"/>
  <c r="AI76" i="9" s="1"/>
  <c r="AH77" i="9"/>
  <c r="AI77" i="9" s="1"/>
  <c r="AH78" i="9"/>
  <c r="AI78" i="9" s="1"/>
  <c r="AH79" i="9"/>
  <c r="AI79" i="9" s="1"/>
  <c r="AH80" i="9"/>
  <c r="AI80" i="9" s="1"/>
  <c r="AH81" i="9"/>
  <c r="AI81" i="9" s="1"/>
  <c r="AH82" i="9"/>
  <c r="AI82" i="9" s="1"/>
  <c r="AH83" i="9"/>
  <c r="AI83" i="9" s="1"/>
  <c r="AH84" i="9"/>
  <c r="AI84" i="9" s="1"/>
  <c r="AH85" i="9"/>
  <c r="AI85" i="9" s="1"/>
  <c r="AH86" i="9"/>
  <c r="AI86" i="9" s="1"/>
  <c r="AH87" i="9"/>
  <c r="AI87" i="9" s="1"/>
  <c r="AH88" i="9"/>
  <c r="AI88" i="9" s="1"/>
  <c r="AH89" i="9"/>
  <c r="AI89" i="9" s="1"/>
  <c r="AH90" i="9"/>
  <c r="AI90" i="9" s="1"/>
  <c r="AH91" i="9"/>
  <c r="AI91" i="9" s="1"/>
  <c r="AH92" i="9"/>
  <c r="AI92" i="9" s="1"/>
  <c r="AH93" i="9"/>
  <c r="AI93" i="9" s="1"/>
  <c r="AH94" i="9"/>
  <c r="AI94" i="9" s="1"/>
  <c r="AH95" i="9"/>
  <c r="AI95" i="9" s="1"/>
  <c r="AH96" i="9"/>
  <c r="AI96" i="9" s="1"/>
  <c r="AH97" i="9"/>
  <c r="AI97" i="9" s="1"/>
  <c r="AH98" i="9"/>
  <c r="AI98" i="9" s="1"/>
  <c r="AH99" i="9"/>
  <c r="AI99" i="9" s="1"/>
  <c r="AH100" i="9"/>
  <c r="AI100" i="9" s="1"/>
  <c r="AH101" i="9"/>
  <c r="AI101" i="9" s="1"/>
  <c r="AH102" i="9"/>
  <c r="AI102" i="9" s="1"/>
  <c r="AH103" i="9"/>
  <c r="AI103" i="9" s="1"/>
  <c r="AH104" i="9"/>
  <c r="AI104" i="9" s="1"/>
  <c r="AH105" i="9"/>
  <c r="AI105" i="9" s="1"/>
  <c r="AH106" i="9"/>
  <c r="AI106" i="9" s="1"/>
  <c r="AH107" i="9"/>
  <c r="AI107" i="9" s="1"/>
  <c r="R10" i="4" l="1"/>
  <c r="R15" i="4"/>
  <c r="R19" i="4"/>
  <c r="R23" i="4"/>
  <c r="R24" i="4"/>
  <c r="R28" i="4"/>
  <c r="R29" i="4"/>
  <c r="R33" i="4"/>
  <c r="R34" i="4"/>
  <c r="R43" i="4"/>
  <c r="R47" i="4"/>
  <c r="R50" i="4"/>
  <c r="R53" i="4"/>
  <c r="R54" i="4"/>
  <c r="R62" i="4"/>
  <c r="R72" i="4"/>
  <c r="R76" i="4"/>
  <c r="R80" i="4"/>
  <c r="R82" i="4"/>
  <c r="R85" i="4"/>
  <c r="R89" i="4"/>
  <c r="R90" i="4"/>
  <c r="R99" i="4"/>
  <c r="R100" i="4"/>
  <c r="R103" i="4"/>
  <c r="R109" i="4"/>
  <c r="R110" i="4"/>
  <c r="R113" i="4"/>
  <c r="R116" i="4"/>
  <c r="R122" i="4"/>
  <c r="R123" i="4"/>
  <c r="R129" i="4"/>
  <c r="R130" i="4"/>
  <c r="R135" i="4"/>
  <c r="R138" i="4"/>
  <c r="R143" i="4"/>
  <c r="R149" i="4"/>
  <c r="R150" i="4"/>
  <c r="R153" i="4"/>
  <c r="R154" i="4"/>
  <c r="R157" i="4"/>
  <c r="R159" i="4"/>
  <c r="R161" i="4"/>
  <c r="R166" i="4"/>
  <c r="R170" i="4"/>
  <c r="R174" i="4"/>
  <c r="R176" i="4"/>
  <c r="R178" i="4"/>
  <c r="R180" i="4"/>
  <c r="R186" i="4"/>
  <c r="R187" i="4"/>
  <c r="R188" i="4"/>
  <c r="R192" i="4"/>
  <c r="R195" i="4"/>
  <c r="R204" i="4"/>
  <c r="R205" i="4"/>
  <c r="R224" i="4"/>
  <c r="R232" i="4"/>
  <c r="R238" i="4"/>
  <c r="R242" i="4"/>
  <c r="R243" i="4"/>
  <c r="R247" i="4"/>
  <c r="R251" i="4"/>
  <c r="R254" i="4"/>
  <c r="R255" i="4"/>
  <c r="R258" i="4"/>
  <c r="R265" i="4"/>
  <c r="R271" i="4"/>
  <c r="R278" i="4"/>
  <c r="R279" i="4"/>
  <c r="R280" i="4"/>
  <c r="R286" i="4"/>
  <c r="R288" i="4"/>
  <c r="R293" i="4"/>
  <c r="R294" i="4"/>
  <c r="R296" i="4"/>
  <c r="R300" i="4"/>
  <c r="R307" i="4"/>
  <c r="R309" i="4"/>
  <c r="R310" i="4"/>
  <c r="R317" i="4"/>
  <c r="R321" i="4"/>
  <c r="R326" i="4"/>
  <c r="R327" i="4"/>
  <c r="R330" i="4"/>
  <c r="R337" i="4"/>
  <c r="R344" i="4"/>
  <c r="R348" i="4"/>
  <c r="R352" i="4"/>
  <c r="R353" i="4"/>
  <c r="R361" i="4"/>
  <c r="R369" i="4"/>
  <c r="R375" i="4"/>
  <c r="R380" i="4"/>
  <c r="R381" i="4"/>
  <c r="R387" i="4"/>
  <c r="R390" i="4"/>
  <c r="R396" i="4"/>
  <c r="R399" i="4"/>
  <c r="R400" i="4"/>
  <c r="R401" i="4"/>
  <c r="R406" i="4"/>
  <c r="R412" i="4"/>
  <c r="R413" i="4"/>
  <c r="R418" i="4"/>
  <c r="R422" i="4"/>
  <c r="R423" i="4"/>
  <c r="R430" i="4"/>
  <c r="R431" i="4"/>
  <c r="R442" i="4"/>
  <c r="R445" i="4"/>
  <c r="R446" i="4"/>
  <c r="R449" i="4"/>
  <c r="R452" i="4"/>
  <c r="R455" i="4"/>
  <c r="R458" i="4"/>
  <c r="R459" i="4"/>
  <c r="AH9" i="9" l="1"/>
  <c r="AI9" i="9" s="1"/>
  <c r="O107" i="9" l="1"/>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C39" i="3" l="1"/>
  <c r="C65" i="3"/>
  <c r="C191" i="3"/>
  <c r="C192" i="3"/>
  <c r="C201" i="3"/>
  <c r="C203" i="3"/>
  <c r="C206" i="3"/>
  <c r="C220" i="3"/>
  <c r="C231" i="3"/>
  <c r="C234" i="3"/>
  <c r="C236" i="3"/>
  <c r="C240" i="3"/>
  <c r="D349" i="10" l="1"/>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 r="D2" i="10"/>
  <c r="C3" i="3" l="1"/>
  <c r="C7" i="3"/>
  <c r="C11" i="3"/>
  <c r="C15" i="3"/>
  <c r="C19" i="3"/>
  <c r="C23" i="3"/>
  <c r="C27" i="3"/>
  <c r="C31" i="3"/>
  <c r="C35" i="3"/>
  <c r="C43" i="3"/>
  <c r="C47" i="3"/>
  <c r="C51" i="3"/>
  <c r="C55" i="3"/>
  <c r="C59" i="3"/>
  <c r="C63" i="3"/>
  <c r="C67" i="3"/>
  <c r="C71" i="3"/>
  <c r="C75" i="3"/>
  <c r="C79" i="3"/>
  <c r="C83" i="3"/>
  <c r="C87" i="3"/>
  <c r="C91" i="3"/>
  <c r="C95" i="3"/>
  <c r="C99" i="3"/>
  <c r="C103" i="3"/>
  <c r="C107" i="3"/>
  <c r="C111" i="3"/>
  <c r="C115" i="3"/>
  <c r="C119" i="3"/>
  <c r="C123" i="3"/>
  <c r="C127" i="3"/>
  <c r="C131" i="3"/>
  <c r="C135" i="3"/>
  <c r="C139" i="3"/>
  <c r="C143" i="3"/>
  <c r="C147" i="3"/>
  <c r="C151" i="3"/>
  <c r="C155" i="3"/>
  <c r="C159" i="3"/>
  <c r="C163" i="3"/>
  <c r="C167" i="3"/>
  <c r="C171" i="3"/>
  <c r="C175" i="3"/>
  <c r="C179" i="3"/>
  <c r="C183" i="3"/>
  <c r="C187" i="3"/>
  <c r="C195" i="3"/>
  <c r="C199" i="3"/>
  <c r="C207" i="3"/>
  <c r="C211" i="3"/>
  <c r="C215" i="3"/>
  <c r="C219" i="3"/>
  <c r="C223" i="3"/>
  <c r="C227" i="3"/>
  <c r="C235" i="3"/>
  <c r="C239" i="3"/>
  <c r="C243" i="3"/>
  <c r="C247" i="3"/>
  <c r="C251" i="3"/>
  <c r="C255" i="3"/>
  <c r="C259" i="3"/>
  <c r="C263" i="3"/>
  <c r="C267" i="3"/>
  <c r="C271" i="3"/>
  <c r="C275" i="3"/>
  <c r="C279" i="3"/>
  <c r="C283" i="3"/>
  <c r="C287" i="3"/>
  <c r="C291" i="3"/>
  <c r="C295" i="3"/>
  <c r="C299" i="3"/>
  <c r="C303" i="3"/>
  <c r="C307" i="3"/>
  <c r="C311" i="3"/>
  <c r="C315" i="3"/>
  <c r="C319" i="3"/>
  <c r="C323" i="3"/>
  <c r="C327" i="3"/>
  <c r="C331" i="3"/>
  <c r="C335" i="3"/>
  <c r="C339" i="3"/>
  <c r="C343" i="3"/>
  <c r="C347" i="3"/>
  <c r="C4" i="3"/>
  <c r="C8" i="3"/>
  <c r="C12" i="3"/>
  <c r="C16" i="3"/>
  <c r="C20" i="3"/>
  <c r="C24" i="3"/>
  <c r="C28" i="3"/>
  <c r="C32" i="3"/>
  <c r="C36" i="3"/>
  <c r="C40" i="3"/>
  <c r="C44" i="3"/>
  <c r="C48" i="3"/>
  <c r="C52" i="3"/>
  <c r="C56" i="3"/>
  <c r="C60" i="3"/>
  <c r="C64" i="3"/>
  <c r="C68" i="3"/>
  <c r="C72" i="3"/>
  <c r="C76" i="3"/>
  <c r="C80" i="3"/>
  <c r="C84" i="3"/>
  <c r="C88" i="3"/>
  <c r="C92" i="3"/>
  <c r="C96" i="3"/>
  <c r="C100" i="3"/>
  <c r="C104" i="3"/>
  <c r="C108" i="3"/>
  <c r="C112" i="3"/>
  <c r="C116" i="3"/>
  <c r="C120" i="3"/>
  <c r="C124" i="3"/>
  <c r="C128" i="3"/>
  <c r="C132" i="3"/>
  <c r="C136" i="3"/>
  <c r="C140" i="3"/>
  <c r="C144" i="3"/>
  <c r="C148" i="3"/>
  <c r="C152" i="3"/>
  <c r="C156" i="3"/>
  <c r="C160" i="3"/>
  <c r="C164" i="3"/>
  <c r="C168" i="3"/>
  <c r="C172" i="3"/>
  <c r="C176" i="3"/>
  <c r="C180" i="3"/>
  <c r="C184" i="3"/>
  <c r="C188" i="3"/>
  <c r="C196" i="3"/>
  <c r="C200" i="3"/>
  <c r="C204" i="3"/>
  <c r="C208" i="3"/>
  <c r="C212" i="3"/>
  <c r="C216" i="3"/>
  <c r="C224" i="3"/>
  <c r="C228" i="3"/>
  <c r="C232" i="3"/>
  <c r="C244" i="3"/>
  <c r="C248" i="3"/>
  <c r="C252" i="3"/>
  <c r="C256" i="3"/>
  <c r="C260" i="3"/>
  <c r="C264" i="3"/>
  <c r="C268" i="3"/>
  <c r="C272" i="3"/>
  <c r="C276" i="3"/>
  <c r="C284" i="3"/>
  <c r="C288" i="3"/>
  <c r="C292" i="3"/>
  <c r="C296" i="3"/>
  <c r="C300" i="3"/>
  <c r="C304" i="3"/>
  <c r="C308" i="3"/>
  <c r="C312" i="3"/>
  <c r="C316" i="3"/>
  <c r="C320" i="3"/>
  <c r="C324" i="3"/>
  <c r="C328" i="3"/>
  <c r="C332" i="3"/>
  <c r="C336" i="3"/>
  <c r="C5" i="3"/>
  <c r="C9" i="3"/>
  <c r="C13" i="3"/>
  <c r="C17" i="3"/>
  <c r="C21" i="3"/>
  <c r="C25" i="3"/>
  <c r="C29" i="3"/>
  <c r="C33" i="3"/>
  <c r="C37" i="3"/>
  <c r="C45" i="3"/>
  <c r="C49" i="3"/>
  <c r="C53" i="3"/>
  <c r="C57" i="3"/>
  <c r="C61" i="3"/>
  <c r="C69" i="3"/>
  <c r="C73" i="3"/>
  <c r="C77" i="3"/>
  <c r="C81" i="3"/>
  <c r="C85" i="3"/>
  <c r="C89" i="3"/>
  <c r="C93" i="3"/>
  <c r="C97" i="3"/>
  <c r="C101" i="3"/>
  <c r="C105" i="3"/>
  <c r="C109" i="3"/>
  <c r="C113" i="3"/>
  <c r="C117" i="3"/>
  <c r="C121" i="3"/>
  <c r="C125" i="3"/>
  <c r="C129" i="3"/>
  <c r="C133" i="3"/>
  <c r="C137" i="3"/>
  <c r="C141" i="3"/>
  <c r="C145" i="3"/>
  <c r="C149" i="3"/>
  <c r="C153" i="3"/>
  <c r="C157" i="3"/>
  <c r="C161" i="3"/>
  <c r="C165" i="3"/>
  <c r="C169" i="3"/>
  <c r="C173" i="3"/>
  <c r="C177" i="3"/>
  <c r="C181" i="3"/>
  <c r="C185" i="3"/>
  <c r="C189" i="3"/>
  <c r="C193" i="3"/>
  <c r="C197" i="3"/>
  <c r="C205" i="3"/>
  <c r="C209" i="3"/>
  <c r="C213" i="3"/>
  <c r="C217" i="3"/>
  <c r="C221" i="3"/>
  <c r="C225" i="3"/>
  <c r="C229" i="3"/>
  <c r="C233" i="3"/>
  <c r="C237" i="3"/>
  <c r="C241" i="3"/>
  <c r="C245" i="3"/>
  <c r="C249" i="3"/>
  <c r="C253" i="3"/>
  <c r="C257" i="3"/>
  <c r="C261" i="3"/>
  <c r="C265" i="3"/>
  <c r="C269" i="3"/>
  <c r="C273" i="3"/>
  <c r="C277" i="3"/>
  <c r="C281" i="3"/>
  <c r="C285" i="3"/>
  <c r="C289" i="3"/>
  <c r="C293" i="3"/>
  <c r="C297" i="3"/>
  <c r="C301" i="3"/>
  <c r="C305" i="3"/>
  <c r="C309" i="3"/>
  <c r="C313" i="3"/>
  <c r="C317" i="3"/>
  <c r="C321" i="3"/>
  <c r="C325" i="3"/>
  <c r="C329" i="3"/>
  <c r="C333" i="3"/>
  <c r="C337" i="3"/>
  <c r="C341" i="3"/>
  <c r="C345" i="3"/>
  <c r="C349" i="3"/>
  <c r="C6" i="3"/>
  <c r="C22" i="3"/>
  <c r="C38" i="3"/>
  <c r="C50" i="3"/>
  <c r="C78" i="3"/>
  <c r="C94" i="3"/>
  <c r="C110" i="3"/>
  <c r="C126" i="3"/>
  <c r="C142" i="3"/>
  <c r="C158" i="3"/>
  <c r="C174" i="3"/>
  <c r="C190" i="3"/>
  <c r="C198" i="3"/>
  <c r="C254" i="3"/>
  <c r="C270" i="3"/>
  <c r="C286" i="3"/>
  <c r="C302" i="3"/>
  <c r="C318" i="3"/>
  <c r="C334" i="3"/>
  <c r="C344" i="3"/>
  <c r="C10" i="3"/>
  <c r="C26" i="3"/>
  <c r="C54" i="3"/>
  <c r="C66" i="3"/>
  <c r="C82" i="3"/>
  <c r="C98" i="3"/>
  <c r="C114" i="3"/>
  <c r="C130" i="3"/>
  <c r="C146" i="3"/>
  <c r="C162" i="3"/>
  <c r="C178" i="3"/>
  <c r="C210" i="3"/>
  <c r="C222" i="3"/>
  <c r="C242" i="3"/>
  <c r="C258" i="3"/>
  <c r="C274" i="3"/>
  <c r="C290" i="3"/>
  <c r="C306" i="3"/>
  <c r="C322" i="3"/>
  <c r="C338" i="3"/>
  <c r="C346" i="3"/>
  <c r="C74" i="3"/>
  <c r="C14" i="3"/>
  <c r="C30" i="3"/>
  <c r="C58" i="3"/>
  <c r="C70" i="3"/>
  <c r="C86" i="3"/>
  <c r="C102" i="3"/>
  <c r="C118" i="3"/>
  <c r="C134" i="3"/>
  <c r="C150" i="3"/>
  <c r="C166" i="3"/>
  <c r="C182" i="3"/>
  <c r="C202" i="3"/>
  <c r="C214" i="3"/>
  <c r="C226" i="3"/>
  <c r="C246" i="3"/>
  <c r="C262" i="3"/>
  <c r="C278" i="3"/>
  <c r="C294" i="3"/>
  <c r="C310" i="3"/>
  <c r="C326" i="3"/>
  <c r="C340" i="3"/>
  <c r="C348" i="3"/>
  <c r="C18" i="3"/>
  <c r="C34" i="3"/>
  <c r="C46" i="3"/>
  <c r="C62" i="3"/>
  <c r="C90" i="3"/>
  <c r="C106" i="3"/>
  <c r="C154" i="3"/>
  <c r="C298" i="3"/>
  <c r="C138" i="3"/>
  <c r="C230" i="3"/>
  <c r="C238" i="3"/>
  <c r="C342" i="3"/>
  <c r="C170" i="3"/>
  <c r="C194" i="3"/>
  <c r="C218" i="3"/>
  <c r="C250" i="3"/>
  <c r="C314" i="3"/>
  <c r="C122" i="3"/>
  <c r="C186" i="3"/>
  <c r="C266" i="3"/>
  <c r="C330" i="3"/>
  <c r="C2" i="3"/>
  <c r="D3" i="6" l="1"/>
  <c r="E3" i="6" s="1"/>
  <c r="D19" i="6"/>
  <c r="E19" i="6" s="1"/>
  <c r="D35" i="6"/>
  <c r="E35" i="6" s="1"/>
  <c r="D51" i="6"/>
  <c r="E51" i="6" s="1"/>
  <c r="D67" i="6"/>
  <c r="E67" i="6" s="1"/>
  <c r="D83" i="6"/>
  <c r="E83" i="6" s="1"/>
  <c r="D99" i="6"/>
  <c r="E99" i="6" s="1"/>
  <c r="D115" i="6"/>
  <c r="E115" i="6" s="1"/>
  <c r="D131" i="6"/>
  <c r="E131" i="6" s="1"/>
  <c r="D147" i="6"/>
  <c r="E147" i="6" s="1"/>
  <c r="D163" i="6"/>
  <c r="E163" i="6" s="1"/>
  <c r="D179" i="6"/>
  <c r="E179" i="6" s="1"/>
  <c r="D195" i="6"/>
  <c r="E195" i="6" s="1"/>
  <c r="D211" i="6"/>
  <c r="E211" i="6" s="1"/>
  <c r="D227" i="6"/>
  <c r="E227" i="6" s="1"/>
  <c r="D243" i="6"/>
  <c r="E243" i="6" s="1"/>
  <c r="D12" i="6"/>
  <c r="E12" i="6" s="1"/>
  <c r="D28" i="6"/>
  <c r="E28" i="6" s="1"/>
  <c r="D44" i="6"/>
  <c r="E44" i="6" s="1"/>
  <c r="D60" i="6"/>
  <c r="E60" i="6" s="1"/>
  <c r="D76" i="6"/>
  <c r="E76" i="6" s="1"/>
  <c r="D92" i="6"/>
  <c r="E92" i="6" s="1"/>
  <c r="D108" i="6"/>
  <c r="E108" i="6" s="1"/>
  <c r="D124" i="6"/>
  <c r="E124" i="6" s="1"/>
  <c r="D140" i="6"/>
  <c r="E140" i="6" s="1"/>
  <c r="D156" i="6"/>
  <c r="E156" i="6" s="1"/>
  <c r="D172" i="6"/>
  <c r="E172" i="6" s="1"/>
  <c r="D188" i="6"/>
  <c r="E188" i="6" s="1"/>
  <c r="D204" i="6"/>
  <c r="E204" i="6" s="1"/>
  <c r="D220" i="6"/>
  <c r="D236" i="6"/>
  <c r="D252" i="6"/>
  <c r="E252" i="6" s="1"/>
  <c r="D268" i="6"/>
  <c r="E268" i="6" s="1"/>
  <c r="D284" i="6"/>
  <c r="E284" i="6" s="1"/>
  <c r="D300" i="6"/>
  <c r="E300" i="6" s="1"/>
  <c r="D316" i="6"/>
  <c r="E316" i="6" s="1"/>
  <c r="D9" i="6"/>
  <c r="E9" i="6" s="1"/>
  <c r="D25" i="6"/>
  <c r="E25" i="6" s="1"/>
  <c r="D41" i="6"/>
  <c r="E41" i="6" s="1"/>
  <c r="D57" i="6"/>
  <c r="E57" i="6" s="1"/>
  <c r="D73" i="6"/>
  <c r="E73" i="6" s="1"/>
  <c r="D89" i="6"/>
  <c r="E89" i="6" s="1"/>
  <c r="D105" i="6"/>
  <c r="E105" i="6" s="1"/>
  <c r="D121" i="6"/>
  <c r="E121" i="6" s="1"/>
  <c r="D137" i="6"/>
  <c r="E137" i="6" s="1"/>
  <c r="D153" i="6"/>
  <c r="E153" i="6" s="1"/>
  <c r="D169" i="6"/>
  <c r="E169" i="6" s="1"/>
  <c r="D185" i="6"/>
  <c r="E185" i="6" s="1"/>
  <c r="D201" i="6"/>
  <c r="D217" i="6"/>
  <c r="E217" i="6" s="1"/>
  <c r="D233" i="6"/>
  <c r="E233" i="6" s="1"/>
  <c r="D249" i="6"/>
  <c r="E249" i="6" s="1"/>
  <c r="D265" i="6"/>
  <c r="E265" i="6" s="1"/>
  <c r="D281" i="6"/>
  <c r="E281" i="6" s="1"/>
  <c r="D14" i="6"/>
  <c r="E14" i="6" s="1"/>
  <c r="D30" i="6"/>
  <c r="E30" i="6" s="1"/>
  <c r="D46" i="6"/>
  <c r="E46" i="6" s="1"/>
  <c r="D62" i="6"/>
  <c r="E62" i="6" s="1"/>
  <c r="D78" i="6"/>
  <c r="E78" i="6" s="1"/>
  <c r="D94" i="6"/>
  <c r="E94" i="6" s="1"/>
  <c r="D110" i="6"/>
  <c r="E110" i="6" s="1"/>
  <c r="D126" i="6"/>
  <c r="E126" i="6" s="1"/>
  <c r="D142" i="6"/>
  <c r="E142" i="6" s="1"/>
  <c r="D158" i="6"/>
  <c r="E158" i="6" s="1"/>
  <c r="D174" i="6"/>
  <c r="E174" i="6" s="1"/>
  <c r="D190" i="6"/>
  <c r="E190" i="6" s="1"/>
  <c r="D206" i="6"/>
  <c r="D222" i="6"/>
  <c r="E222" i="6" s="1"/>
  <c r="D238" i="6"/>
  <c r="E238" i="6" s="1"/>
  <c r="D254" i="6"/>
  <c r="E254" i="6" s="1"/>
  <c r="D270" i="6"/>
  <c r="E270" i="6" s="1"/>
  <c r="D286" i="6"/>
  <c r="E286" i="6" s="1"/>
  <c r="D7" i="6"/>
  <c r="E7" i="6" s="1"/>
  <c r="D23" i="6"/>
  <c r="E23" i="6" s="1"/>
  <c r="D39" i="6"/>
  <c r="D55" i="6"/>
  <c r="E55" i="6" s="1"/>
  <c r="D71" i="6"/>
  <c r="E71" i="6" s="1"/>
  <c r="D87" i="6"/>
  <c r="E87" i="6" s="1"/>
  <c r="D103" i="6"/>
  <c r="E103" i="6" s="1"/>
  <c r="D119" i="6"/>
  <c r="E119" i="6" s="1"/>
  <c r="D135" i="6"/>
  <c r="E135" i="6" s="1"/>
  <c r="D151" i="6"/>
  <c r="E151" i="6" s="1"/>
  <c r="D167" i="6"/>
  <c r="E167" i="6" s="1"/>
  <c r="D183" i="6"/>
  <c r="E183" i="6" s="1"/>
  <c r="D199" i="6"/>
  <c r="E199" i="6" s="1"/>
  <c r="D215" i="6"/>
  <c r="E215" i="6" s="1"/>
  <c r="D231" i="6"/>
  <c r="D247" i="6"/>
  <c r="E247" i="6" s="1"/>
  <c r="D16" i="6"/>
  <c r="E16" i="6" s="1"/>
  <c r="D32" i="6"/>
  <c r="E32" i="6" s="1"/>
  <c r="D48" i="6"/>
  <c r="E48" i="6" s="1"/>
  <c r="D64" i="6"/>
  <c r="E64" i="6" s="1"/>
  <c r="D80" i="6"/>
  <c r="E80" i="6" s="1"/>
  <c r="D96" i="6"/>
  <c r="E96" i="6" s="1"/>
  <c r="D112" i="6"/>
  <c r="E112" i="6" s="1"/>
  <c r="D128" i="6"/>
  <c r="E128" i="6" s="1"/>
  <c r="D144" i="6"/>
  <c r="E144" i="6" s="1"/>
  <c r="D160" i="6"/>
  <c r="E160" i="6" s="1"/>
  <c r="D176" i="6"/>
  <c r="E176" i="6" s="1"/>
  <c r="D192" i="6"/>
  <c r="D208" i="6"/>
  <c r="E208" i="6" s="1"/>
  <c r="D224" i="6"/>
  <c r="E224" i="6" s="1"/>
  <c r="D240" i="6"/>
  <c r="D256" i="6"/>
  <c r="E256" i="6" s="1"/>
  <c r="D272" i="6"/>
  <c r="E272" i="6" s="1"/>
  <c r="D288" i="6"/>
  <c r="E288" i="6" s="1"/>
  <c r="D304" i="6"/>
  <c r="E304" i="6" s="1"/>
  <c r="D320" i="6"/>
  <c r="E320" i="6" s="1"/>
  <c r="D13" i="6"/>
  <c r="E13" i="6" s="1"/>
  <c r="D29" i="6"/>
  <c r="E29" i="6" s="1"/>
  <c r="D45" i="6"/>
  <c r="E45" i="6" s="1"/>
  <c r="D61" i="6"/>
  <c r="E61" i="6" s="1"/>
  <c r="D77" i="6"/>
  <c r="E77" i="6" s="1"/>
  <c r="D93" i="6"/>
  <c r="E93" i="6" s="1"/>
  <c r="D109" i="6"/>
  <c r="E109" i="6" s="1"/>
  <c r="D125" i="6"/>
  <c r="E125" i="6" s="1"/>
  <c r="D141" i="6"/>
  <c r="E141" i="6" s="1"/>
  <c r="D157" i="6"/>
  <c r="E157" i="6" s="1"/>
  <c r="D173" i="6"/>
  <c r="E173" i="6" s="1"/>
  <c r="D189" i="6"/>
  <c r="E189" i="6" s="1"/>
  <c r="D205" i="6"/>
  <c r="E205" i="6" s="1"/>
  <c r="D221" i="6"/>
  <c r="E221" i="6" s="1"/>
  <c r="D237" i="6"/>
  <c r="E237" i="6" s="1"/>
  <c r="D253" i="6"/>
  <c r="E253" i="6" s="1"/>
  <c r="D269" i="6"/>
  <c r="E269" i="6" s="1"/>
  <c r="D285" i="6"/>
  <c r="E285" i="6" s="1"/>
  <c r="D18" i="6"/>
  <c r="E18" i="6" s="1"/>
  <c r="D34" i="6"/>
  <c r="E34" i="6" s="1"/>
  <c r="D50" i="6"/>
  <c r="E50" i="6" s="1"/>
  <c r="D66" i="6"/>
  <c r="E66" i="6" s="1"/>
  <c r="D82" i="6"/>
  <c r="E82" i="6" s="1"/>
  <c r="D98" i="6"/>
  <c r="E98" i="6" s="1"/>
  <c r="D114" i="6"/>
  <c r="E114" i="6" s="1"/>
  <c r="D130" i="6"/>
  <c r="E130" i="6" s="1"/>
  <c r="D146" i="6"/>
  <c r="E146" i="6" s="1"/>
  <c r="D162" i="6"/>
  <c r="E162" i="6" s="1"/>
  <c r="D178" i="6"/>
  <c r="E178" i="6" s="1"/>
  <c r="D194" i="6"/>
  <c r="E194" i="6" s="1"/>
  <c r="D210" i="6"/>
  <c r="E210" i="6" s="1"/>
  <c r="D226" i="6"/>
  <c r="E226" i="6" s="1"/>
  <c r="D242" i="6"/>
  <c r="E242" i="6" s="1"/>
  <c r="D258" i="6"/>
  <c r="E258" i="6" s="1"/>
  <c r="D274" i="6"/>
  <c r="E274" i="6" s="1"/>
  <c r="D290" i="6"/>
  <c r="E290" i="6" s="1"/>
  <c r="D306" i="6"/>
  <c r="E306" i="6" s="1"/>
  <c r="D322" i="6"/>
  <c r="E322" i="6" s="1"/>
  <c r="D338" i="6"/>
  <c r="E338" i="6" s="1"/>
  <c r="D283" i="6"/>
  <c r="E283" i="6" s="1"/>
  <c r="D317" i="6"/>
  <c r="E317" i="6" s="1"/>
  <c r="D341" i="6"/>
  <c r="E341" i="6" s="1"/>
  <c r="D305" i="6"/>
  <c r="E305" i="6" s="1"/>
  <c r="D348" i="6"/>
  <c r="E348" i="6" s="1"/>
  <c r="D315" i="6"/>
  <c r="E315" i="6" s="1"/>
  <c r="D271" i="6"/>
  <c r="E271" i="6" s="1"/>
  <c r="D311" i="6"/>
  <c r="E311" i="6" s="1"/>
  <c r="D337" i="6"/>
  <c r="E337" i="6" s="1"/>
  <c r="D313" i="6"/>
  <c r="E313" i="6" s="1"/>
  <c r="D11" i="6"/>
  <c r="E11" i="6" s="1"/>
  <c r="D27" i="6"/>
  <c r="E27" i="6" s="1"/>
  <c r="D43" i="6"/>
  <c r="E43" i="6" s="1"/>
  <c r="D59" i="6"/>
  <c r="E59" i="6" s="1"/>
  <c r="D75" i="6"/>
  <c r="E75" i="6" s="1"/>
  <c r="D91" i="6"/>
  <c r="E91" i="6" s="1"/>
  <c r="D107" i="6"/>
  <c r="E107" i="6" s="1"/>
  <c r="D123" i="6"/>
  <c r="E123" i="6" s="1"/>
  <c r="D139" i="6"/>
  <c r="E139" i="6" s="1"/>
  <c r="D155" i="6"/>
  <c r="E155" i="6" s="1"/>
  <c r="D171" i="6"/>
  <c r="E171" i="6" s="1"/>
  <c r="D187" i="6"/>
  <c r="E187" i="6" s="1"/>
  <c r="D203" i="6"/>
  <c r="D219" i="6"/>
  <c r="E219" i="6" s="1"/>
  <c r="D235" i="6"/>
  <c r="E235" i="6" s="1"/>
  <c r="D4" i="6"/>
  <c r="E4" i="6" s="1"/>
  <c r="D20" i="6"/>
  <c r="E20" i="6" s="1"/>
  <c r="D36" i="6"/>
  <c r="E36" i="6" s="1"/>
  <c r="D52" i="6"/>
  <c r="E52" i="6" s="1"/>
  <c r="D68" i="6"/>
  <c r="E68" i="6" s="1"/>
  <c r="D84" i="6"/>
  <c r="E84" i="6" s="1"/>
  <c r="D100" i="6"/>
  <c r="E100" i="6" s="1"/>
  <c r="D116" i="6"/>
  <c r="E116" i="6" s="1"/>
  <c r="D132" i="6"/>
  <c r="E132" i="6" s="1"/>
  <c r="D148" i="6"/>
  <c r="E148" i="6" s="1"/>
  <c r="D164" i="6"/>
  <c r="E164" i="6" s="1"/>
  <c r="D180" i="6"/>
  <c r="E180" i="6" s="1"/>
  <c r="D196" i="6"/>
  <c r="E196" i="6" s="1"/>
  <c r="D212" i="6"/>
  <c r="E212" i="6" s="1"/>
  <c r="D228" i="6"/>
  <c r="E228" i="6" s="1"/>
  <c r="D244" i="6"/>
  <c r="E244" i="6" s="1"/>
  <c r="D260" i="6"/>
  <c r="E260" i="6" s="1"/>
  <c r="D276" i="6"/>
  <c r="E276" i="6" s="1"/>
  <c r="D292" i="6"/>
  <c r="E292" i="6" s="1"/>
  <c r="D308" i="6"/>
  <c r="E308" i="6" s="1"/>
  <c r="D324" i="6"/>
  <c r="E324" i="6" s="1"/>
  <c r="D17" i="6"/>
  <c r="E17" i="6" s="1"/>
  <c r="D33" i="6"/>
  <c r="E33" i="6" s="1"/>
  <c r="D49" i="6"/>
  <c r="E49" i="6" s="1"/>
  <c r="D65" i="6"/>
  <c r="D81" i="6"/>
  <c r="E81" i="6" s="1"/>
  <c r="D97" i="6"/>
  <c r="E97" i="6" s="1"/>
  <c r="D113" i="6"/>
  <c r="E113" i="6" s="1"/>
  <c r="D129" i="6"/>
  <c r="E129" i="6" s="1"/>
  <c r="D145" i="6"/>
  <c r="E145" i="6" s="1"/>
  <c r="D161" i="6"/>
  <c r="E161" i="6" s="1"/>
  <c r="D177" i="6"/>
  <c r="E177" i="6" s="1"/>
  <c r="D193" i="6"/>
  <c r="E193" i="6" s="1"/>
  <c r="D209" i="6"/>
  <c r="E209" i="6" s="1"/>
  <c r="D225" i="6"/>
  <c r="E225" i="6" s="1"/>
  <c r="D241" i="6"/>
  <c r="E241" i="6" s="1"/>
  <c r="D257" i="6"/>
  <c r="E257" i="6" s="1"/>
  <c r="D273" i="6"/>
  <c r="E273" i="6" s="1"/>
  <c r="D6" i="6"/>
  <c r="E6" i="6" s="1"/>
  <c r="D22" i="6"/>
  <c r="E22" i="6" s="1"/>
  <c r="D38" i="6"/>
  <c r="E38" i="6" s="1"/>
  <c r="D54" i="6"/>
  <c r="E54" i="6" s="1"/>
  <c r="D70" i="6"/>
  <c r="E70" i="6" s="1"/>
  <c r="D86" i="6"/>
  <c r="E86" i="6" s="1"/>
  <c r="D102" i="6"/>
  <c r="E102" i="6" s="1"/>
  <c r="D118" i="6"/>
  <c r="E118" i="6" s="1"/>
  <c r="D134" i="6"/>
  <c r="E134" i="6" s="1"/>
  <c r="D150" i="6"/>
  <c r="E150" i="6" s="1"/>
  <c r="D166" i="6"/>
  <c r="E166" i="6" s="1"/>
  <c r="D182" i="6"/>
  <c r="E182" i="6" s="1"/>
  <c r="D198" i="6"/>
  <c r="E198" i="6" s="1"/>
  <c r="D214" i="6"/>
  <c r="E214" i="6" s="1"/>
  <c r="D230" i="6"/>
  <c r="E230" i="6" s="1"/>
  <c r="D246" i="6"/>
  <c r="E246" i="6" s="1"/>
  <c r="D262" i="6"/>
  <c r="E262" i="6" s="1"/>
  <c r="D278" i="6"/>
  <c r="E278" i="6" s="1"/>
  <c r="D294" i="6"/>
  <c r="E294" i="6" s="1"/>
  <c r="D310" i="6"/>
  <c r="E310" i="6" s="1"/>
  <c r="D326" i="6"/>
  <c r="E326" i="6" s="1"/>
  <c r="D342" i="6"/>
  <c r="E342" i="6" s="1"/>
  <c r="D293" i="6"/>
  <c r="E293" i="6" s="1"/>
  <c r="D325" i="6"/>
  <c r="E325" i="6" s="1"/>
  <c r="D346" i="6"/>
  <c r="E346" i="6" s="1"/>
  <c r="D321" i="6"/>
  <c r="E321" i="6" s="1"/>
  <c r="D279" i="6"/>
  <c r="E279" i="6" s="1"/>
  <c r="D335" i="6"/>
  <c r="E335" i="6" s="1"/>
  <c r="D287" i="6"/>
  <c r="E287" i="6" s="1"/>
  <c r="D319" i="6"/>
  <c r="E319" i="6" s="1"/>
  <c r="D343" i="6"/>
  <c r="E343" i="6" s="1"/>
  <c r="D328" i="6"/>
  <c r="E328" i="6" s="1"/>
  <c r="D15" i="6"/>
  <c r="E15" i="6" s="1"/>
  <c r="D31" i="6"/>
  <c r="E31" i="6" s="1"/>
  <c r="D47" i="6"/>
  <c r="E47" i="6" s="1"/>
  <c r="D63" i="6"/>
  <c r="E63" i="6" s="1"/>
  <c r="D79" i="6"/>
  <c r="E79" i="6" s="1"/>
  <c r="D95" i="6"/>
  <c r="E95" i="6" s="1"/>
  <c r="D111" i="6"/>
  <c r="E111" i="6" s="1"/>
  <c r="D127" i="6"/>
  <c r="E127" i="6" s="1"/>
  <c r="D143" i="6"/>
  <c r="E143" i="6" s="1"/>
  <c r="D159" i="6"/>
  <c r="E159" i="6" s="1"/>
  <c r="D175" i="6"/>
  <c r="E175" i="6" s="1"/>
  <c r="D191" i="6"/>
  <c r="D207" i="6"/>
  <c r="E207" i="6" s="1"/>
  <c r="D223" i="6"/>
  <c r="E223" i="6" s="1"/>
  <c r="D239" i="6"/>
  <c r="E239" i="6" s="1"/>
  <c r="D8" i="6"/>
  <c r="E8" i="6" s="1"/>
  <c r="D24" i="6"/>
  <c r="E24" i="6" s="1"/>
  <c r="D40" i="6"/>
  <c r="E40" i="6" s="1"/>
  <c r="D56" i="6"/>
  <c r="E56" i="6" s="1"/>
  <c r="D72" i="6"/>
  <c r="E72" i="6" s="1"/>
  <c r="D88" i="6"/>
  <c r="E88" i="6" s="1"/>
  <c r="D104" i="6"/>
  <c r="E104" i="6" s="1"/>
  <c r="D120" i="6"/>
  <c r="E120" i="6" s="1"/>
  <c r="D136" i="6"/>
  <c r="E136" i="6" s="1"/>
  <c r="D152" i="6"/>
  <c r="E152" i="6" s="1"/>
  <c r="D168" i="6"/>
  <c r="E168" i="6" s="1"/>
  <c r="D184" i="6"/>
  <c r="E184" i="6" s="1"/>
  <c r="D200" i="6"/>
  <c r="E200" i="6" s="1"/>
  <c r="D216" i="6"/>
  <c r="E216" i="6" s="1"/>
  <c r="D232" i="6"/>
  <c r="E232" i="6" s="1"/>
  <c r="D248" i="6"/>
  <c r="E248" i="6" s="1"/>
  <c r="D264" i="6"/>
  <c r="E264" i="6" s="1"/>
  <c r="D280" i="6"/>
  <c r="E280" i="6" s="1"/>
  <c r="D296" i="6"/>
  <c r="E296" i="6" s="1"/>
  <c r="D312" i="6"/>
  <c r="E312" i="6" s="1"/>
  <c r="D5" i="6"/>
  <c r="E5" i="6" s="1"/>
  <c r="D21" i="6"/>
  <c r="E21" i="6" s="1"/>
  <c r="D37" i="6"/>
  <c r="E37" i="6" s="1"/>
  <c r="D53" i="6"/>
  <c r="E53" i="6" s="1"/>
  <c r="D69" i="6"/>
  <c r="E69" i="6" s="1"/>
  <c r="D85" i="6"/>
  <c r="E85" i="6" s="1"/>
  <c r="D101" i="6"/>
  <c r="E101" i="6" s="1"/>
  <c r="D117" i="6"/>
  <c r="E117" i="6" s="1"/>
  <c r="D133" i="6"/>
  <c r="E133" i="6" s="1"/>
  <c r="D149" i="6"/>
  <c r="E149" i="6" s="1"/>
  <c r="D165" i="6"/>
  <c r="E165" i="6" s="1"/>
  <c r="D181" i="6"/>
  <c r="E181" i="6" s="1"/>
  <c r="D197" i="6"/>
  <c r="E197" i="6" s="1"/>
  <c r="D213" i="6"/>
  <c r="E213" i="6" s="1"/>
  <c r="D229" i="6"/>
  <c r="E229" i="6" s="1"/>
  <c r="D245" i="6"/>
  <c r="E245" i="6" s="1"/>
  <c r="D261" i="6"/>
  <c r="E261" i="6" s="1"/>
  <c r="D42" i="6"/>
  <c r="E42" i="6" s="1"/>
  <c r="D106" i="6"/>
  <c r="E106" i="6" s="1"/>
  <c r="D170" i="6"/>
  <c r="E170" i="6" s="1"/>
  <c r="D234" i="6"/>
  <c r="D298" i="6"/>
  <c r="E298" i="6" s="1"/>
  <c r="D330" i="6"/>
  <c r="E330" i="6" s="1"/>
  <c r="D301" i="6"/>
  <c r="E301" i="6" s="1"/>
  <c r="D289" i="6"/>
  <c r="E289" i="6" s="1"/>
  <c r="D299" i="6"/>
  <c r="E299" i="6" s="1"/>
  <c r="D295" i="6"/>
  <c r="E295" i="6" s="1"/>
  <c r="D347" i="6"/>
  <c r="E347" i="6" s="1"/>
  <c r="D349" i="6"/>
  <c r="E349" i="6" s="1"/>
  <c r="D323" i="6"/>
  <c r="E323" i="6" s="1"/>
  <c r="D277" i="6"/>
  <c r="E277" i="6" s="1"/>
  <c r="D58" i="6"/>
  <c r="E58" i="6" s="1"/>
  <c r="D122" i="6"/>
  <c r="E122" i="6" s="1"/>
  <c r="D186" i="6"/>
  <c r="E186" i="6" s="1"/>
  <c r="D250" i="6"/>
  <c r="E250" i="6" s="1"/>
  <c r="D302" i="6"/>
  <c r="E302" i="6" s="1"/>
  <c r="D334" i="6"/>
  <c r="E334" i="6" s="1"/>
  <c r="D309" i="6"/>
  <c r="E309" i="6" s="1"/>
  <c r="D297" i="6"/>
  <c r="E297" i="6" s="1"/>
  <c r="D307" i="6"/>
  <c r="E307" i="6" s="1"/>
  <c r="D10" i="6"/>
  <c r="E10" i="6" s="1"/>
  <c r="D74" i="6"/>
  <c r="E74" i="6" s="1"/>
  <c r="D138" i="6"/>
  <c r="E138" i="6" s="1"/>
  <c r="D202" i="6"/>
  <c r="E202" i="6" s="1"/>
  <c r="D266" i="6"/>
  <c r="E266" i="6" s="1"/>
  <c r="D314" i="6"/>
  <c r="E314" i="6" s="1"/>
  <c r="D251" i="6"/>
  <c r="E251" i="6" s="1"/>
  <c r="D331" i="6"/>
  <c r="E331" i="6" s="1"/>
  <c r="D333" i="6"/>
  <c r="E333" i="6" s="1"/>
  <c r="D345" i="6"/>
  <c r="E345" i="6" s="1"/>
  <c r="D327" i="6"/>
  <c r="E327" i="6" s="1"/>
  <c r="D339" i="6"/>
  <c r="E339" i="6" s="1"/>
  <c r="D329" i="6"/>
  <c r="D303" i="6"/>
  <c r="E303" i="6" s="1"/>
  <c r="D259" i="6"/>
  <c r="E259" i="6" s="1"/>
  <c r="D26" i="6"/>
  <c r="E26" i="6" s="1"/>
  <c r="D90" i="6"/>
  <c r="E90" i="6" s="1"/>
  <c r="D154" i="6"/>
  <c r="E154" i="6" s="1"/>
  <c r="D218" i="6"/>
  <c r="E218" i="6" s="1"/>
  <c r="D282" i="6"/>
  <c r="E282" i="6" s="1"/>
  <c r="D318" i="6"/>
  <c r="E318" i="6" s="1"/>
  <c r="D267" i="6"/>
  <c r="E267" i="6" s="1"/>
  <c r="D336" i="6"/>
  <c r="E336" i="6" s="1"/>
  <c r="D344" i="6"/>
  <c r="E344" i="6" s="1"/>
  <c r="D255" i="6"/>
  <c r="E255" i="6" s="1"/>
  <c r="D332" i="6"/>
  <c r="E332" i="6" s="1"/>
  <c r="D263" i="6"/>
  <c r="E263" i="6" s="1"/>
  <c r="D340" i="6"/>
  <c r="E340" i="6" s="1"/>
  <c r="D291" i="6"/>
  <c r="E291" i="6" s="1"/>
  <c r="D275" i="6"/>
  <c r="E275" i="6" s="1"/>
  <c r="C42" i="3"/>
  <c r="C282" i="3"/>
  <c r="C280" i="3"/>
  <c r="R287" i="4" l="1"/>
  <c r="E213" i="14" s="1"/>
  <c r="R228" i="4"/>
  <c r="E169" i="14" s="1"/>
  <c r="R240" i="4"/>
  <c r="E179" i="14" s="1"/>
  <c r="R249" i="4"/>
  <c r="E185" i="14" s="1"/>
  <c r="R235" i="4"/>
  <c r="E175" i="14" s="1"/>
  <c r="R343" i="4"/>
  <c r="E255" i="14" s="1"/>
  <c r="R277" i="4"/>
  <c r="E207" i="14" s="1"/>
  <c r="R227" i="4"/>
  <c r="E168" i="14" s="1"/>
  <c r="R305" i="4"/>
  <c r="E226" i="14" s="1"/>
  <c r="R237" i="4"/>
  <c r="E177" i="14" s="1"/>
  <c r="R365" i="4"/>
  <c r="E272" i="14" s="1"/>
  <c r="R297" i="4"/>
  <c r="E219" i="14" s="1"/>
  <c r="R213" i="4"/>
  <c r="E155" i="14" s="1"/>
  <c r="R384" i="4"/>
  <c r="E287" i="14" s="1"/>
  <c r="R456" i="4"/>
  <c r="E339" i="14" s="1"/>
  <c r="R189" i="4"/>
  <c r="E135" i="14" s="1"/>
  <c r="R382" i="4"/>
  <c r="E285" i="14" s="1"/>
  <c r="R244" i="4"/>
  <c r="E181" i="14" s="1"/>
  <c r="R191" i="4"/>
  <c r="E137" i="14" s="1"/>
  <c r="R219" i="4"/>
  <c r="E161" i="14" s="1"/>
  <c r="R45" i="4"/>
  <c r="E33" i="14" s="1"/>
  <c r="R314" i="4"/>
  <c r="E232" i="14" s="1"/>
  <c r="R468" i="4"/>
  <c r="E349" i="14" s="1"/>
  <c r="R165" i="4"/>
  <c r="E120" i="14" s="1"/>
  <c r="R101" i="4"/>
  <c r="E75" i="14" s="1"/>
  <c r="R190" i="4"/>
  <c r="E136" i="14" s="1"/>
  <c r="R312" i="4"/>
  <c r="E230" i="14" s="1"/>
  <c r="R438" i="4"/>
  <c r="E327" i="14" s="1"/>
  <c r="R44" i="4"/>
  <c r="E32" i="14" s="1"/>
  <c r="R25" i="4"/>
  <c r="E18" i="14" s="1"/>
  <c r="R368" i="4"/>
  <c r="E275" i="14" s="1"/>
  <c r="R462" i="4"/>
  <c r="E343" i="14" s="1"/>
  <c r="R183" i="4"/>
  <c r="E132" i="14" s="1"/>
  <c r="R106" i="4"/>
  <c r="E79" i="14" s="1"/>
  <c r="R206" i="4"/>
  <c r="E148" i="14" s="1"/>
  <c r="R217" i="4"/>
  <c r="E159" i="14" s="1"/>
  <c r="R241" i="4"/>
  <c r="E180" i="14" s="1"/>
  <c r="R246" i="4"/>
  <c r="E183" i="14" s="1"/>
  <c r="R357" i="4"/>
  <c r="E265" i="14" s="1"/>
  <c r="R407" i="4"/>
  <c r="E303" i="14" s="1"/>
  <c r="R177" i="4"/>
  <c r="E128" i="14" s="1"/>
  <c r="R120" i="4"/>
  <c r="E89" i="14" s="1"/>
  <c r="R320" i="4"/>
  <c r="E237" i="14" s="1"/>
  <c r="R443" i="4"/>
  <c r="E331" i="14" s="1"/>
  <c r="R42" i="4"/>
  <c r="E31" i="14" s="1"/>
  <c r="R97" i="4"/>
  <c r="E73" i="14" s="1"/>
  <c r="R259" i="4"/>
  <c r="E191" i="14" s="1"/>
  <c r="R393" i="4"/>
  <c r="E294" i="14" s="1"/>
  <c r="R419" i="4"/>
  <c r="E312" i="14" s="1"/>
  <c r="R40" i="4"/>
  <c r="E29" i="14" s="1"/>
  <c r="R96" i="4"/>
  <c r="E72" i="14" s="1"/>
  <c r="R324" i="4"/>
  <c r="E240" i="14" s="1"/>
  <c r="R440" i="4"/>
  <c r="E329" i="14" s="1"/>
  <c r="R51" i="4"/>
  <c r="E37" i="14" s="1"/>
  <c r="R32" i="4"/>
  <c r="E23" i="14" s="1"/>
  <c r="R233" i="4"/>
  <c r="E173" i="14" s="1"/>
  <c r="R225" i="4"/>
  <c r="E166" i="14" s="1"/>
  <c r="R252" i="4"/>
  <c r="E187" i="14" s="1"/>
  <c r="R197" i="4"/>
  <c r="E141" i="14" s="1"/>
  <c r="R371" i="4"/>
  <c r="E277" i="14" s="1"/>
  <c r="R469" i="4"/>
  <c r="E350" i="14" s="1"/>
  <c r="R173" i="4"/>
  <c r="E126" i="14" s="1"/>
  <c r="R104" i="4"/>
  <c r="E77" i="14" s="1"/>
  <c r="R385" i="4"/>
  <c r="E288" i="14" s="1"/>
  <c r="R345" i="4"/>
  <c r="E256" i="14" s="1"/>
  <c r="R7" i="4"/>
  <c r="E5" i="14" s="1"/>
  <c r="R71" i="4"/>
  <c r="E54" i="14" s="1"/>
  <c r="R215" i="4"/>
  <c r="E157" i="14" s="1"/>
  <c r="R308" i="4"/>
  <c r="E228" i="14" s="1"/>
  <c r="R17" i="4"/>
  <c r="E13" i="14" s="1"/>
  <c r="R74" i="4"/>
  <c r="E56" i="14" s="1"/>
  <c r="R398" i="4"/>
  <c r="E298" i="14" s="1"/>
  <c r="R416" i="4"/>
  <c r="E310" i="14" s="1"/>
  <c r="R13" i="4"/>
  <c r="E10" i="14" s="1"/>
  <c r="R70" i="4"/>
  <c r="E53" i="14" s="1"/>
  <c r="R201" i="4"/>
  <c r="E145" i="14" s="1"/>
  <c r="R364" i="4"/>
  <c r="E271" i="14" s="1"/>
  <c r="R465" i="4"/>
  <c r="E346" i="14" s="1"/>
  <c r="R181" i="4"/>
  <c r="E130" i="14" s="1"/>
  <c r="R128" i="4"/>
  <c r="E95" i="14" s="1"/>
  <c r="R383" i="4"/>
  <c r="E286" i="14" s="1"/>
  <c r="R415" i="4"/>
  <c r="E309" i="14" s="1"/>
  <c r="R11" i="4"/>
  <c r="E8" i="14" s="1"/>
  <c r="R69" i="4"/>
  <c r="E52" i="14" s="1"/>
  <c r="R266" i="4"/>
  <c r="E197" i="14" s="1"/>
  <c r="R386" i="4"/>
  <c r="E289" i="14" s="1"/>
  <c r="R346" i="4"/>
  <c r="E257" i="14" s="1"/>
  <c r="R8" i="4"/>
  <c r="E6" i="14" s="1"/>
  <c r="R67" i="4"/>
  <c r="E50" i="14" s="1"/>
  <c r="R395" i="4"/>
  <c r="E296" i="14" s="1"/>
  <c r="R421" i="4"/>
  <c r="E314" i="14" s="1"/>
  <c r="R36" i="4"/>
  <c r="E25" i="14" s="1"/>
  <c r="R95" i="4"/>
  <c r="E71" i="14" s="1"/>
  <c r="R221" i="4"/>
  <c r="E163" i="14" s="1"/>
  <c r="R275" i="4"/>
  <c r="E205" i="14" s="1"/>
  <c r="R58" i="4"/>
  <c r="E42" i="14" s="1"/>
  <c r="R264" i="4"/>
  <c r="E196" i="14" s="1"/>
  <c r="R328" i="4"/>
  <c r="E242" i="14" s="1"/>
  <c r="R216" i="4"/>
  <c r="E158" i="14" s="1"/>
  <c r="R272" i="4"/>
  <c r="E202" i="14" s="1"/>
  <c r="R274" i="4"/>
  <c r="E204" i="14" s="1"/>
  <c r="R152" i="4"/>
  <c r="E112" i="14" s="1"/>
  <c r="R360" i="4"/>
  <c r="E268" i="14" s="1"/>
  <c r="R409" i="4"/>
  <c r="E305" i="14" s="1"/>
  <c r="R179" i="4"/>
  <c r="E129" i="14" s="1"/>
  <c r="R117" i="4"/>
  <c r="E86" i="14" s="1"/>
  <c r="R250" i="4"/>
  <c r="E186" i="14" s="1"/>
  <c r="R354" i="4"/>
  <c r="E262" i="14" s="1"/>
  <c r="R410" i="4"/>
  <c r="E306" i="14" s="1"/>
  <c r="R156" i="4"/>
  <c r="E114" i="14" s="1"/>
  <c r="R115" i="4"/>
  <c r="E85" i="14" s="1"/>
  <c r="R377" i="4"/>
  <c r="E282" i="14" s="1"/>
  <c r="R427" i="4"/>
  <c r="E318" i="14" s="1"/>
  <c r="R86" i="4"/>
  <c r="E64" i="14" s="1"/>
  <c r="R146" i="4"/>
  <c r="E108" i="14" s="1"/>
  <c r="R196" i="4"/>
  <c r="E140" i="14" s="1"/>
  <c r="R211" i="4"/>
  <c r="E153" i="14" s="1"/>
  <c r="R304" i="4"/>
  <c r="E225" i="14" s="1"/>
  <c r="R338" i="4"/>
  <c r="E250" i="14" s="1"/>
  <c r="R450" i="4"/>
  <c r="E335" i="14" s="1"/>
  <c r="R61" i="4"/>
  <c r="E45" i="14" s="1"/>
  <c r="R136" i="4"/>
  <c r="E100" i="14" s="1"/>
  <c r="R370" i="4"/>
  <c r="E276" i="14" s="1"/>
  <c r="R464" i="4"/>
  <c r="E345" i="14" s="1"/>
  <c r="R171" i="4"/>
  <c r="E124" i="14" s="1"/>
  <c r="R107" i="4"/>
  <c r="E80" i="14" s="1"/>
  <c r="R200" i="4"/>
  <c r="E144" i="14" s="1"/>
  <c r="R162" i="4"/>
  <c r="E117" i="14" s="1"/>
  <c r="R102" i="4"/>
  <c r="E76" i="14" s="1"/>
  <c r="R366" i="4"/>
  <c r="E273" i="14" s="1"/>
  <c r="R403" i="4"/>
  <c r="E300" i="14" s="1"/>
  <c r="R184" i="4"/>
  <c r="E133" i="14" s="1"/>
  <c r="R125" i="4"/>
  <c r="E92" i="14" s="1"/>
  <c r="R256" i="4"/>
  <c r="E189" i="14" s="1"/>
  <c r="R260" i="4"/>
  <c r="E192" i="14" s="1"/>
  <c r="R234" i="4"/>
  <c r="E174" i="14" s="1"/>
  <c r="R289" i="4"/>
  <c r="E214" i="14" s="1"/>
  <c r="R358" i="4"/>
  <c r="E266" i="14" s="1"/>
  <c r="R428" i="4"/>
  <c r="E319" i="14" s="1"/>
  <c r="R168" i="4"/>
  <c r="E122" i="14" s="1"/>
  <c r="R111" i="4"/>
  <c r="E82" i="14" s="1"/>
  <c r="R322" i="4"/>
  <c r="E238" i="14" s="1"/>
  <c r="R437" i="4"/>
  <c r="E326" i="14" s="1"/>
  <c r="R38" i="4"/>
  <c r="E27" i="14" s="1"/>
  <c r="R30" i="4"/>
  <c r="E21" i="14" s="1"/>
  <c r="R261" i="4"/>
  <c r="E193" i="14" s="1"/>
  <c r="R432" i="4"/>
  <c r="E321" i="14" s="1"/>
  <c r="R37" i="4"/>
  <c r="E26" i="14" s="1"/>
  <c r="R93" i="4"/>
  <c r="E69" i="14" s="1"/>
  <c r="R435" i="4"/>
  <c r="E324" i="14" s="1"/>
  <c r="R160" i="4"/>
  <c r="E116" i="14" s="1"/>
  <c r="R285" i="4"/>
  <c r="E212" i="14" s="1"/>
  <c r="R429" i="4"/>
  <c r="E320" i="14" s="1"/>
  <c r="R81" i="4"/>
  <c r="E61" i="14" s="1"/>
  <c r="R148" i="4"/>
  <c r="E110" i="14" s="1"/>
  <c r="R316" i="4"/>
  <c r="E234" i="14" s="1"/>
  <c r="R441" i="4"/>
  <c r="E330" i="14" s="1"/>
  <c r="R46" i="4"/>
  <c r="E34" i="14" s="1"/>
  <c r="R151" i="4"/>
  <c r="E111" i="14" s="1"/>
  <c r="R273" i="4"/>
  <c r="E203" i="14" s="1"/>
  <c r="R436" i="4"/>
  <c r="E325" i="14" s="1"/>
  <c r="R52" i="4"/>
  <c r="E38" i="14" s="1"/>
  <c r="R31" i="4"/>
  <c r="E22" i="14" s="1"/>
  <c r="R372" i="4"/>
  <c r="E278" i="14" s="1"/>
  <c r="R463" i="4"/>
  <c r="E344" i="14" s="1"/>
  <c r="R163" i="4"/>
  <c r="E118" i="14" s="1"/>
  <c r="R105" i="4"/>
  <c r="E78" i="14" s="1"/>
  <c r="R374" i="4"/>
  <c r="E280" i="14" s="1"/>
  <c r="R461" i="4"/>
  <c r="E342" i="14" s="1"/>
  <c r="R198" i="4"/>
  <c r="E142" i="14" s="1"/>
  <c r="R389" i="4"/>
  <c r="E291" i="14" s="1"/>
  <c r="R222" i="4"/>
  <c r="E164" i="14" s="1"/>
  <c r="R175" i="4"/>
  <c r="E127" i="14" s="1"/>
  <c r="R220" i="4"/>
  <c r="E162" i="14" s="1"/>
  <c r="R306" i="4"/>
  <c r="E227" i="14" s="1"/>
  <c r="R131" i="4"/>
  <c r="E96" i="14" s="1"/>
  <c r="R218" i="4"/>
  <c r="E160" i="14" s="1"/>
  <c r="R12" i="4"/>
  <c r="E9" i="14" s="1"/>
  <c r="R230" i="4"/>
  <c r="E171" i="14" s="1"/>
  <c r="R199" i="4"/>
  <c r="E143" i="14" s="1"/>
  <c r="R303" i="4"/>
  <c r="E224" i="14" s="1"/>
  <c r="R342" i="4"/>
  <c r="E254" i="14" s="1"/>
  <c r="R22" i="4"/>
  <c r="E17" i="14" s="1"/>
  <c r="R55" i="4"/>
  <c r="E39" i="14" s="1"/>
  <c r="R139" i="4"/>
  <c r="E102" i="14" s="1"/>
  <c r="R301" i="4"/>
  <c r="E222" i="14" s="1"/>
  <c r="R341" i="4"/>
  <c r="E253" i="14" s="1"/>
  <c r="R448" i="4"/>
  <c r="E334" i="14" s="1"/>
  <c r="R57" i="4"/>
  <c r="E41" i="14" s="1"/>
  <c r="R133" i="4"/>
  <c r="E98" i="14" s="1"/>
  <c r="R9" i="4"/>
  <c r="E7" i="14" s="1"/>
  <c r="R75" i="4"/>
  <c r="E57" i="14" s="1"/>
  <c r="R207" i="4"/>
  <c r="E149" i="14" s="1"/>
  <c r="R236" i="4"/>
  <c r="E176" i="14" s="1"/>
  <c r="R223" i="4"/>
  <c r="E165" i="14" s="1"/>
  <c r="R257" i="4"/>
  <c r="E190" i="14" s="1"/>
  <c r="R394" i="4"/>
  <c r="E295" i="14" s="1"/>
  <c r="R417" i="4"/>
  <c r="E311" i="14" s="1"/>
  <c r="R49" i="4"/>
  <c r="E36" i="14" s="1"/>
  <c r="R64" i="4"/>
  <c r="E47" i="14" s="1"/>
  <c r="R290" i="4"/>
  <c r="E215" i="14" s="1"/>
  <c r="R378" i="4"/>
  <c r="E283" i="14" s="1"/>
  <c r="R425" i="4"/>
  <c r="E316" i="14" s="1"/>
  <c r="R88" i="4"/>
  <c r="E66" i="14" s="1"/>
  <c r="R112" i="4"/>
  <c r="E83" i="14" s="1"/>
  <c r="R291" i="4"/>
  <c r="E216" i="14" s="1"/>
  <c r="R355" i="4"/>
  <c r="E263" i="14" s="1"/>
  <c r="R411" i="4"/>
  <c r="E307" i="14" s="1"/>
  <c r="R169" i="4"/>
  <c r="E123" i="14" s="1"/>
  <c r="R118" i="4"/>
  <c r="E87" i="14" s="1"/>
  <c r="R457" i="4"/>
  <c r="E340" i="14" s="1"/>
  <c r="R59" i="4"/>
  <c r="E43" i="14" s="1"/>
  <c r="R132" i="4"/>
  <c r="E97" i="14" s="1"/>
  <c r="R282" i="4"/>
  <c r="E209" i="14" s="1"/>
  <c r="R239" i="4"/>
  <c r="E178" i="14" s="1"/>
  <c r="R214" i="4"/>
  <c r="E156" i="14" s="1"/>
  <c r="R299" i="4"/>
  <c r="E221" i="14" s="1"/>
  <c r="R331" i="4"/>
  <c r="E244" i="14" s="1"/>
  <c r="R16" i="4"/>
  <c r="E12" i="14" s="1"/>
  <c r="R78" i="4"/>
  <c r="E59" i="14" s="1"/>
  <c r="R203" i="4"/>
  <c r="E147" i="14" s="1"/>
  <c r="R367" i="4"/>
  <c r="E274" i="14" s="1"/>
  <c r="R467" i="4"/>
  <c r="E348" i="14" s="1"/>
  <c r="R182" i="4"/>
  <c r="E131" i="14" s="1"/>
  <c r="R124" i="4"/>
  <c r="E91" i="14" s="1"/>
  <c r="R202" i="4"/>
  <c r="E146" i="14" s="1"/>
  <c r="R373" i="4"/>
  <c r="E279" i="14" s="1"/>
  <c r="R466" i="4"/>
  <c r="E347" i="14" s="1"/>
  <c r="R172" i="4"/>
  <c r="E125" i="14" s="1"/>
  <c r="R108" i="4"/>
  <c r="E81" i="14" s="1"/>
  <c r="R356" i="4"/>
  <c r="E264" i="14" s="1"/>
  <c r="R408" i="4"/>
  <c r="E304" i="14" s="1"/>
  <c r="R155" i="4"/>
  <c r="E113" i="14" s="1"/>
  <c r="R121" i="4"/>
  <c r="E90" i="14" s="1"/>
  <c r="R388" i="4"/>
  <c r="E290" i="14" s="1"/>
  <c r="R347" i="4"/>
  <c r="E258" i="14" s="1"/>
  <c r="R6" i="4"/>
  <c r="E4" i="14" s="1"/>
  <c r="R65" i="4"/>
  <c r="E48" i="14" s="1"/>
  <c r="R248" i="4"/>
  <c r="E184" i="14" s="1"/>
  <c r="R362" i="4"/>
  <c r="E269" i="14" s="1"/>
  <c r="R404" i="4"/>
  <c r="E301" i="14" s="1"/>
  <c r="R158" i="4"/>
  <c r="E115" i="14" s="1"/>
  <c r="R114" i="4"/>
  <c r="E84" i="14" s="1"/>
  <c r="R253" i="4"/>
  <c r="E188" i="14" s="1"/>
  <c r="R405" i="4"/>
  <c r="E302" i="14" s="1"/>
  <c r="R185" i="4"/>
  <c r="E134" i="14" s="1"/>
  <c r="R127" i="4"/>
  <c r="E94" i="14" s="1"/>
  <c r="R359" i="4"/>
  <c r="E267" i="14" s="1"/>
  <c r="R424" i="4"/>
  <c r="E315" i="14" s="1"/>
  <c r="R167" i="4"/>
  <c r="E121" i="14" s="1"/>
  <c r="R119" i="4"/>
  <c r="E88" i="14" s="1"/>
  <c r="R292" i="4"/>
  <c r="E217" i="14" s="1"/>
  <c r="R402" i="4"/>
  <c r="E299" i="14" s="1"/>
  <c r="R269" i="4"/>
  <c r="E200" i="14" s="1"/>
  <c r="R226" i="4"/>
  <c r="E167" i="14" s="1"/>
  <c r="R126" i="4"/>
  <c r="E93" i="14" s="1"/>
  <c r="R210" i="4"/>
  <c r="E152" i="14" s="1"/>
  <c r="R263" i="4"/>
  <c r="E195" i="14" s="1"/>
  <c r="R66" i="4"/>
  <c r="E49" i="14" s="1"/>
  <c r="R276" i="4"/>
  <c r="E206" i="14" s="1"/>
  <c r="R433" i="4"/>
  <c r="E322" i="14" s="1"/>
  <c r="R391" i="4"/>
  <c r="E292" i="14" s="1"/>
  <c r="R420" i="4"/>
  <c r="E313" i="14" s="1"/>
  <c r="R48" i="4"/>
  <c r="E35" i="14" s="1"/>
  <c r="R94" i="4"/>
  <c r="E70" i="14" s="1"/>
  <c r="R267" i="4"/>
  <c r="E198" i="14" s="1"/>
  <c r="R397" i="4"/>
  <c r="E297" i="14" s="1"/>
  <c r="R414" i="4"/>
  <c r="E308" i="14" s="1"/>
  <c r="R14" i="4"/>
  <c r="E11" i="14" s="1"/>
  <c r="R68" i="4"/>
  <c r="E51" i="14" s="1"/>
  <c r="R318" i="4"/>
  <c r="E235" i="14" s="1"/>
  <c r="R434" i="4"/>
  <c r="E323" i="14" s="1"/>
  <c r="R41" i="4"/>
  <c r="E30" i="14" s="1"/>
  <c r="R98" i="4"/>
  <c r="E74" i="14" s="1"/>
  <c r="R229" i="4"/>
  <c r="E170" i="14" s="1"/>
  <c r="R245" i="4"/>
  <c r="E182" i="14" s="1"/>
  <c r="R194" i="4"/>
  <c r="E139" i="14" s="1"/>
  <c r="R193" i="4"/>
  <c r="E138" i="14" s="1"/>
  <c r="R313" i="4"/>
  <c r="E231" i="14" s="1"/>
  <c r="R460" i="4"/>
  <c r="E341" i="14" s="1"/>
  <c r="R164" i="4"/>
  <c r="E119" i="14" s="1"/>
  <c r="R27" i="4"/>
  <c r="E20" i="14" s="1"/>
  <c r="R295" i="4"/>
  <c r="E218" i="14" s="1"/>
  <c r="R334" i="4"/>
  <c r="E247" i="14" s="1"/>
  <c r="R18" i="4"/>
  <c r="E14" i="14" s="1"/>
  <c r="R208" i="4"/>
  <c r="E150" i="14" s="1"/>
  <c r="R298" i="4"/>
  <c r="E220" i="14" s="1"/>
  <c r="R332" i="4"/>
  <c r="E245" i="14" s="1"/>
  <c r="R21" i="4"/>
  <c r="E16" i="14" s="1"/>
  <c r="R77" i="4"/>
  <c r="E58" i="14" s="1"/>
  <c r="R141" i="4"/>
  <c r="E104" i="14" s="1"/>
  <c r="R329" i="4"/>
  <c r="E243" i="14" s="1"/>
  <c r="R5" i="4"/>
  <c r="E3" i="14" s="1"/>
  <c r="R63" i="4"/>
  <c r="E46" i="14" s="1"/>
  <c r="R270" i="4"/>
  <c r="E201" i="14" s="1"/>
  <c r="R268" i="4"/>
  <c r="E199" i="14" s="1"/>
  <c r="R212" i="4"/>
  <c r="E154" i="14" s="1"/>
  <c r="R262" i="4"/>
  <c r="E194" i="14" s="1"/>
  <c r="R392" i="4"/>
  <c r="E293" i="14" s="1"/>
  <c r="R444" i="4"/>
  <c r="E332" i="14" s="1"/>
  <c r="R39" i="4"/>
  <c r="E28" i="14" s="1"/>
  <c r="R92" i="4"/>
  <c r="E68" i="14" s="1"/>
  <c r="R283" i="4"/>
  <c r="E210" i="14" s="1"/>
  <c r="R351" i="4"/>
  <c r="E261" i="14" s="1"/>
  <c r="R453" i="4"/>
  <c r="E337" i="14" s="1"/>
  <c r="R83" i="4"/>
  <c r="E62" i="14" s="1"/>
  <c r="R145" i="4"/>
  <c r="E107" i="14" s="1"/>
  <c r="R284" i="4"/>
  <c r="E211" i="14" s="1"/>
  <c r="R379" i="4"/>
  <c r="E284" i="14" s="1"/>
  <c r="R426" i="4"/>
  <c r="E317" i="14" s="1"/>
  <c r="R87" i="4"/>
  <c r="E65" i="14" s="1"/>
  <c r="R147" i="4"/>
  <c r="E109" i="14" s="1"/>
  <c r="R339" i="4"/>
  <c r="E251" i="14" s="1"/>
  <c r="R451" i="4"/>
  <c r="E336" i="14" s="1"/>
  <c r="R56" i="4"/>
  <c r="E40" i="14" s="1"/>
  <c r="R137" i="4"/>
  <c r="E101" i="14" s="1"/>
  <c r="R323" i="4"/>
  <c r="E239" i="14" s="1"/>
  <c r="R439" i="4"/>
  <c r="E328" i="14" s="1"/>
  <c r="R35" i="4"/>
  <c r="E24" i="14" s="1"/>
  <c r="R91" i="4"/>
  <c r="E67" i="14" s="1"/>
  <c r="R302" i="4"/>
  <c r="E223" i="14" s="1"/>
  <c r="R447" i="4"/>
  <c r="E333" i="14" s="1"/>
  <c r="R60" i="4"/>
  <c r="E44" i="14" s="1"/>
  <c r="R134" i="4"/>
  <c r="E99" i="14" s="1"/>
  <c r="R281" i="4"/>
  <c r="E208" i="14" s="1"/>
  <c r="R350" i="4"/>
  <c r="E260" i="14" s="1"/>
  <c r="R454" i="4"/>
  <c r="E338" i="14" s="1"/>
  <c r="R84" i="4"/>
  <c r="E63" i="14" s="1"/>
  <c r="R144" i="4"/>
  <c r="E106" i="14" s="1"/>
  <c r="R336" i="4"/>
  <c r="E249" i="14" s="1"/>
  <c r="R20" i="4"/>
  <c r="E15" i="14" s="1"/>
  <c r="R79" i="4"/>
  <c r="E60" i="14" s="1"/>
  <c r="R142" i="4"/>
  <c r="E105" i="14" s="1"/>
  <c r="R335" i="4"/>
  <c r="E248" i="14" s="1"/>
  <c r="E192" i="6"/>
  <c r="R319" i="4"/>
  <c r="E236" i="14" s="1"/>
  <c r="E240" i="6"/>
  <c r="R315" i="4"/>
  <c r="E233" i="14" s="1"/>
  <c r="E231" i="6"/>
  <c r="R26" i="4"/>
  <c r="E19" i="14" s="1"/>
  <c r="E39" i="6"/>
  <c r="R376" i="4"/>
  <c r="E281" i="14" s="1"/>
  <c r="E206" i="6"/>
  <c r="R325" i="4"/>
  <c r="E241" i="14" s="1"/>
  <c r="E236" i="6"/>
  <c r="R209" i="4"/>
  <c r="E151" i="14" s="1"/>
  <c r="E329" i="6"/>
  <c r="R311" i="4"/>
  <c r="E229" i="14" s="1"/>
  <c r="E234" i="6"/>
  <c r="R333" i="4"/>
  <c r="E246" i="14" s="1"/>
  <c r="E191" i="6"/>
  <c r="R349" i="4"/>
  <c r="E259" i="14" s="1"/>
  <c r="E203" i="6"/>
  <c r="E220" i="6"/>
  <c r="R363" i="4"/>
  <c r="E270" i="14" s="1"/>
  <c r="R231" i="4"/>
  <c r="E172" i="14" s="1"/>
  <c r="R73" i="4"/>
  <c r="E55" i="14" s="1"/>
  <c r="E65" i="6"/>
  <c r="R340" i="4"/>
  <c r="E252" i="14" s="1"/>
  <c r="E201" i="6"/>
  <c r="D2" i="6"/>
  <c r="E2" i="6" s="1"/>
  <c r="E39" i="3"/>
  <c r="E167" i="3"/>
  <c r="E183" i="3"/>
  <c r="E207" i="3"/>
  <c r="E231" i="3"/>
  <c r="E117" i="3"/>
  <c r="E17" i="3"/>
  <c r="E33" i="3"/>
  <c r="E49" i="3"/>
  <c r="E65" i="3"/>
  <c r="E101" i="3"/>
  <c r="E141" i="3"/>
  <c r="E206" i="3"/>
  <c r="E222" i="3"/>
  <c r="E238" i="3"/>
  <c r="E219" i="3"/>
  <c r="E85" i="3"/>
  <c r="E133" i="3"/>
  <c r="E165" i="3"/>
  <c r="E229" i="3"/>
  <c r="E193" i="3"/>
  <c r="E201" i="3"/>
  <c r="E221" i="3"/>
  <c r="E3" i="3"/>
  <c r="E19" i="3"/>
  <c r="E35" i="3"/>
  <c r="E51" i="3"/>
  <c r="E67" i="3"/>
  <c r="E83" i="3"/>
  <c r="E99" i="3"/>
  <c r="E115" i="3"/>
  <c r="E131" i="3"/>
  <c r="E147" i="3"/>
  <c r="E163" i="3"/>
  <c r="E16" i="3"/>
  <c r="E32" i="3"/>
  <c r="E48" i="3"/>
  <c r="E64" i="3"/>
  <c r="E80" i="3"/>
  <c r="E96" i="3"/>
  <c r="E112" i="3"/>
  <c r="E128" i="3"/>
  <c r="E144" i="3"/>
  <c r="E160" i="3"/>
  <c r="E176" i="3"/>
  <c r="E192" i="3"/>
  <c r="E208" i="3"/>
  <c r="E224" i="3"/>
  <c r="E240" i="3"/>
  <c r="E18" i="3"/>
  <c r="E34" i="3"/>
  <c r="E50" i="3"/>
  <c r="E66" i="3"/>
  <c r="E82" i="3"/>
  <c r="E98" i="3"/>
  <c r="E114" i="3"/>
  <c r="E130" i="3"/>
  <c r="E146" i="3"/>
  <c r="E162" i="3"/>
  <c r="E178" i="3"/>
  <c r="E194" i="3"/>
  <c r="E171" i="3"/>
  <c r="E187" i="3"/>
  <c r="E215" i="3"/>
  <c r="E235" i="3"/>
  <c r="E129" i="3"/>
  <c r="E21" i="3"/>
  <c r="E37" i="3"/>
  <c r="E53" i="3"/>
  <c r="E73" i="3"/>
  <c r="E113" i="3"/>
  <c r="E149" i="3"/>
  <c r="E210" i="3"/>
  <c r="E226" i="3"/>
  <c r="E191" i="3"/>
  <c r="E239" i="3"/>
  <c r="E97" i="3"/>
  <c r="E145" i="3"/>
  <c r="E181" i="3"/>
  <c r="E173" i="3"/>
  <c r="E225" i="3"/>
  <c r="E217" i="3"/>
  <c r="E177" i="3"/>
  <c r="E7" i="3"/>
  <c r="E23" i="3"/>
  <c r="E55" i="3"/>
  <c r="E71" i="3"/>
  <c r="E87" i="3"/>
  <c r="E103" i="3"/>
  <c r="E119" i="3"/>
  <c r="E135" i="3"/>
  <c r="E151" i="3"/>
  <c r="E4" i="3"/>
  <c r="E20" i="3"/>
  <c r="E36" i="3"/>
  <c r="E52" i="3"/>
  <c r="E68" i="3"/>
  <c r="E84" i="3"/>
  <c r="E100" i="3"/>
  <c r="E116" i="3"/>
  <c r="E132" i="3"/>
  <c r="E148" i="3"/>
  <c r="E164" i="3"/>
  <c r="E180" i="3"/>
  <c r="E196" i="3"/>
  <c r="E212" i="3"/>
  <c r="E228" i="3"/>
  <c r="E6" i="3"/>
  <c r="E22" i="3"/>
  <c r="E38" i="3"/>
  <c r="E54" i="3"/>
  <c r="E70" i="3"/>
  <c r="E86" i="3"/>
  <c r="E102" i="3"/>
  <c r="E118" i="3"/>
  <c r="E134" i="3"/>
  <c r="E150" i="3"/>
  <c r="E166" i="3"/>
  <c r="E182" i="3"/>
  <c r="E198" i="3"/>
  <c r="E175" i="3"/>
  <c r="E195" i="3"/>
  <c r="E223" i="3"/>
  <c r="E93" i="3"/>
  <c r="E9" i="3"/>
  <c r="E25" i="3"/>
  <c r="E41" i="3"/>
  <c r="E57" i="3"/>
  <c r="E81" i="3"/>
  <c r="E125" i="3"/>
  <c r="E157" i="3"/>
  <c r="E214" i="3"/>
  <c r="E230" i="3"/>
  <c r="E199" i="3"/>
  <c r="E69" i="3"/>
  <c r="E109" i="3"/>
  <c r="E153" i="3"/>
  <c r="E197" i="3"/>
  <c r="E205" i="3"/>
  <c r="E169" i="3"/>
  <c r="E233" i="3"/>
  <c r="E209" i="3"/>
  <c r="E11" i="3"/>
  <c r="E27" i="3"/>
  <c r="E43" i="3"/>
  <c r="E59" i="3"/>
  <c r="E75" i="3"/>
  <c r="E91" i="3"/>
  <c r="E107" i="3"/>
  <c r="E123" i="3"/>
  <c r="E139" i="3"/>
  <c r="E155" i="3"/>
  <c r="E8" i="3"/>
  <c r="E24" i="3"/>
  <c r="E40" i="3"/>
  <c r="E56" i="3"/>
  <c r="E72" i="3"/>
  <c r="E88" i="3"/>
  <c r="E104" i="3"/>
  <c r="E120" i="3"/>
  <c r="E136" i="3"/>
  <c r="E152" i="3"/>
  <c r="E168" i="3"/>
  <c r="E184" i="3"/>
  <c r="E200" i="3"/>
  <c r="E216" i="3"/>
  <c r="E232" i="3"/>
  <c r="E10" i="3"/>
  <c r="E26" i="3"/>
  <c r="E42" i="3"/>
  <c r="E58" i="3"/>
  <c r="E74" i="3"/>
  <c r="E90" i="3"/>
  <c r="E106" i="3"/>
  <c r="E122" i="3"/>
  <c r="E138" i="3"/>
  <c r="E154" i="3"/>
  <c r="E170" i="3"/>
  <c r="E186" i="3"/>
  <c r="E202" i="3"/>
  <c r="E179" i="3"/>
  <c r="E203" i="3"/>
  <c r="E227" i="3"/>
  <c r="E105" i="3"/>
  <c r="E13" i="3"/>
  <c r="E29" i="3"/>
  <c r="E45" i="3"/>
  <c r="E61" i="3"/>
  <c r="E89" i="3"/>
  <c r="E137" i="3"/>
  <c r="E5" i="3"/>
  <c r="E218" i="3"/>
  <c r="E234" i="3"/>
  <c r="E211" i="3"/>
  <c r="E77" i="3"/>
  <c r="E121" i="3"/>
  <c r="E161" i="3"/>
  <c r="E213" i="3"/>
  <c r="E237" i="3"/>
  <c r="E185" i="3"/>
  <c r="E189" i="3"/>
  <c r="E2" i="3"/>
  <c r="E15" i="3"/>
  <c r="E31" i="3"/>
  <c r="E47" i="3"/>
  <c r="E63" i="3"/>
  <c r="E79" i="3"/>
  <c r="E95" i="3"/>
  <c r="E111" i="3"/>
  <c r="E127" i="3"/>
  <c r="E143" i="3"/>
  <c r="E159" i="3"/>
  <c r="E12" i="3"/>
  <c r="E28" i="3"/>
  <c r="E44" i="3"/>
  <c r="E60" i="3"/>
  <c r="E76" i="3"/>
  <c r="E92" i="3"/>
  <c r="E108" i="3"/>
  <c r="E124" i="3"/>
  <c r="E140" i="3"/>
  <c r="E156" i="3"/>
  <c r="E172" i="3"/>
  <c r="E188" i="3"/>
  <c r="E204" i="3"/>
  <c r="E220" i="3"/>
  <c r="E236" i="3"/>
  <c r="E14" i="3"/>
  <c r="E30" i="3"/>
  <c r="E46" i="3"/>
  <c r="E62" i="3"/>
  <c r="E78" i="3"/>
  <c r="E94" i="3"/>
  <c r="E110" i="3"/>
  <c r="E126" i="3"/>
  <c r="E142" i="3"/>
  <c r="E158" i="3"/>
  <c r="E174" i="3"/>
  <c r="E190" i="3"/>
  <c r="C41" i="3"/>
  <c r="R140" i="4" l="1"/>
  <c r="E103" i="14" s="1"/>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5" i="7"/>
  <c r="D324" i="7"/>
  <c r="D323" i="7"/>
  <c r="D322" i="7"/>
  <c r="D321"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S5" i="2" l="1"/>
  <c r="D150" i="5" l="1"/>
  <c r="D151" i="5"/>
  <c r="D277" i="5"/>
  <c r="D350" i="5" l="1"/>
  <c r="D351" i="5"/>
  <c r="D352" i="5"/>
  <c r="D353"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24" i="5"/>
  <c r="D321" i="5"/>
  <c r="D322" i="5"/>
  <c r="D323" i="5"/>
  <c r="D320" i="5"/>
  <c r="D311" i="5"/>
  <c r="D312" i="5"/>
  <c r="D313" i="5"/>
  <c r="D314" i="5"/>
  <c r="D315" i="5"/>
  <c r="D316" i="5"/>
  <c r="D317" i="5"/>
  <c r="D318" i="5"/>
  <c r="D319" i="5"/>
  <c r="D310" i="5"/>
  <c r="D306" i="5"/>
  <c r="D307" i="5"/>
  <c r="D308" i="5"/>
  <c r="D309"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R1" i="4" l="1"/>
  <c r="P1" i="4"/>
  <c r="O1" i="4"/>
  <c r="M1" i="4"/>
  <c r="L1" i="4"/>
  <c r="K1" i="4"/>
  <c r="I1" i="4"/>
  <c r="H1" i="4"/>
  <c r="G1" i="4"/>
  <c r="E1" i="4"/>
  <c r="D1" i="4"/>
  <c r="C1" i="4"/>
  <c r="C3" i="4"/>
  <c r="D3" i="4" s="1"/>
  <c r="C4" i="4"/>
  <c r="D4" i="4" s="1"/>
  <c r="C5" i="4"/>
  <c r="D5" i="4" s="1"/>
  <c r="C6" i="4"/>
  <c r="D6" i="4" s="1"/>
  <c r="C7" i="4"/>
  <c r="D7" i="4" s="1"/>
  <c r="C8" i="4"/>
  <c r="D8" i="4" s="1"/>
  <c r="C9" i="4"/>
  <c r="D9" i="4" s="1"/>
  <c r="C10" i="4"/>
  <c r="D10" i="4" s="1"/>
  <c r="C11" i="4"/>
  <c r="D11" i="4" s="1"/>
  <c r="C12" i="4"/>
  <c r="E12" i="4" s="1"/>
  <c r="C13" i="4"/>
  <c r="E13" i="4" s="1"/>
  <c r="C14" i="4"/>
  <c r="D14" i="4" s="1"/>
  <c r="C15" i="4"/>
  <c r="E15" i="4" s="1"/>
  <c r="C16" i="4"/>
  <c r="E16" i="4" s="1"/>
  <c r="C17" i="4"/>
  <c r="D17" i="4" s="1"/>
  <c r="C18" i="4"/>
  <c r="D18" i="4" s="1"/>
  <c r="C19" i="4"/>
  <c r="D19" i="4" s="1"/>
  <c r="C20" i="4"/>
  <c r="D20" i="4" s="1"/>
  <c r="C21" i="4"/>
  <c r="D21" i="4" s="1"/>
  <c r="C22" i="4"/>
  <c r="D22" i="4" s="1"/>
  <c r="C23" i="4"/>
  <c r="D23" i="4" s="1"/>
  <c r="C24" i="4"/>
  <c r="D24" i="4" s="1"/>
  <c r="C25" i="4"/>
  <c r="D25" i="4" s="1"/>
  <c r="C26" i="4"/>
  <c r="D26" i="4" s="1"/>
  <c r="C27" i="4"/>
  <c r="D27" i="4" s="1"/>
  <c r="C28" i="4"/>
  <c r="E28" i="4" s="1"/>
  <c r="C29" i="4"/>
  <c r="E29" i="4" s="1"/>
  <c r="C30" i="4"/>
  <c r="D30" i="4" s="1"/>
  <c r="C31" i="4"/>
  <c r="E31" i="4" s="1"/>
  <c r="C32" i="4"/>
  <c r="E32" i="4" s="1"/>
  <c r="C33" i="4"/>
  <c r="D33" i="4" s="1"/>
  <c r="C34" i="4"/>
  <c r="D34" i="4" s="1"/>
  <c r="C35" i="4"/>
  <c r="D35" i="4" s="1"/>
  <c r="C36" i="4"/>
  <c r="D36" i="4" s="1"/>
  <c r="C37" i="4"/>
  <c r="D37" i="4" s="1"/>
  <c r="C38" i="4"/>
  <c r="D38" i="4" s="1"/>
  <c r="C39" i="4"/>
  <c r="D39" i="4" s="1"/>
  <c r="C40" i="4"/>
  <c r="D40" i="4" s="1"/>
  <c r="C41" i="4"/>
  <c r="D41" i="4" s="1"/>
  <c r="C42" i="4"/>
  <c r="D42" i="4" s="1"/>
  <c r="C43" i="4"/>
  <c r="D43" i="4" s="1"/>
  <c r="C44" i="4"/>
  <c r="E44" i="4" s="1"/>
  <c r="C45" i="4"/>
  <c r="E45" i="4" s="1"/>
  <c r="C46" i="4"/>
  <c r="D46" i="4" s="1"/>
  <c r="C47" i="4"/>
  <c r="E47" i="4" s="1"/>
  <c r="C48" i="4"/>
  <c r="E48" i="4" s="1"/>
  <c r="C49" i="4"/>
  <c r="D49" i="4" s="1"/>
  <c r="C50" i="4"/>
  <c r="D50" i="4" s="1"/>
  <c r="C51" i="4"/>
  <c r="D51" i="4" s="1"/>
  <c r="C52" i="4"/>
  <c r="D52" i="4" s="1"/>
  <c r="C53" i="4"/>
  <c r="D53" i="4" s="1"/>
  <c r="C54" i="4"/>
  <c r="D54" i="4" s="1"/>
  <c r="C55" i="4"/>
  <c r="D55" i="4" s="1"/>
  <c r="C56" i="4"/>
  <c r="D56" i="4" s="1"/>
  <c r="C57" i="4"/>
  <c r="D57" i="4" s="1"/>
  <c r="C58" i="4"/>
  <c r="D58" i="4" s="1"/>
  <c r="C59" i="4"/>
  <c r="D59" i="4" s="1"/>
  <c r="C60" i="4"/>
  <c r="E60" i="4" s="1"/>
  <c r="C61" i="4"/>
  <c r="E61" i="4" s="1"/>
  <c r="C62" i="4"/>
  <c r="D62" i="4" s="1"/>
  <c r="C63" i="4"/>
  <c r="E63" i="4" s="1"/>
  <c r="C64" i="4"/>
  <c r="E64" i="4" s="1"/>
  <c r="C65" i="4"/>
  <c r="D65" i="4" s="1"/>
  <c r="C66" i="4"/>
  <c r="D66" i="4" s="1"/>
  <c r="C67" i="4"/>
  <c r="D67" i="4" s="1"/>
  <c r="C68" i="4"/>
  <c r="D68" i="4" s="1"/>
  <c r="C69" i="4"/>
  <c r="D69" i="4" s="1"/>
  <c r="C70" i="4"/>
  <c r="D70" i="4" s="1"/>
  <c r="C71" i="4"/>
  <c r="D71" i="4" s="1"/>
  <c r="C72" i="4"/>
  <c r="D72" i="4" s="1"/>
  <c r="C73" i="4"/>
  <c r="D73" i="4" s="1"/>
  <c r="C74" i="4"/>
  <c r="D74" i="4" s="1"/>
  <c r="C75" i="4"/>
  <c r="D75" i="4" s="1"/>
  <c r="C76" i="4"/>
  <c r="E76" i="4" s="1"/>
  <c r="C77" i="4"/>
  <c r="E77" i="4" s="1"/>
  <c r="C78" i="4"/>
  <c r="D78" i="4" s="1"/>
  <c r="C79" i="4"/>
  <c r="E79" i="4" s="1"/>
  <c r="C80" i="4"/>
  <c r="E80" i="4" s="1"/>
  <c r="C81" i="4"/>
  <c r="D81" i="4" s="1"/>
  <c r="C82" i="4"/>
  <c r="D82" i="4" s="1"/>
  <c r="C83" i="4"/>
  <c r="D83" i="4" s="1"/>
  <c r="C84" i="4"/>
  <c r="D84" i="4" s="1"/>
  <c r="C85" i="4"/>
  <c r="D85" i="4" s="1"/>
  <c r="C86" i="4"/>
  <c r="D86" i="4" s="1"/>
  <c r="C87" i="4"/>
  <c r="D87" i="4" s="1"/>
  <c r="C88" i="4"/>
  <c r="D88" i="4" s="1"/>
  <c r="C89" i="4"/>
  <c r="D89" i="4" s="1"/>
  <c r="C90" i="4"/>
  <c r="D90" i="4" s="1"/>
  <c r="C91" i="4"/>
  <c r="D91" i="4" s="1"/>
  <c r="C92" i="4"/>
  <c r="E92" i="4" s="1"/>
  <c r="C93" i="4"/>
  <c r="E93" i="4" s="1"/>
  <c r="C94" i="4"/>
  <c r="D94" i="4" s="1"/>
  <c r="C95" i="4"/>
  <c r="E95" i="4" s="1"/>
  <c r="C96" i="4"/>
  <c r="E96" i="4" s="1"/>
  <c r="C97" i="4"/>
  <c r="D97" i="4" s="1"/>
  <c r="C98" i="4"/>
  <c r="D98" i="4" s="1"/>
  <c r="C99" i="4"/>
  <c r="E99" i="4" s="1"/>
  <c r="C100" i="4"/>
  <c r="D100" i="4" s="1"/>
  <c r="C101" i="4"/>
  <c r="D101" i="4" s="1"/>
  <c r="C102" i="4"/>
  <c r="D102" i="4" s="1"/>
  <c r="C103" i="4"/>
  <c r="D103" i="4" s="1"/>
  <c r="C104" i="4"/>
  <c r="D104" i="4" s="1"/>
  <c r="C105" i="4"/>
  <c r="D105" i="4" s="1"/>
  <c r="C106" i="4"/>
  <c r="D106" i="4" s="1"/>
  <c r="C107" i="4"/>
  <c r="D107" i="4" s="1"/>
  <c r="C108" i="4"/>
  <c r="E108" i="4" s="1"/>
  <c r="C109" i="4"/>
  <c r="E109" i="4" s="1"/>
  <c r="C110" i="4"/>
  <c r="D110" i="4" s="1"/>
  <c r="C111" i="4"/>
  <c r="E111" i="4" s="1"/>
  <c r="C112" i="4"/>
  <c r="E112" i="4" s="1"/>
  <c r="C113" i="4"/>
  <c r="D113" i="4" s="1"/>
  <c r="C114" i="4"/>
  <c r="D114" i="4" s="1"/>
  <c r="C115" i="4"/>
  <c r="D115" i="4" s="1"/>
  <c r="C116" i="4"/>
  <c r="D116" i="4" s="1"/>
  <c r="C117" i="4"/>
  <c r="D117" i="4" s="1"/>
  <c r="C118" i="4"/>
  <c r="D118" i="4" s="1"/>
  <c r="C119" i="4"/>
  <c r="D119" i="4" s="1"/>
  <c r="C120" i="4"/>
  <c r="D120" i="4" s="1"/>
  <c r="C121" i="4"/>
  <c r="D121" i="4" s="1"/>
  <c r="C122" i="4"/>
  <c r="D122" i="4" s="1"/>
  <c r="C123" i="4"/>
  <c r="D123" i="4" s="1"/>
  <c r="C124" i="4"/>
  <c r="E124" i="4" s="1"/>
  <c r="C125" i="4"/>
  <c r="E125" i="4" s="1"/>
  <c r="C126" i="4"/>
  <c r="D126" i="4" s="1"/>
  <c r="C127" i="4"/>
  <c r="E127" i="4" s="1"/>
  <c r="C128" i="4"/>
  <c r="E128" i="4" s="1"/>
  <c r="C129" i="4"/>
  <c r="E129" i="4" s="1"/>
  <c r="C130" i="4"/>
  <c r="D130" i="4" s="1"/>
  <c r="C131" i="4"/>
  <c r="E131" i="4" s="1"/>
  <c r="C132" i="4"/>
  <c r="D132" i="4" s="1"/>
  <c r="C133" i="4"/>
  <c r="E133" i="4" s="1"/>
  <c r="C134" i="4"/>
  <c r="D134" i="4" s="1"/>
  <c r="C135" i="4"/>
  <c r="D135" i="4" s="1"/>
  <c r="C136" i="4"/>
  <c r="D136" i="4" s="1"/>
  <c r="C137" i="4"/>
  <c r="D137" i="4" s="1"/>
  <c r="C138" i="4"/>
  <c r="D138" i="4" s="1"/>
  <c r="C139" i="4"/>
  <c r="D139" i="4" s="1"/>
  <c r="C140" i="4"/>
  <c r="E140" i="4" s="1"/>
  <c r="C141" i="4"/>
  <c r="E141" i="4" s="1"/>
  <c r="C142" i="4"/>
  <c r="D142" i="4" s="1"/>
  <c r="C143" i="4"/>
  <c r="E143" i="4" s="1"/>
  <c r="C144" i="4"/>
  <c r="E144" i="4" s="1"/>
  <c r="C145" i="4"/>
  <c r="D145" i="4" s="1"/>
  <c r="C146" i="4"/>
  <c r="E146" i="4" s="1"/>
  <c r="C147" i="4"/>
  <c r="D147" i="4" s="1"/>
  <c r="C148" i="4"/>
  <c r="D148" i="4" s="1"/>
  <c r="C149" i="4"/>
  <c r="E149" i="4" s="1"/>
  <c r="C150" i="4"/>
  <c r="D150" i="4" s="1"/>
  <c r="C151" i="4"/>
  <c r="D151" i="4" s="1"/>
  <c r="C152" i="4"/>
  <c r="D152" i="4" s="1"/>
  <c r="C153" i="4"/>
  <c r="D153" i="4" s="1"/>
  <c r="C154" i="4"/>
  <c r="D154" i="4" s="1"/>
  <c r="C155" i="4"/>
  <c r="D155" i="4" s="1"/>
  <c r="C156" i="4"/>
  <c r="E156" i="4" s="1"/>
  <c r="C157" i="4"/>
  <c r="E157" i="4" s="1"/>
  <c r="C158" i="4"/>
  <c r="E158" i="4" s="1"/>
  <c r="C159" i="4"/>
  <c r="E159" i="4" s="1"/>
  <c r="C160" i="4"/>
  <c r="E160" i="4" s="1"/>
  <c r="C161" i="4"/>
  <c r="D161" i="4" s="1"/>
  <c r="C162" i="4"/>
  <c r="E162" i="4" s="1"/>
  <c r="C163" i="4"/>
  <c r="D163" i="4" s="1"/>
  <c r="C164" i="4"/>
  <c r="D164" i="4" s="1"/>
  <c r="C165" i="4"/>
  <c r="D165" i="4" s="1"/>
  <c r="C166" i="4"/>
  <c r="D166" i="4" s="1"/>
  <c r="C167" i="4"/>
  <c r="D167" i="4" s="1"/>
  <c r="C168" i="4"/>
  <c r="D168" i="4" s="1"/>
  <c r="C169" i="4"/>
  <c r="D169" i="4" s="1"/>
  <c r="C170" i="4"/>
  <c r="D170" i="4" s="1"/>
  <c r="C171" i="4"/>
  <c r="D171" i="4" s="1"/>
  <c r="C172" i="4"/>
  <c r="E172" i="4" s="1"/>
  <c r="C173" i="4"/>
  <c r="E173" i="4" s="1"/>
  <c r="C174" i="4"/>
  <c r="D174" i="4" s="1"/>
  <c r="C175" i="4"/>
  <c r="E175" i="4" s="1"/>
  <c r="C176" i="4"/>
  <c r="E176" i="4" s="1"/>
  <c r="C177" i="4"/>
  <c r="E177" i="4" s="1"/>
  <c r="C178" i="4"/>
  <c r="D178" i="4" s="1"/>
  <c r="C179" i="4"/>
  <c r="D179" i="4" s="1"/>
  <c r="C180" i="4"/>
  <c r="D180" i="4" s="1"/>
  <c r="C181" i="4"/>
  <c r="D181" i="4" s="1"/>
  <c r="C182" i="4"/>
  <c r="D182" i="4" s="1"/>
  <c r="C183" i="4"/>
  <c r="D183" i="4" s="1"/>
  <c r="C184" i="4"/>
  <c r="D184" i="4" s="1"/>
  <c r="C185" i="4"/>
  <c r="D185" i="4" s="1"/>
  <c r="C186" i="4"/>
  <c r="C3" i="11" s="1"/>
  <c r="C187" i="4"/>
  <c r="D187" i="4" s="1"/>
  <c r="C188" i="4"/>
  <c r="E188" i="4" s="1"/>
  <c r="C189" i="4"/>
  <c r="E189" i="4" s="1"/>
  <c r="C190" i="4"/>
  <c r="D190" i="4" s="1"/>
  <c r="C191" i="4"/>
  <c r="E191" i="4" s="1"/>
  <c r="C192" i="4"/>
  <c r="E192" i="4" s="1"/>
  <c r="C193" i="4"/>
  <c r="D193" i="4" s="1"/>
  <c r="C194" i="4"/>
  <c r="D194" i="4" s="1"/>
  <c r="C195" i="4"/>
  <c r="D195" i="4" s="1"/>
  <c r="C196" i="4"/>
  <c r="D196" i="4" s="1"/>
  <c r="C197" i="4"/>
  <c r="E197" i="4" s="1"/>
  <c r="C198" i="4"/>
  <c r="D198" i="4" s="1"/>
  <c r="C199" i="4"/>
  <c r="D199" i="4" s="1"/>
  <c r="C200" i="4"/>
  <c r="D200" i="4" s="1"/>
  <c r="C201" i="4"/>
  <c r="D201" i="4" s="1"/>
  <c r="C202" i="4"/>
  <c r="D202" i="4" s="1"/>
  <c r="C203" i="4"/>
  <c r="D203" i="4" s="1"/>
  <c r="C204" i="4"/>
  <c r="E204" i="4" s="1"/>
  <c r="C205" i="4"/>
  <c r="E205" i="4" s="1"/>
  <c r="C206" i="4"/>
  <c r="D206" i="4" s="1"/>
  <c r="C207" i="4"/>
  <c r="E207" i="4" s="1"/>
  <c r="C208" i="4"/>
  <c r="E208" i="4" s="1"/>
  <c r="C209" i="4"/>
  <c r="D209" i="4" s="1"/>
  <c r="C210" i="4"/>
  <c r="E210" i="4" s="1"/>
  <c r="C211" i="4"/>
  <c r="E211" i="4" s="1"/>
  <c r="C212" i="4"/>
  <c r="D212" i="4" s="1"/>
  <c r="C213" i="4"/>
  <c r="D213" i="4" s="1"/>
  <c r="C214" i="4"/>
  <c r="E214" i="4" s="1"/>
  <c r="C215" i="4"/>
  <c r="D215" i="4" s="1"/>
  <c r="C216" i="4"/>
  <c r="D216" i="4" s="1"/>
  <c r="C217" i="4"/>
  <c r="D217" i="4" s="1"/>
  <c r="C218" i="4"/>
  <c r="D218" i="4" s="1"/>
  <c r="C219" i="4"/>
  <c r="D219" i="4" s="1"/>
  <c r="C220" i="4"/>
  <c r="E220" i="4" s="1"/>
  <c r="C221" i="4"/>
  <c r="E221" i="4" s="1"/>
  <c r="C222" i="4"/>
  <c r="D222" i="4" s="1"/>
  <c r="C223" i="4"/>
  <c r="E223" i="4" s="1"/>
  <c r="C224" i="4"/>
  <c r="E224" i="4" s="1"/>
  <c r="C225" i="4"/>
  <c r="D225" i="4" s="1"/>
  <c r="C226" i="4"/>
  <c r="E226" i="4" s="1"/>
  <c r="C227" i="4"/>
  <c r="E227" i="4" s="1"/>
  <c r="C228" i="4"/>
  <c r="D228" i="4" s="1"/>
  <c r="C229" i="4"/>
  <c r="D229" i="4" s="1"/>
  <c r="C230" i="4"/>
  <c r="E230" i="4" s="1"/>
  <c r="C231" i="4"/>
  <c r="D231" i="4" s="1"/>
  <c r="C232" i="4"/>
  <c r="D232" i="4" s="1"/>
  <c r="C233" i="4"/>
  <c r="D233" i="4" s="1"/>
  <c r="C234" i="4"/>
  <c r="D234" i="4" s="1"/>
  <c r="C235" i="4"/>
  <c r="D235" i="4" s="1"/>
  <c r="C236" i="4"/>
  <c r="E236" i="4" s="1"/>
  <c r="C237" i="4"/>
  <c r="E237" i="4" s="1"/>
  <c r="C238" i="4"/>
  <c r="D238" i="4" s="1"/>
  <c r="C239" i="4"/>
  <c r="E239" i="4" s="1"/>
  <c r="C240" i="4"/>
  <c r="E240" i="4" s="1"/>
  <c r="C241" i="4"/>
  <c r="D241" i="4" s="1"/>
  <c r="C242" i="4"/>
  <c r="E242" i="4" s="1"/>
  <c r="C243" i="4"/>
  <c r="E243" i="4" s="1"/>
  <c r="C244" i="4"/>
  <c r="D244" i="4" s="1"/>
  <c r="C245" i="4"/>
  <c r="D245" i="4" s="1"/>
  <c r="C246" i="4"/>
  <c r="E246" i="4" s="1"/>
  <c r="C247" i="4"/>
  <c r="D247" i="4" s="1"/>
  <c r="C248" i="4"/>
  <c r="D248" i="4" s="1"/>
  <c r="C249" i="4"/>
  <c r="D249" i="4" s="1"/>
  <c r="C250" i="4"/>
  <c r="D250" i="4" s="1"/>
  <c r="C251" i="4"/>
  <c r="D251" i="4" s="1"/>
  <c r="C252" i="4"/>
  <c r="E252" i="4" s="1"/>
  <c r="C253" i="4"/>
  <c r="E253" i="4" s="1"/>
  <c r="C254" i="4"/>
  <c r="D254" i="4" s="1"/>
  <c r="C255" i="4"/>
  <c r="E255" i="4" s="1"/>
  <c r="C256" i="4"/>
  <c r="E256" i="4" s="1"/>
  <c r="C257" i="4"/>
  <c r="D257" i="4" s="1"/>
  <c r="C258" i="4"/>
  <c r="E258" i="4" s="1"/>
  <c r="C259" i="4"/>
  <c r="E259" i="4" s="1"/>
  <c r="C260" i="4"/>
  <c r="D260" i="4" s="1"/>
  <c r="C261" i="4"/>
  <c r="D261" i="4" s="1"/>
  <c r="C262" i="4"/>
  <c r="E262" i="4" s="1"/>
  <c r="C263" i="4"/>
  <c r="D263" i="4" s="1"/>
  <c r="C264" i="4"/>
  <c r="D264" i="4" s="1"/>
  <c r="C265" i="4"/>
  <c r="D265" i="4" s="1"/>
  <c r="C266" i="4"/>
  <c r="D266" i="4" s="1"/>
  <c r="C267" i="4"/>
  <c r="D267" i="4" s="1"/>
  <c r="C268" i="4"/>
  <c r="E268" i="4" s="1"/>
  <c r="C269" i="4"/>
  <c r="E269" i="4" s="1"/>
  <c r="C270" i="4"/>
  <c r="D270" i="4" s="1"/>
  <c r="C271" i="4"/>
  <c r="E271" i="4" s="1"/>
  <c r="C272" i="4"/>
  <c r="E272" i="4" s="1"/>
  <c r="C273" i="4"/>
  <c r="D273" i="4" s="1"/>
  <c r="C274" i="4"/>
  <c r="E274" i="4" s="1"/>
  <c r="C275" i="4"/>
  <c r="E275" i="4" s="1"/>
  <c r="C276" i="4"/>
  <c r="D276" i="4" s="1"/>
  <c r="C277" i="4"/>
  <c r="D277" i="4" s="1"/>
  <c r="C278" i="4"/>
  <c r="C4" i="11" s="1"/>
  <c r="C279" i="4"/>
  <c r="D279" i="4" s="1"/>
  <c r="C280" i="4"/>
  <c r="D280" i="4" s="1"/>
  <c r="C281" i="4"/>
  <c r="D281" i="4" s="1"/>
  <c r="C282" i="4"/>
  <c r="D282" i="4" s="1"/>
  <c r="C283" i="4"/>
  <c r="E283" i="4" s="1"/>
  <c r="C284" i="4"/>
  <c r="E284" i="4" s="1"/>
  <c r="C285" i="4"/>
  <c r="E285" i="4" s="1"/>
  <c r="C286" i="4"/>
  <c r="E286" i="4" s="1"/>
  <c r="C287" i="4"/>
  <c r="E287" i="4" s="1"/>
  <c r="C288" i="4"/>
  <c r="D288" i="4" s="1"/>
  <c r="C289" i="4"/>
  <c r="D289" i="4" s="1"/>
  <c r="C290" i="4"/>
  <c r="E290" i="4" s="1"/>
  <c r="C291" i="4"/>
  <c r="D291" i="4" s="1"/>
  <c r="C292" i="4"/>
  <c r="D292" i="4" s="1"/>
  <c r="C293" i="4"/>
  <c r="D293" i="4" s="1"/>
  <c r="C294" i="4"/>
  <c r="D294" i="4" s="1"/>
  <c r="C295" i="4"/>
  <c r="D295" i="4" s="1"/>
  <c r="C296" i="4"/>
  <c r="D296" i="4" s="1"/>
  <c r="C297" i="4"/>
  <c r="D297" i="4" s="1"/>
  <c r="C298" i="4"/>
  <c r="D298" i="4" s="1"/>
  <c r="C299" i="4"/>
  <c r="E299" i="4" s="1"/>
  <c r="C300" i="4"/>
  <c r="E300" i="4" s="1"/>
  <c r="C301" i="4"/>
  <c r="E301" i="4" s="1"/>
  <c r="C302" i="4"/>
  <c r="E302" i="4" s="1"/>
  <c r="C303" i="4"/>
  <c r="E303" i="4" s="1"/>
  <c r="C304" i="4"/>
  <c r="D304" i="4" s="1"/>
  <c r="C305" i="4"/>
  <c r="D305" i="4" s="1"/>
  <c r="C306" i="4"/>
  <c r="E306" i="4" s="1"/>
  <c r="C307" i="4"/>
  <c r="D307" i="4" s="1"/>
  <c r="C308" i="4"/>
  <c r="D308" i="4" s="1"/>
  <c r="C309" i="4"/>
  <c r="D309" i="4" s="1"/>
  <c r="C310" i="4"/>
  <c r="D310" i="4" s="1"/>
  <c r="C311" i="4"/>
  <c r="D311" i="4" s="1"/>
  <c r="C312" i="4"/>
  <c r="D312" i="4" s="1"/>
  <c r="C313" i="4"/>
  <c r="D313" i="4" s="1"/>
  <c r="C314" i="4"/>
  <c r="D314" i="4" s="1"/>
  <c r="C315" i="4"/>
  <c r="D315" i="4" s="1"/>
  <c r="C316" i="4"/>
  <c r="E316" i="4" s="1"/>
  <c r="C317" i="4"/>
  <c r="E317" i="4" s="1"/>
  <c r="C318" i="4"/>
  <c r="D318" i="4" s="1"/>
  <c r="C319" i="4"/>
  <c r="E319" i="4" s="1"/>
  <c r="C320" i="4"/>
  <c r="D320" i="4" s="1"/>
  <c r="C321" i="4"/>
  <c r="D321" i="4" s="1"/>
  <c r="C322" i="4"/>
  <c r="D322" i="4" s="1"/>
  <c r="C323" i="4"/>
  <c r="D323" i="4" s="1"/>
  <c r="C324" i="4"/>
  <c r="D324" i="4" s="1"/>
  <c r="C325" i="4"/>
  <c r="D325" i="4" s="1"/>
  <c r="C326" i="4"/>
  <c r="D326" i="4" s="1"/>
  <c r="C327" i="4"/>
  <c r="D327" i="4" s="1"/>
  <c r="C328" i="4"/>
  <c r="D328" i="4" s="1"/>
  <c r="C329" i="4"/>
  <c r="D329" i="4" s="1"/>
  <c r="C330" i="4"/>
  <c r="D330" i="4" s="1"/>
  <c r="C331" i="4"/>
  <c r="D331" i="4" s="1"/>
  <c r="C332" i="4"/>
  <c r="E332" i="4" s="1"/>
  <c r="C333" i="4"/>
  <c r="E333" i="4" s="1"/>
  <c r="C334" i="4"/>
  <c r="E334" i="4" s="1"/>
  <c r="C335" i="4"/>
  <c r="E335" i="4" s="1"/>
  <c r="C336" i="4"/>
  <c r="D336" i="4" s="1"/>
  <c r="C337" i="4"/>
  <c r="D337" i="4" s="1"/>
  <c r="C338" i="4"/>
  <c r="D338" i="4" s="1"/>
  <c r="C339" i="4"/>
  <c r="E339" i="4" s="1"/>
  <c r="C340" i="4"/>
  <c r="D340" i="4" s="1"/>
  <c r="C341" i="4"/>
  <c r="D341" i="4" s="1"/>
  <c r="C342" i="4"/>
  <c r="D342" i="4" s="1"/>
  <c r="C343" i="4"/>
  <c r="D343" i="4" s="1"/>
  <c r="C344" i="4"/>
  <c r="D344" i="4" s="1"/>
  <c r="C345" i="4"/>
  <c r="D345" i="4" s="1"/>
  <c r="C346" i="4"/>
  <c r="D346" i="4" s="1"/>
  <c r="C347" i="4"/>
  <c r="D347" i="4" s="1"/>
  <c r="C348" i="4"/>
  <c r="E348" i="4" s="1"/>
  <c r="C349" i="4"/>
  <c r="E349" i="4" s="1"/>
  <c r="C350" i="4"/>
  <c r="E350" i="4" s="1"/>
  <c r="C351" i="4"/>
  <c r="E351" i="4" s="1"/>
  <c r="C352" i="4"/>
  <c r="D352" i="4" s="1"/>
  <c r="C353" i="4"/>
  <c r="D353" i="4" s="1"/>
  <c r="C354" i="4"/>
  <c r="D354" i="4" s="1"/>
  <c r="C355" i="4"/>
  <c r="D355" i="4" s="1"/>
  <c r="C356" i="4"/>
  <c r="D356" i="4" s="1"/>
  <c r="C357" i="4"/>
  <c r="E357" i="4" s="1"/>
  <c r="C358" i="4"/>
  <c r="D358" i="4" s="1"/>
  <c r="C359" i="4"/>
  <c r="D359" i="4" s="1"/>
  <c r="C360" i="4"/>
  <c r="D360" i="4" s="1"/>
  <c r="C361" i="4"/>
  <c r="D361" i="4" s="1"/>
  <c r="C362" i="4"/>
  <c r="D362" i="4" s="1"/>
  <c r="C363" i="4"/>
  <c r="D363" i="4" s="1"/>
  <c r="C364" i="4"/>
  <c r="E364" i="4" s="1"/>
  <c r="C365" i="4"/>
  <c r="E365" i="4" s="1"/>
  <c r="C366" i="4"/>
  <c r="E366" i="4" s="1"/>
  <c r="C367" i="4"/>
  <c r="E367" i="4" s="1"/>
  <c r="C368" i="4"/>
  <c r="E368" i="4" s="1"/>
  <c r="C369" i="4"/>
  <c r="D369" i="4" s="1"/>
  <c r="C370" i="4"/>
  <c r="D370" i="4" s="1"/>
  <c r="C371" i="4"/>
  <c r="E371" i="4" s="1"/>
  <c r="C372" i="4"/>
  <c r="D372" i="4" s="1"/>
  <c r="C373" i="4"/>
  <c r="D373" i="4" s="1"/>
  <c r="C374" i="4"/>
  <c r="D374" i="4" s="1"/>
  <c r="C375" i="4"/>
  <c r="D375" i="4" s="1"/>
  <c r="C376" i="4"/>
  <c r="D376" i="4" s="1"/>
  <c r="C377" i="4"/>
  <c r="D377" i="4" s="1"/>
  <c r="C378" i="4"/>
  <c r="D378" i="4" s="1"/>
  <c r="C379" i="4"/>
  <c r="D379" i="4" s="1"/>
  <c r="C380" i="4"/>
  <c r="E380" i="4" s="1"/>
  <c r="C381" i="4"/>
  <c r="E381" i="4" s="1"/>
  <c r="C382" i="4"/>
  <c r="D382" i="4" s="1"/>
  <c r="C383" i="4"/>
  <c r="E383" i="4" s="1"/>
  <c r="C384" i="4"/>
  <c r="D384" i="4" s="1"/>
  <c r="C385" i="4"/>
  <c r="D385" i="4" s="1"/>
  <c r="C386" i="4"/>
  <c r="E386" i="4" s="1"/>
  <c r="C387" i="4"/>
  <c r="D387" i="4" s="1"/>
  <c r="C388" i="4"/>
  <c r="D388" i="4" s="1"/>
  <c r="C389" i="4"/>
  <c r="D389" i="4" s="1"/>
  <c r="C390" i="4"/>
  <c r="D390" i="4" s="1"/>
  <c r="C391" i="4"/>
  <c r="D391" i="4" s="1"/>
  <c r="C392" i="4"/>
  <c r="D392" i="4" s="1"/>
  <c r="C393" i="4"/>
  <c r="D393" i="4" s="1"/>
  <c r="C394" i="4"/>
  <c r="D394" i="4" s="1"/>
  <c r="C395" i="4"/>
  <c r="D395" i="4" s="1"/>
  <c r="C396" i="4"/>
  <c r="E396" i="4" s="1"/>
  <c r="C397" i="4"/>
  <c r="E397" i="4" s="1"/>
  <c r="C398" i="4"/>
  <c r="D398" i="4" s="1"/>
  <c r="C399" i="4"/>
  <c r="C5" i="11" s="1"/>
  <c r="C400" i="4"/>
  <c r="D400" i="4" s="1"/>
  <c r="C401" i="4"/>
  <c r="D401" i="4" s="1"/>
  <c r="C402" i="4"/>
  <c r="E402" i="4" s="1"/>
  <c r="C403" i="4"/>
  <c r="D403" i="4" s="1"/>
  <c r="C404" i="4"/>
  <c r="E404" i="4" s="1"/>
  <c r="C405" i="4"/>
  <c r="E405" i="4" s="1"/>
  <c r="C406" i="4"/>
  <c r="D406" i="4" s="1"/>
  <c r="C407" i="4"/>
  <c r="D407" i="4" s="1"/>
  <c r="C408" i="4"/>
  <c r="D408" i="4" s="1"/>
  <c r="C409" i="4"/>
  <c r="D409" i="4" s="1"/>
  <c r="C410" i="4"/>
  <c r="D410" i="4" s="1"/>
  <c r="C411" i="4"/>
  <c r="D411" i="4" s="1"/>
  <c r="C412" i="4"/>
  <c r="E412" i="4" s="1"/>
  <c r="C413" i="4"/>
  <c r="E413" i="4" s="1"/>
  <c r="C414" i="4"/>
  <c r="E414" i="4" s="1"/>
  <c r="C415" i="4"/>
  <c r="E415" i="4" s="1"/>
  <c r="C416" i="4"/>
  <c r="D416" i="4" s="1"/>
  <c r="C417" i="4"/>
  <c r="D417" i="4" s="1"/>
  <c r="C418" i="4"/>
  <c r="D418" i="4" s="1"/>
  <c r="C419" i="4"/>
  <c r="E419" i="4" s="1"/>
  <c r="C420" i="4"/>
  <c r="D420" i="4" s="1"/>
  <c r="C421" i="4"/>
  <c r="D421" i="4" s="1"/>
  <c r="C422" i="4"/>
  <c r="D422" i="4" s="1"/>
  <c r="C423" i="4"/>
  <c r="D423" i="4" s="1"/>
  <c r="C424" i="4"/>
  <c r="D424" i="4" s="1"/>
  <c r="C425" i="4"/>
  <c r="D425" i="4" s="1"/>
  <c r="C426" i="4"/>
  <c r="D426" i="4" s="1"/>
  <c r="C427" i="4"/>
  <c r="E427" i="4" s="1"/>
  <c r="C428" i="4"/>
  <c r="E428" i="4" s="1"/>
  <c r="C429" i="4"/>
  <c r="E429" i="4" s="1"/>
  <c r="C430" i="4"/>
  <c r="E430" i="4" s="1"/>
  <c r="C431" i="4"/>
  <c r="E431" i="4" s="1"/>
  <c r="C432" i="4"/>
  <c r="E432" i="4" s="1"/>
  <c r="C433" i="4"/>
  <c r="D433" i="4" s="1"/>
  <c r="C434" i="4"/>
  <c r="E434" i="4" s="1"/>
  <c r="C435" i="4"/>
  <c r="E435" i="4" s="1"/>
  <c r="C436" i="4"/>
  <c r="D436" i="4" s="1"/>
  <c r="C437" i="4"/>
  <c r="D437" i="4" s="1"/>
  <c r="C438" i="4"/>
  <c r="D438" i="4" s="1"/>
  <c r="C439" i="4"/>
  <c r="D439" i="4" s="1"/>
  <c r="C440" i="4"/>
  <c r="D440" i="4" s="1"/>
  <c r="C441" i="4"/>
  <c r="D441" i="4" s="1"/>
  <c r="C442" i="4"/>
  <c r="D442" i="4" s="1"/>
  <c r="C443" i="4"/>
  <c r="D443" i="4" s="1"/>
  <c r="C444" i="4"/>
  <c r="E444" i="4" s="1"/>
  <c r="C445" i="4"/>
  <c r="E445" i="4" s="1"/>
  <c r="C446" i="4"/>
  <c r="D446" i="4" s="1"/>
  <c r="C447" i="4"/>
  <c r="E447" i="4" s="1"/>
  <c r="C448" i="4"/>
  <c r="D448" i="4" s="1"/>
  <c r="C449" i="4"/>
  <c r="D449" i="4" s="1"/>
  <c r="C450" i="4"/>
  <c r="D450" i="4" s="1"/>
  <c r="C451" i="4"/>
  <c r="D451" i="4" s="1"/>
  <c r="C452" i="4"/>
  <c r="D452" i="4" s="1"/>
  <c r="C453" i="4"/>
  <c r="E453" i="4" s="1"/>
  <c r="C454" i="4"/>
  <c r="D454" i="4" s="1"/>
  <c r="C455" i="4"/>
  <c r="D455" i="4" s="1"/>
  <c r="C456" i="4"/>
  <c r="D456" i="4" s="1"/>
  <c r="C457" i="4"/>
  <c r="D457" i="4" s="1"/>
  <c r="C458" i="4"/>
  <c r="D458" i="4" s="1"/>
  <c r="C459" i="4"/>
  <c r="D459" i="4" s="1"/>
  <c r="C460" i="4"/>
  <c r="E460" i="4" s="1"/>
  <c r="C461" i="4"/>
  <c r="E461" i="4" s="1"/>
  <c r="C462" i="4"/>
  <c r="D462" i="4" s="1"/>
  <c r="C463" i="4"/>
  <c r="E463" i="4" s="1"/>
  <c r="C464" i="4"/>
  <c r="E464" i="4" s="1"/>
  <c r="C465" i="4"/>
  <c r="D465" i="4" s="1"/>
  <c r="C466" i="4"/>
  <c r="D466" i="4" s="1"/>
  <c r="C467" i="4"/>
  <c r="D467" i="4" s="1"/>
  <c r="C468" i="4"/>
  <c r="E468" i="4" s="1"/>
  <c r="C469" i="4"/>
  <c r="E469" i="4" s="1"/>
  <c r="C2" i="4"/>
  <c r="G4" i="4"/>
  <c r="H4" i="4" s="1"/>
  <c r="G5" i="4"/>
  <c r="H5" i="4" s="1"/>
  <c r="G6" i="4"/>
  <c r="H6" i="4" s="1"/>
  <c r="G7" i="4"/>
  <c r="H7" i="4" s="1"/>
  <c r="G8" i="4"/>
  <c r="H8" i="4" s="1"/>
  <c r="G9" i="4"/>
  <c r="H9" i="4" s="1"/>
  <c r="G10" i="4"/>
  <c r="I10" i="4" s="1"/>
  <c r="G11" i="4"/>
  <c r="H11" i="4" s="1"/>
  <c r="G12" i="4"/>
  <c r="H12" i="4" s="1"/>
  <c r="G13" i="4"/>
  <c r="H13" i="4" s="1"/>
  <c r="G14" i="4"/>
  <c r="I14" i="4" s="1"/>
  <c r="G15" i="4"/>
  <c r="I15" i="4" s="1"/>
  <c r="G16" i="4"/>
  <c r="H16" i="4" s="1"/>
  <c r="G17" i="4"/>
  <c r="H17" i="4" s="1"/>
  <c r="G18" i="4"/>
  <c r="H18" i="4" s="1"/>
  <c r="G19" i="4"/>
  <c r="I19" i="4" s="1"/>
  <c r="G20" i="4"/>
  <c r="H20" i="4" s="1"/>
  <c r="G21" i="4"/>
  <c r="H21" i="4" s="1"/>
  <c r="G22" i="4"/>
  <c r="I22" i="4" s="1"/>
  <c r="G23" i="4"/>
  <c r="G24" i="4"/>
  <c r="H24" i="4" s="1"/>
  <c r="G25" i="4"/>
  <c r="H25" i="4" s="1"/>
  <c r="G26" i="4"/>
  <c r="H26" i="4" s="1"/>
  <c r="G27" i="4"/>
  <c r="I27" i="4" s="1"/>
  <c r="G28" i="4"/>
  <c r="G29" i="4"/>
  <c r="I29" i="4" s="1"/>
  <c r="G30" i="4"/>
  <c r="I30" i="4" s="1"/>
  <c r="G31" i="4"/>
  <c r="I31" i="4" s="1"/>
  <c r="G32" i="4"/>
  <c r="H32" i="4" s="1"/>
  <c r="G33" i="4"/>
  <c r="G34" i="4"/>
  <c r="H34" i="4" s="1"/>
  <c r="G35" i="4"/>
  <c r="I35" i="4" s="1"/>
  <c r="G36" i="4"/>
  <c r="H36" i="4" s="1"/>
  <c r="G37" i="4"/>
  <c r="H37" i="4" s="1"/>
  <c r="G38" i="4"/>
  <c r="I38" i="4" s="1"/>
  <c r="G39" i="4"/>
  <c r="H39" i="4" s="1"/>
  <c r="G40" i="4"/>
  <c r="H40" i="4" s="1"/>
  <c r="G41" i="4"/>
  <c r="H41" i="4" s="1"/>
  <c r="G42" i="4"/>
  <c r="I42" i="4" s="1"/>
  <c r="G43" i="4"/>
  <c r="H43" i="4" s="1"/>
  <c r="G44" i="4"/>
  <c r="I44" i="4" s="1"/>
  <c r="G45" i="4"/>
  <c r="H45" i="4" s="1"/>
  <c r="G46" i="4"/>
  <c r="I46" i="4" s="1"/>
  <c r="G47" i="4"/>
  <c r="H47" i="4" s="1"/>
  <c r="G48" i="4"/>
  <c r="H48" i="4" s="1"/>
  <c r="G49" i="4"/>
  <c r="H49" i="4" s="1"/>
  <c r="G50" i="4"/>
  <c r="H50" i="4" s="1"/>
  <c r="G51" i="4"/>
  <c r="I51" i="4" s="1"/>
  <c r="G52" i="4"/>
  <c r="H52" i="4" s="1"/>
  <c r="G53" i="4"/>
  <c r="G54" i="4"/>
  <c r="H54" i="4" s="1"/>
  <c r="G55" i="4"/>
  <c r="H55" i="4" s="1"/>
  <c r="G56" i="4"/>
  <c r="H56" i="4" s="1"/>
  <c r="G57" i="4"/>
  <c r="H57" i="4" s="1"/>
  <c r="G58" i="4"/>
  <c r="I58" i="4" s="1"/>
  <c r="G59" i="4"/>
  <c r="H59" i="4" s="1"/>
  <c r="G60" i="4"/>
  <c r="I60" i="4" s="1"/>
  <c r="G61" i="4"/>
  <c r="H61" i="4" s="1"/>
  <c r="G62" i="4"/>
  <c r="I62" i="4" s="1"/>
  <c r="G63" i="4"/>
  <c r="I63" i="4" s="1"/>
  <c r="G64" i="4"/>
  <c r="I64" i="4" s="1"/>
  <c r="G65" i="4"/>
  <c r="H65" i="4" s="1"/>
  <c r="G66" i="4"/>
  <c r="H66" i="4" s="1"/>
  <c r="G67" i="4"/>
  <c r="I67" i="4" s="1"/>
  <c r="G68" i="4"/>
  <c r="H68" i="4" s="1"/>
  <c r="G69" i="4"/>
  <c r="H69" i="4" s="1"/>
  <c r="G70" i="4"/>
  <c r="I70" i="4" s="1"/>
  <c r="G71" i="4"/>
  <c r="H71" i="4" s="1"/>
  <c r="G72" i="4"/>
  <c r="H72" i="4" s="1"/>
  <c r="G73" i="4"/>
  <c r="H73" i="4" s="1"/>
  <c r="G74" i="4"/>
  <c r="I74" i="4" s="1"/>
  <c r="G75" i="4"/>
  <c r="H75" i="4" s="1"/>
  <c r="G76" i="4"/>
  <c r="I76" i="4" s="1"/>
  <c r="G77" i="4"/>
  <c r="H77" i="4" s="1"/>
  <c r="G78" i="4"/>
  <c r="I78" i="4" s="1"/>
  <c r="G79" i="4"/>
  <c r="H79" i="4" s="1"/>
  <c r="G80" i="4"/>
  <c r="H80" i="4" s="1"/>
  <c r="G81" i="4"/>
  <c r="H81" i="4" s="1"/>
  <c r="G82" i="4"/>
  <c r="H82" i="4" s="1"/>
  <c r="G83" i="4"/>
  <c r="I83" i="4" s="1"/>
  <c r="G84" i="4"/>
  <c r="I84" i="4" s="1"/>
  <c r="G85" i="4"/>
  <c r="H85" i="4" s="1"/>
  <c r="G86" i="4"/>
  <c r="H86" i="4" s="1"/>
  <c r="G87" i="4"/>
  <c r="H87" i="4" s="1"/>
  <c r="G88" i="4"/>
  <c r="H88" i="4" s="1"/>
  <c r="G89" i="4"/>
  <c r="G90" i="4"/>
  <c r="I90" i="4" s="1"/>
  <c r="G91" i="4"/>
  <c r="H91" i="4" s="1"/>
  <c r="G92" i="4"/>
  <c r="I92" i="4" s="1"/>
  <c r="G93" i="4"/>
  <c r="H93" i="4" s="1"/>
  <c r="G94" i="4"/>
  <c r="I94" i="4" s="1"/>
  <c r="G95" i="4"/>
  <c r="I95" i="4" s="1"/>
  <c r="G96" i="4"/>
  <c r="H96" i="4" s="1"/>
  <c r="G97" i="4"/>
  <c r="H97" i="4" s="1"/>
  <c r="G98" i="4"/>
  <c r="H98" i="4" s="1"/>
  <c r="G99" i="4"/>
  <c r="G100" i="4"/>
  <c r="H100" i="4" s="1"/>
  <c r="G101" i="4"/>
  <c r="H101" i="4" s="1"/>
  <c r="G102" i="4"/>
  <c r="H102" i="4" s="1"/>
  <c r="G103" i="4"/>
  <c r="H103" i="4" s="1"/>
  <c r="G104" i="4"/>
  <c r="H104" i="4" s="1"/>
  <c r="G105" i="4"/>
  <c r="H105" i="4" s="1"/>
  <c r="G106" i="4"/>
  <c r="I106" i="4" s="1"/>
  <c r="G107" i="4"/>
  <c r="H107" i="4" s="1"/>
  <c r="G108" i="4"/>
  <c r="H108" i="4" s="1"/>
  <c r="G109" i="4"/>
  <c r="G110" i="4"/>
  <c r="I110" i="4" s="1"/>
  <c r="G111" i="4"/>
  <c r="H111" i="4" s="1"/>
  <c r="G112" i="4"/>
  <c r="H112" i="4" s="1"/>
  <c r="G113" i="4"/>
  <c r="H113" i="4" s="1"/>
  <c r="G114" i="4"/>
  <c r="I114" i="4" s="1"/>
  <c r="G115" i="4"/>
  <c r="I115" i="4" s="1"/>
  <c r="G116" i="4"/>
  <c r="I116" i="4" s="1"/>
  <c r="G117" i="4"/>
  <c r="H117" i="4" s="1"/>
  <c r="G118" i="4"/>
  <c r="H118" i="4" s="1"/>
  <c r="G119" i="4"/>
  <c r="H119" i="4" s="1"/>
  <c r="G120" i="4"/>
  <c r="H120" i="4" s="1"/>
  <c r="G121" i="4"/>
  <c r="H121" i="4" s="1"/>
  <c r="G122" i="4"/>
  <c r="G123" i="4"/>
  <c r="H123" i="4" s="1"/>
  <c r="G124" i="4"/>
  <c r="H124" i="4" s="1"/>
  <c r="G125" i="4"/>
  <c r="H125" i="4" s="1"/>
  <c r="G126" i="4"/>
  <c r="I126" i="4" s="1"/>
  <c r="G127" i="4"/>
  <c r="I127" i="4" s="1"/>
  <c r="G128" i="4"/>
  <c r="I128" i="4" s="1"/>
  <c r="G129" i="4"/>
  <c r="G130" i="4"/>
  <c r="I130" i="4" s="1"/>
  <c r="G131" i="4"/>
  <c r="H131" i="4" s="1"/>
  <c r="G132" i="4"/>
  <c r="I132" i="4" s="1"/>
  <c r="G133" i="4"/>
  <c r="H133" i="4" s="1"/>
  <c r="G134" i="4"/>
  <c r="H134" i="4" s="1"/>
  <c r="G135" i="4"/>
  <c r="I135" i="4" s="1"/>
  <c r="G136" i="4"/>
  <c r="H136" i="4" s="1"/>
  <c r="G137" i="4"/>
  <c r="H137" i="4" s="1"/>
  <c r="G138" i="4"/>
  <c r="H138" i="4" s="1"/>
  <c r="G139" i="4"/>
  <c r="H139" i="4" s="1"/>
  <c r="G140" i="4"/>
  <c r="H140" i="4" s="1"/>
  <c r="G141" i="4"/>
  <c r="H141" i="4" s="1"/>
  <c r="G142" i="4"/>
  <c r="I142" i="4" s="1"/>
  <c r="G143" i="4"/>
  <c r="H143" i="4" s="1"/>
  <c r="G144" i="4"/>
  <c r="H144" i="4" s="1"/>
  <c r="G145" i="4"/>
  <c r="H145" i="4" s="1"/>
  <c r="G146" i="4"/>
  <c r="I146" i="4" s="1"/>
  <c r="G147" i="4"/>
  <c r="I147" i="4" s="1"/>
  <c r="G148" i="4"/>
  <c r="I148" i="4" s="1"/>
  <c r="G149" i="4"/>
  <c r="G150" i="4"/>
  <c r="H150" i="4" s="1"/>
  <c r="G151" i="4"/>
  <c r="H151" i="4" s="1"/>
  <c r="G152" i="4"/>
  <c r="H152" i="4" s="1"/>
  <c r="G153" i="4"/>
  <c r="G154" i="4"/>
  <c r="I154" i="4" s="1"/>
  <c r="G155" i="4"/>
  <c r="H155" i="4" s="1"/>
  <c r="G156" i="4"/>
  <c r="H156" i="4" s="1"/>
  <c r="G157" i="4"/>
  <c r="H157" i="4" s="1"/>
  <c r="G158" i="4"/>
  <c r="I158" i="4" s="1"/>
  <c r="G159" i="4"/>
  <c r="I159" i="4" s="1"/>
  <c r="G160" i="4"/>
  <c r="I160" i="4" s="1"/>
  <c r="G161" i="4"/>
  <c r="H161" i="4" s="1"/>
  <c r="G162" i="4"/>
  <c r="I162" i="4" s="1"/>
  <c r="G163" i="4"/>
  <c r="H163" i="4" s="1"/>
  <c r="G164" i="4"/>
  <c r="I164" i="4" s="1"/>
  <c r="G165" i="4"/>
  <c r="H165" i="4" s="1"/>
  <c r="G166" i="4"/>
  <c r="H166" i="4" s="1"/>
  <c r="G167" i="4"/>
  <c r="I167" i="4" s="1"/>
  <c r="G168" i="4"/>
  <c r="H168" i="4" s="1"/>
  <c r="G169" i="4"/>
  <c r="H169" i="4" s="1"/>
  <c r="G170" i="4"/>
  <c r="I170" i="4" s="1"/>
  <c r="G171" i="4"/>
  <c r="H171" i="4" s="1"/>
  <c r="G172" i="4"/>
  <c r="H172" i="4" s="1"/>
  <c r="G173" i="4"/>
  <c r="H173" i="4" s="1"/>
  <c r="G174" i="4"/>
  <c r="I174" i="4" s="1"/>
  <c r="G175" i="4"/>
  <c r="H175" i="4" s="1"/>
  <c r="G176" i="4"/>
  <c r="H176" i="4" s="1"/>
  <c r="G177" i="4"/>
  <c r="H177" i="4" s="1"/>
  <c r="G178" i="4"/>
  <c r="I178" i="4" s="1"/>
  <c r="G179" i="4"/>
  <c r="I179" i="4" s="1"/>
  <c r="G180" i="4"/>
  <c r="I180" i="4" s="1"/>
  <c r="G181" i="4"/>
  <c r="H181" i="4" s="1"/>
  <c r="G182" i="4"/>
  <c r="H182" i="4" s="1"/>
  <c r="G183" i="4"/>
  <c r="H183" i="4" s="1"/>
  <c r="G184" i="4"/>
  <c r="H184" i="4" s="1"/>
  <c r="G185" i="4"/>
  <c r="H185" i="4" s="1"/>
  <c r="G186" i="4"/>
  <c r="I186" i="4" s="1"/>
  <c r="G187" i="4"/>
  <c r="G188" i="4"/>
  <c r="H188" i="4" s="1"/>
  <c r="G189" i="4"/>
  <c r="H189" i="4" s="1"/>
  <c r="G190" i="4"/>
  <c r="I190" i="4" s="1"/>
  <c r="G191" i="4"/>
  <c r="I191" i="4" s="1"/>
  <c r="G192" i="4"/>
  <c r="I192" i="4" s="1"/>
  <c r="G193" i="4"/>
  <c r="H193" i="4" s="1"/>
  <c r="G194" i="4"/>
  <c r="I194" i="4" s="1"/>
  <c r="G195" i="4"/>
  <c r="H195" i="4" s="1"/>
  <c r="G196" i="4"/>
  <c r="I196" i="4" s="1"/>
  <c r="G197" i="4"/>
  <c r="H197" i="4" s="1"/>
  <c r="G198" i="4"/>
  <c r="H198" i="4" s="1"/>
  <c r="G199" i="4"/>
  <c r="I199" i="4" s="1"/>
  <c r="G200" i="4"/>
  <c r="H200" i="4" s="1"/>
  <c r="G201" i="4"/>
  <c r="H201" i="4" s="1"/>
  <c r="G202" i="4"/>
  <c r="I202" i="4" s="1"/>
  <c r="G203" i="4"/>
  <c r="H203" i="4" s="1"/>
  <c r="G204" i="4"/>
  <c r="G205" i="4"/>
  <c r="H205" i="4" s="1"/>
  <c r="G206" i="4"/>
  <c r="I206" i="4" s="1"/>
  <c r="G207" i="4"/>
  <c r="H207" i="4" s="1"/>
  <c r="G208" i="4"/>
  <c r="H208" i="4" s="1"/>
  <c r="G209" i="4"/>
  <c r="H209" i="4" s="1"/>
  <c r="G210" i="4"/>
  <c r="I210" i="4" s="1"/>
  <c r="G211" i="4"/>
  <c r="I211" i="4" s="1"/>
  <c r="G212" i="4"/>
  <c r="I212" i="4" s="1"/>
  <c r="G213" i="4"/>
  <c r="H213" i="4" s="1"/>
  <c r="G214" i="4"/>
  <c r="H214" i="4" s="1"/>
  <c r="G215" i="4"/>
  <c r="H215" i="4" s="1"/>
  <c r="G216" i="4"/>
  <c r="H216" i="4" s="1"/>
  <c r="G217" i="4"/>
  <c r="H217" i="4" s="1"/>
  <c r="G218" i="4"/>
  <c r="I218" i="4" s="1"/>
  <c r="G219" i="4"/>
  <c r="H219" i="4" s="1"/>
  <c r="G220" i="4"/>
  <c r="H220" i="4" s="1"/>
  <c r="G221" i="4"/>
  <c r="H221" i="4" s="1"/>
  <c r="G222" i="4"/>
  <c r="I222" i="4" s="1"/>
  <c r="G223" i="4"/>
  <c r="I223" i="4" s="1"/>
  <c r="G224" i="4"/>
  <c r="I224" i="4" s="1"/>
  <c r="G225" i="4"/>
  <c r="H225" i="4" s="1"/>
  <c r="G226" i="4"/>
  <c r="I226" i="4" s="1"/>
  <c r="G227" i="4"/>
  <c r="H227" i="4" s="1"/>
  <c r="G228" i="4"/>
  <c r="H228" i="4" s="1"/>
  <c r="G229" i="4"/>
  <c r="H229" i="4" s="1"/>
  <c r="G230" i="4"/>
  <c r="H230" i="4" s="1"/>
  <c r="G231" i="4"/>
  <c r="I231" i="4" s="1"/>
  <c r="G232" i="4"/>
  <c r="H232" i="4" s="1"/>
  <c r="G233" i="4"/>
  <c r="H233" i="4" s="1"/>
  <c r="G234" i="4"/>
  <c r="I234" i="4" s="1"/>
  <c r="G235" i="4"/>
  <c r="H235" i="4" s="1"/>
  <c r="G236" i="4"/>
  <c r="H236" i="4" s="1"/>
  <c r="G237" i="4"/>
  <c r="H237" i="4" s="1"/>
  <c r="G238" i="4"/>
  <c r="I238" i="4" s="1"/>
  <c r="G239" i="4"/>
  <c r="H239" i="4" s="1"/>
  <c r="G240" i="4"/>
  <c r="H240" i="4" s="1"/>
  <c r="G241" i="4"/>
  <c r="H241" i="4" s="1"/>
  <c r="G242" i="4"/>
  <c r="G243" i="4"/>
  <c r="I243" i="4" s="1"/>
  <c r="G244" i="4"/>
  <c r="I244" i="4" s="1"/>
  <c r="G245" i="4"/>
  <c r="H245" i="4" s="1"/>
  <c r="G246" i="4"/>
  <c r="H246" i="4" s="1"/>
  <c r="G247" i="4"/>
  <c r="H247" i="4" s="1"/>
  <c r="G248" i="4"/>
  <c r="H248" i="4" s="1"/>
  <c r="G249" i="4"/>
  <c r="H249" i="4" s="1"/>
  <c r="G250" i="4"/>
  <c r="I250" i="4" s="1"/>
  <c r="G251" i="4"/>
  <c r="H251" i="4" s="1"/>
  <c r="G252" i="4"/>
  <c r="I252" i="4" s="1"/>
  <c r="G253" i="4"/>
  <c r="H253" i="4" s="1"/>
  <c r="G254" i="4"/>
  <c r="G255" i="4"/>
  <c r="H255" i="4" s="1"/>
  <c r="G256" i="4"/>
  <c r="H256" i="4" s="1"/>
  <c r="G257" i="4"/>
  <c r="H257" i="4" s="1"/>
  <c r="G258" i="4"/>
  <c r="H258" i="4" s="1"/>
  <c r="G259" i="4"/>
  <c r="I259" i="4" s="1"/>
  <c r="G260" i="4"/>
  <c r="H260" i="4" s="1"/>
  <c r="G261" i="4"/>
  <c r="H261" i="4" s="1"/>
  <c r="G262" i="4"/>
  <c r="H262" i="4" s="1"/>
  <c r="G263" i="4"/>
  <c r="I263" i="4" s="1"/>
  <c r="G264" i="4"/>
  <c r="H264" i="4" s="1"/>
  <c r="G265" i="4"/>
  <c r="H265" i="4" s="1"/>
  <c r="G266" i="4"/>
  <c r="I266" i="4" s="1"/>
  <c r="G267" i="4"/>
  <c r="H267" i="4" s="1"/>
  <c r="G268" i="4"/>
  <c r="H268" i="4" s="1"/>
  <c r="G269" i="4"/>
  <c r="H269" i="4" s="1"/>
  <c r="G270" i="4"/>
  <c r="I270" i="4" s="1"/>
  <c r="G271" i="4"/>
  <c r="H271" i="4" s="1"/>
  <c r="G272" i="4"/>
  <c r="H272" i="4" s="1"/>
  <c r="G273" i="4"/>
  <c r="H273" i="4" s="1"/>
  <c r="G274" i="4"/>
  <c r="H274" i="4" s="1"/>
  <c r="G275" i="4"/>
  <c r="I275" i="4" s="1"/>
  <c r="G276" i="4"/>
  <c r="I276" i="4" s="1"/>
  <c r="G277" i="4"/>
  <c r="H277" i="4" s="1"/>
  <c r="G278" i="4"/>
  <c r="H278" i="4" s="1"/>
  <c r="G279" i="4"/>
  <c r="G280" i="4"/>
  <c r="H280" i="4" s="1"/>
  <c r="G281" i="4"/>
  <c r="H281" i="4" s="1"/>
  <c r="G282" i="4"/>
  <c r="I282" i="4" s="1"/>
  <c r="G283" i="4"/>
  <c r="H283" i="4" s="1"/>
  <c r="G284" i="4"/>
  <c r="I284" i="4" s="1"/>
  <c r="G285" i="4"/>
  <c r="H285" i="4" s="1"/>
  <c r="G286" i="4"/>
  <c r="I286" i="4" s="1"/>
  <c r="G287" i="4"/>
  <c r="I287" i="4" s="1"/>
  <c r="G288" i="4"/>
  <c r="H288" i="4" s="1"/>
  <c r="G289" i="4"/>
  <c r="H289" i="4" s="1"/>
  <c r="G290" i="4"/>
  <c r="H290" i="4" s="1"/>
  <c r="G291" i="4"/>
  <c r="H291" i="4" s="1"/>
  <c r="G292" i="4"/>
  <c r="H292" i="4" s="1"/>
  <c r="G293" i="4"/>
  <c r="G294" i="4"/>
  <c r="I294" i="4" s="1"/>
  <c r="G295" i="4"/>
  <c r="H295" i="4" s="1"/>
  <c r="G296" i="4"/>
  <c r="H296" i="4" s="1"/>
  <c r="G297" i="4"/>
  <c r="H297" i="4" s="1"/>
  <c r="G298" i="4"/>
  <c r="I298" i="4" s="1"/>
  <c r="G299" i="4"/>
  <c r="H299" i="4" s="1"/>
  <c r="G300" i="4"/>
  <c r="H300" i="4" s="1"/>
  <c r="G301" i="4"/>
  <c r="H301" i="4" s="1"/>
  <c r="G302" i="4"/>
  <c r="I302" i="4" s="1"/>
  <c r="G303" i="4"/>
  <c r="H303" i="4" s="1"/>
  <c r="G304" i="4"/>
  <c r="I304" i="4" s="1"/>
  <c r="G305" i="4"/>
  <c r="H305" i="4" s="1"/>
  <c r="G306" i="4"/>
  <c r="H306" i="4" s="1"/>
  <c r="G307" i="4"/>
  <c r="H307" i="4" s="1"/>
  <c r="G308" i="4"/>
  <c r="H308" i="4" s="1"/>
  <c r="G309" i="4"/>
  <c r="G310" i="4"/>
  <c r="H310" i="4" s="1"/>
  <c r="G311" i="4"/>
  <c r="H311" i="4" s="1"/>
  <c r="G312" i="4"/>
  <c r="H312" i="4" s="1"/>
  <c r="G313" i="4"/>
  <c r="H313" i="4" s="1"/>
  <c r="G314" i="4"/>
  <c r="I314" i="4" s="1"/>
  <c r="G315" i="4"/>
  <c r="I315" i="4" s="1"/>
  <c r="G316" i="4"/>
  <c r="H316" i="4" s="1"/>
  <c r="G317" i="4"/>
  <c r="H317" i="4" s="1"/>
  <c r="G318" i="4"/>
  <c r="I318" i="4" s="1"/>
  <c r="G319" i="4"/>
  <c r="H319" i="4" s="1"/>
  <c r="G320" i="4"/>
  <c r="I320" i="4" s="1"/>
  <c r="G321" i="4"/>
  <c r="H321" i="4" s="1"/>
  <c r="G322" i="4"/>
  <c r="H322" i="4" s="1"/>
  <c r="G323" i="4"/>
  <c r="H323" i="4" s="1"/>
  <c r="G324" i="4"/>
  <c r="I324" i="4" s="1"/>
  <c r="G325" i="4"/>
  <c r="H325" i="4" s="1"/>
  <c r="G326" i="4"/>
  <c r="G327" i="4"/>
  <c r="H327" i="4" s="1"/>
  <c r="G328" i="4"/>
  <c r="H328" i="4" s="1"/>
  <c r="G329" i="4"/>
  <c r="H329" i="4" s="1"/>
  <c r="G330" i="4"/>
  <c r="I330" i="4" s="1"/>
  <c r="G331" i="4"/>
  <c r="H331" i="4" s="1"/>
  <c r="G332" i="4"/>
  <c r="H332" i="4" s="1"/>
  <c r="G333" i="4"/>
  <c r="H333" i="4" s="1"/>
  <c r="G334" i="4"/>
  <c r="I334" i="4" s="1"/>
  <c r="G335" i="4"/>
  <c r="H335" i="4" s="1"/>
  <c r="G336" i="4"/>
  <c r="H336" i="4" s="1"/>
  <c r="G337" i="4"/>
  <c r="H337" i="4" s="1"/>
  <c r="G338" i="4"/>
  <c r="H338" i="4" s="1"/>
  <c r="G339" i="4"/>
  <c r="I339" i="4" s="1"/>
  <c r="G340" i="4"/>
  <c r="I340" i="4" s="1"/>
  <c r="G341" i="4"/>
  <c r="H341" i="4" s="1"/>
  <c r="G342" i="4"/>
  <c r="H342" i="4" s="1"/>
  <c r="G343" i="4"/>
  <c r="H343" i="4" s="1"/>
  <c r="G344" i="4"/>
  <c r="H344" i="4" s="1"/>
  <c r="G345" i="4"/>
  <c r="H345" i="4" s="1"/>
  <c r="G346" i="4"/>
  <c r="I346" i="4" s="1"/>
  <c r="G347" i="4"/>
  <c r="H347" i="4" s="1"/>
  <c r="G348" i="4"/>
  <c r="I348" i="4" s="1"/>
  <c r="G349" i="4"/>
  <c r="H349" i="4" s="1"/>
  <c r="G350" i="4"/>
  <c r="I350" i="4" s="1"/>
  <c r="G351" i="4"/>
  <c r="I351" i="4" s="1"/>
  <c r="G352" i="4"/>
  <c r="G353" i="4"/>
  <c r="H353" i="4" s="1"/>
  <c r="G354" i="4"/>
  <c r="H354" i="4" s="1"/>
  <c r="G355" i="4"/>
  <c r="I355" i="4" s="1"/>
  <c r="G356" i="4"/>
  <c r="H356" i="4" s="1"/>
  <c r="G357" i="4"/>
  <c r="I357" i="4" s="1"/>
  <c r="G358" i="4"/>
  <c r="H358" i="4" s="1"/>
  <c r="G359" i="4"/>
  <c r="H359" i="4" s="1"/>
  <c r="G360" i="4"/>
  <c r="H360" i="4" s="1"/>
  <c r="G361" i="4"/>
  <c r="H361" i="4" s="1"/>
  <c r="G362" i="4"/>
  <c r="H362" i="4" s="1"/>
  <c r="G363" i="4"/>
  <c r="H363" i="4" s="1"/>
  <c r="G364" i="4"/>
  <c r="H364" i="4" s="1"/>
  <c r="G365" i="4"/>
  <c r="H365" i="4" s="1"/>
  <c r="G366" i="4"/>
  <c r="I366" i="4" s="1"/>
  <c r="G367" i="4"/>
  <c r="H367" i="4" s="1"/>
  <c r="G368" i="4"/>
  <c r="H368" i="4" s="1"/>
  <c r="G369" i="4"/>
  <c r="H369" i="4" s="1"/>
  <c r="G370" i="4"/>
  <c r="H370" i="4" s="1"/>
  <c r="G371" i="4"/>
  <c r="H371" i="4" s="1"/>
  <c r="G372" i="4"/>
  <c r="H372" i="4" s="1"/>
  <c r="G373" i="4"/>
  <c r="I373" i="4" s="1"/>
  <c r="G374" i="4"/>
  <c r="H374" i="4" s="1"/>
  <c r="G375" i="4"/>
  <c r="H375" i="4" s="1"/>
  <c r="G376" i="4"/>
  <c r="H376" i="4" s="1"/>
  <c r="G377" i="4"/>
  <c r="H377" i="4" s="1"/>
  <c r="G378" i="4"/>
  <c r="H378" i="4" s="1"/>
  <c r="G379" i="4"/>
  <c r="H379" i="4" s="1"/>
  <c r="G380" i="4"/>
  <c r="G381" i="4"/>
  <c r="H381" i="4" s="1"/>
  <c r="G382" i="4"/>
  <c r="I382" i="4" s="1"/>
  <c r="G383" i="4"/>
  <c r="H383" i="4" s="1"/>
  <c r="G384" i="4"/>
  <c r="H384" i="4" s="1"/>
  <c r="G385" i="4"/>
  <c r="I385" i="4" s="1"/>
  <c r="G386" i="4"/>
  <c r="H386" i="4" s="1"/>
  <c r="G387" i="4"/>
  <c r="H387" i="4" s="1"/>
  <c r="G388" i="4"/>
  <c r="H388" i="4" s="1"/>
  <c r="G389" i="4"/>
  <c r="I389" i="4" s="1"/>
  <c r="G390" i="4"/>
  <c r="H390" i="4" s="1"/>
  <c r="G391" i="4"/>
  <c r="H391" i="4" s="1"/>
  <c r="G392" i="4"/>
  <c r="I392" i="4" s="1"/>
  <c r="G393" i="4"/>
  <c r="H393" i="4" s="1"/>
  <c r="G394" i="4"/>
  <c r="H394" i="4" s="1"/>
  <c r="G395" i="4"/>
  <c r="H395" i="4" s="1"/>
  <c r="G396" i="4"/>
  <c r="H396" i="4" s="1"/>
  <c r="G397" i="4"/>
  <c r="H397" i="4" s="1"/>
  <c r="G398" i="4"/>
  <c r="I398" i="4" s="1"/>
  <c r="G399" i="4"/>
  <c r="H399" i="4" s="1"/>
  <c r="G400" i="4"/>
  <c r="G401" i="4"/>
  <c r="I401" i="4" s="1"/>
  <c r="G402" i="4"/>
  <c r="H402" i="4" s="1"/>
  <c r="G403" i="4"/>
  <c r="H403" i="4" s="1"/>
  <c r="G404" i="4"/>
  <c r="H404" i="4" s="1"/>
  <c r="G405" i="4"/>
  <c r="I405" i="4" s="1"/>
  <c r="G406" i="4"/>
  <c r="H406" i="4" s="1"/>
  <c r="G407" i="4"/>
  <c r="H407" i="4" s="1"/>
  <c r="G408" i="4"/>
  <c r="H408" i="4" s="1"/>
  <c r="G409" i="4"/>
  <c r="H409" i="4" s="1"/>
  <c r="G410" i="4"/>
  <c r="H410" i="4" s="1"/>
  <c r="G411" i="4"/>
  <c r="H411" i="4" s="1"/>
  <c r="G412" i="4"/>
  <c r="G413" i="4"/>
  <c r="H413" i="4" s="1"/>
  <c r="G414" i="4"/>
  <c r="I414" i="4" s="1"/>
  <c r="G415" i="4"/>
  <c r="H415" i="4" s="1"/>
  <c r="G416" i="4"/>
  <c r="H416" i="4" s="1"/>
  <c r="G417" i="4"/>
  <c r="I417" i="4" s="1"/>
  <c r="G418" i="4"/>
  <c r="H418" i="4" s="1"/>
  <c r="G419" i="4"/>
  <c r="H419" i="4" s="1"/>
  <c r="G420" i="4"/>
  <c r="H420" i="4" s="1"/>
  <c r="G421" i="4"/>
  <c r="I421" i="4" s="1"/>
  <c r="G422" i="4"/>
  <c r="G423" i="4"/>
  <c r="H423" i="4" s="1"/>
  <c r="G424" i="4"/>
  <c r="H424" i="4" s="1"/>
  <c r="G425" i="4"/>
  <c r="H425" i="4" s="1"/>
  <c r="G426" i="4"/>
  <c r="I426" i="4" s="1"/>
  <c r="G427" i="4"/>
  <c r="I427" i="4" s="1"/>
  <c r="G428" i="4"/>
  <c r="H428" i="4" s="1"/>
  <c r="G429" i="4"/>
  <c r="H429" i="4" s="1"/>
  <c r="G430" i="4"/>
  <c r="G431" i="4"/>
  <c r="I431" i="4" s="1"/>
  <c r="G432" i="4"/>
  <c r="H432" i="4" s="1"/>
  <c r="G433" i="4"/>
  <c r="I433" i="4" s="1"/>
  <c r="G434" i="4"/>
  <c r="H434" i="4" s="1"/>
  <c r="G435" i="4"/>
  <c r="H435" i="4" s="1"/>
  <c r="G436" i="4"/>
  <c r="I436" i="4" s="1"/>
  <c r="G437" i="4"/>
  <c r="I437" i="4" s="1"/>
  <c r="G438" i="4"/>
  <c r="H438" i="4" s="1"/>
  <c r="G439" i="4"/>
  <c r="H439" i="4" s="1"/>
  <c r="G440" i="4"/>
  <c r="H440" i="4" s="1"/>
  <c r="G441" i="4"/>
  <c r="H441" i="4" s="1"/>
  <c r="G442" i="4"/>
  <c r="H442" i="4" s="1"/>
  <c r="G443" i="4"/>
  <c r="H443" i="4" s="1"/>
  <c r="G444" i="4"/>
  <c r="H444" i="4" s="1"/>
  <c r="G445" i="4"/>
  <c r="G446" i="4"/>
  <c r="I446" i="4" s="1"/>
  <c r="G447" i="4"/>
  <c r="H447" i="4" s="1"/>
  <c r="G448" i="4"/>
  <c r="H448" i="4" s="1"/>
  <c r="G449" i="4"/>
  <c r="I449" i="4" s="1"/>
  <c r="G450" i="4"/>
  <c r="I450" i="4" s="1"/>
  <c r="G451" i="4"/>
  <c r="H451" i="4" s="1"/>
  <c r="G452" i="4"/>
  <c r="H452" i="4" s="1"/>
  <c r="G453" i="4"/>
  <c r="I453" i="4" s="1"/>
  <c r="G454" i="4"/>
  <c r="H454" i="4" s="1"/>
  <c r="G455" i="4"/>
  <c r="H455" i="4" s="1"/>
  <c r="G456" i="4"/>
  <c r="H456" i="4" s="1"/>
  <c r="G457" i="4"/>
  <c r="H457" i="4" s="1"/>
  <c r="G458" i="4"/>
  <c r="G459" i="4"/>
  <c r="I459" i="4" s="1"/>
  <c r="G460" i="4"/>
  <c r="H460" i="4" s="1"/>
  <c r="G461" i="4"/>
  <c r="H461" i="4" s="1"/>
  <c r="G462" i="4"/>
  <c r="I462" i="4" s="1"/>
  <c r="G463" i="4"/>
  <c r="H463" i="4" s="1"/>
  <c r="G464" i="4"/>
  <c r="H464" i="4" s="1"/>
  <c r="G465" i="4"/>
  <c r="I465" i="4" s="1"/>
  <c r="G466" i="4"/>
  <c r="I466" i="4" s="1"/>
  <c r="G467" i="4"/>
  <c r="H467" i="4" s="1"/>
  <c r="G468" i="4"/>
  <c r="H468" i="4" s="1"/>
  <c r="G469" i="4"/>
  <c r="I469" i="4" s="1"/>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 i="4"/>
  <c r="L5" i="4"/>
  <c r="M5" i="4" s="1"/>
  <c r="L6" i="4"/>
  <c r="M6" i="4" s="1"/>
  <c r="L7" i="4"/>
  <c r="M7" i="4" s="1"/>
  <c r="L8" i="4"/>
  <c r="M8" i="4" s="1"/>
  <c r="L9" i="4"/>
  <c r="M9" i="4" s="1"/>
  <c r="L11" i="4"/>
  <c r="M11" i="4" s="1"/>
  <c r="L12" i="4"/>
  <c r="M12" i="4" s="1"/>
  <c r="L13" i="4"/>
  <c r="M13" i="4" s="1"/>
  <c r="L14" i="4"/>
  <c r="M14" i="4" s="1"/>
  <c r="L16" i="4"/>
  <c r="M16" i="4" s="1"/>
  <c r="L17" i="4"/>
  <c r="M17" i="4" s="1"/>
  <c r="L18" i="4"/>
  <c r="M18" i="4" s="1"/>
  <c r="L20" i="4"/>
  <c r="M20" i="4" s="1"/>
  <c r="L21" i="4"/>
  <c r="M21" i="4" s="1"/>
  <c r="L22" i="4"/>
  <c r="M22" i="4" s="1"/>
  <c r="L23" i="4"/>
  <c r="M23" i="4" s="1"/>
  <c r="L25" i="4"/>
  <c r="M25" i="4" s="1"/>
  <c r="L26" i="4"/>
  <c r="M26" i="4" s="1"/>
  <c r="L28" i="4"/>
  <c r="M28" i="4" s="1"/>
  <c r="L30" i="4"/>
  <c r="M30" i="4" s="1"/>
  <c r="L31" i="4"/>
  <c r="M31" i="4" s="1"/>
  <c r="L32" i="4"/>
  <c r="M32" i="4" s="1"/>
  <c r="L33" i="4"/>
  <c r="M33" i="4" s="1"/>
  <c r="L35" i="4"/>
  <c r="M35" i="4" s="1"/>
  <c r="L36" i="4"/>
  <c r="M36" i="4" s="1"/>
  <c r="L37" i="4"/>
  <c r="M37" i="4" s="1"/>
  <c r="L38" i="4"/>
  <c r="M38" i="4" s="1"/>
  <c r="L39" i="4"/>
  <c r="M39" i="4" s="1"/>
  <c r="L40" i="4"/>
  <c r="M40" i="4" s="1"/>
  <c r="L41" i="4"/>
  <c r="M41" i="4" s="1"/>
  <c r="L42" i="4"/>
  <c r="M42" i="4" s="1"/>
  <c r="L44" i="4"/>
  <c r="M44" i="4" s="1"/>
  <c r="L45" i="4"/>
  <c r="M45" i="4" s="1"/>
  <c r="L46" i="4"/>
  <c r="M46" i="4" s="1"/>
  <c r="L48" i="4"/>
  <c r="M48" i="4" s="1"/>
  <c r="L49" i="4"/>
  <c r="M49" i="4" s="1"/>
  <c r="L51" i="4"/>
  <c r="M51" i="4" s="1"/>
  <c r="L52" i="4"/>
  <c r="M52" i="4" s="1"/>
  <c r="L53" i="4"/>
  <c r="M53" i="4" s="1"/>
  <c r="L55" i="4"/>
  <c r="M55" i="4" s="1"/>
  <c r="L56" i="4"/>
  <c r="M56" i="4" s="1"/>
  <c r="L57" i="4"/>
  <c r="M57" i="4" s="1"/>
  <c r="L58" i="4"/>
  <c r="M58" i="4" s="1"/>
  <c r="L59" i="4"/>
  <c r="M59" i="4" s="1"/>
  <c r="L60" i="4"/>
  <c r="M60" i="4" s="1"/>
  <c r="L61" i="4"/>
  <c r="M61" i="4" s="1"/>
  <c r="L63" i="4"/>
  <c r="M63" i="4" s="1"/>
  <c r="L64" i="4"/>
  <c r="M64" i="4" s="1"/>
  <c r="L65" i="4"/>
  <c r="M65" i="4" s="1"/>
  <c r="L66" i="4"/>
  <c r="M66" i="4" s="1"/>
  <c r="L67" i="4"/>
  <c r="M67" i="4" s="1"/>
  <c r="L68" i="4"/>
  <c r="M68" i="4" s="1"/>
  <c r="L69" i="4"/>
  <c r="M69" i="4" s="1"/>
  <c r="L70" i="4"/>
  <c r="M70" i="4" s="1"/>
  <c r="L71" i="4"/>
  <c r="M71" i="4" s="1"/>
  <c r="L73" i="4"/>
  <c r="M73" i="4" s="1"/>
  <c r="L74" i="4"/>
  <c r="M74" i="4" s="1"/>
  <c r="L75" i="4"/>
  <c r="M75" i="4" s="1"/>
  <c r="L77" i="4"/>
  <c r="M77" i="4" s="1"/>
  <c r="L78" i="4"/>
  <c r="M78" i="4" s="1"/>
  <c r="L79" i="4"/>
  <c r="M79" i="4" s="1"/>
  <c r="L81" i="4"/>
  <c r="M81" i="4" s="1"/>
  <c r="L83" i="4"/>
  <c r="M83" i="4" s="1"/>
  <c r="L84" i="4"/>
  <c r="M84" i="4" s="1"/>
  <c r="L86" i="4"/>
  <c r="M86" i="4" s="1"/>
  <c r="L87" i="4"/>
  <c r="M87" i="4" s="1"/>
  <c r="L88" i="4"/>
  <c r="M88" i="4" s="1"/>
  <c r="L89" i="4"/>
  <c r="M89" i="4" s="1"/>
  <c r="L91" i="4"/>
  <c r="M91" i="4" s="1"/>
  <c r="L92" i="4"/>
  <c r="M92" i="4" s="1"/>
  <c r="L93" i="4"/>
  <c r="M93" i="4" s="1"/>
  <c r="L94" i="4"/>
  <c r="M94" i="4" s="1"/>
  <c r="L95" i="4"/>
  <c r="M95" i="4" s="1"/>
  <c r="L96" i="4"/>
  <c r="M96" i="4" s="1"/>
  <c r="L97" i="4"/>
  <c r="M97" i="4" s="1"/>
  <c r="L98" i="4"/>
  <c r="M98" i="4" s="1"/>
  <c r="L99" i="4"/>
  <c r="M99" i="4" s="1"/>
  <c r="L101" i="4"/>
  <c r="M101" i="4" s="1"/>
  <c r="L102" i="4"/>
  <c r="M102" i="4" s="1"/>
  <c r="L104" i="4"/>
  <c r="M104" i="4" s="1"/>
  <c r="L105" i="4"/>
  <c r="M105" i="4" s="1"/>
  <c r="L106" i="4"/>
  <c r="M106" i="4" s="1"/>
  <c r="L107" i="4"/>
  <c r="M107" i="4" s="1"/>
  <c r="L108" i="4"/>
  <c r="M108" i="4" s="1"/>
  <c r="L109" i="4"/>
  <c r="M109" i="4" s="1"/>
  <c r="L111" i="4"/>
  <c r="M111" i="4" s="1"/>
  <c r="L112" i="4"/>
  <c r="M112" i="4" s="1"/>
  <c r="L114" i="4"/>
  <c r="M114" i="4" s="1"/>
  <c r="L115" i="4"/>
  <c r="M115" i="4" s="1"/>
  <c r="L117" i="4"/>
  <c r="M117" i="4" s="1"/>
  <c r="L118" i="4"/>
  <c r="M118" i="4" s="1"/>
  <c r="L119" i="4"/>
  <c r="M119" i="4" s="1"/>
  <c r="L120" i="4"/>
  <c r="M120" i="4" s="1"/>
  <c r="L121" i="4"/>
  <c r="M121" i="4" s="1"/>
  <c r="L122" i="4"/>
  <c r="M122" i="4" s="1"/>
  <c r="L124" i="4"/>
  <c r="M124" i="4" s="1"/>
  <c r="L125" i="4"/>
  <c r="M125" i="4" s="1"/>
  <c r="L126" i="4"/>
  <c r="M126" i="4" s="1"/>
  <c r="L127" i="4"/>
  <c r="M127" i="4" s="1"/>
  <c r="L128" i="4"/>
  <c r="M128" i="4" s="1"/>
  <c r="L129" i="4"/>
  <c r="M129" i="4" s="1"/>
  <c r="L131" i="4"/>
  <c r="M131" i="4" s="1"/>
  <c r="L132" i="4"/>
  <c r="M132" i="4" s="1"/>
  <c r="L133" i="4"/>
  <c r="M133" i="4" s="1"/>
  <c r="L134" i="4"/>
  <c r="M134" i="4" s="1"/>
  <c r="L136" i="4"/>
  <c r="M136" i="4" s="1"/>
  <c r="L137" i="4"/>
  <c r="M137" i="4" s="1"/>
  <c r="L139" i="4"/>
  <c r="M139" i="4" s="1"/>
  <c r="L140" i="4"/>
  <c r="M140" i="4" s="1"/>
  <c r="L141" i="4"/>
  <c r="M141" i="4" s="1"/>
  <c r="L142" i="4"/>
  <c r="M142" i="4" s="1"/>
  <c r="L144" i="4"/>
  <c r="M144" i="4" s="1"/>
  <c r="L145" i="4"/>
  <c r="M145" i="4" s="1"/>
  <c r="L146" i="4"/>
  <c r="M146" i="4" s="1"/>
  <c r="L147" i="4"/>
  <c r="M147" i="4" s="1"/>
  <c r="L148" i="4"/>
  <c r="M148" i="4" s="1"/>
  <c r="L149" i="4"/>
  <c r="M149" i="4" s="1"/>
  <c r="L151" i="4"/>
  <c r="M151" i="4" s="1"/>
  <c r="L152" i="4"/>
  <c r="M152" i="4" s="1"/>
  <c r="L153" i="4"/>
  <c r="M153" i="4" s="1"/>
  <c r="L155" i="4"/>
  <c r="M155" i="4" s="1"/>
  <c r="L156" i="4"/>
  <c r="M156" i="4" s="1"/>
  <c r="L158" i="4"/>
  <c r="M158" i="4" s="1"/>
  <c r="L160" i="4"/>
  <c r="M160" i="4" s="1"/>
  <c r="L162" i="4"/>
  <c r="M162" i="4" s="1"/>
  <c r="L163" i="4"/>
  <c r="M163" i="4" s="1"/>
  <c r="L164" i="4"/>
  <c r="M164" i="4" s="1"/>
  <c r="L165" i="4"/>
  <c r="M165" i="4" s="1"/>
  <c r="L167" i="4"/>
  <c r="M167" i="4" s="1"/>
  <c r="L168" i="4"/>
  <c r="M168" i="4" s="1"/>
  <c r="L169" i="4"/>
  <c r="M169" i="4" s="1"/>
  <c r="L171" i="4"/>
  <c r="M171" i="4" s="1"/>
  <c r="L172" i="4"/>
  <c r="M172" i="4" s="1"/>
  <c r="L173" i="4"/>
  <c r="M173" i="4" s="1"/>
  <c r="L175" i="4"/>
  <c r="M175" i="4" s="1"/>
  <c r="L177" i="4"/>
  <c r="M177" i="4" s="1"/>
  <c r="L179" i="4"/>
  <c r="M179" i="4" s="1"/>
  <c r="L181" i="4"/>
  <c r="M181" i="4" s="1"/>
  <c r="L182" i="4"/>
  <c r="M182" i="4" s="1"/>
  <c r="L183" i="4"/>
  <c r="M183" i="4" s="1"/>
  <c r="L184" i="4"/>
  <c r="M184" i="4" s="1"/>
  <c r="L185" i="4"/>
  <c r="M185" i="4" s="1"/>
  <c r="L186" i="4"/>
  <c r="M186" i="4" s="1"/>
  <c r="L187" i="4"/>
  <c r="M187" i="4" s="1"/>
  <c r="L189" i="4"/>
  <c r="M189" i="4" s="1"/>
  <c r="L190" i="4"/>
  <c r="M190" i="4" s="1"/>
  <c r="L191" i="4"/>
  <c r="M191" i="4" s="1"/>
  <c r="L193" i="4"/>
  <c r="M193" i="4" s="1"/>
  <c r="L194" i="4"/>
  <c r="M194" i="4" s="1"/>
  <c r="L196" i="4"/>
  <c r="M196" i="4" s="1"/>
  <c r="L197" i="4"/>
  <c r="M197" i="4" s="1"/>
  <c r="L198" i="4"/>
  <c r="M198" i="4" s="1"/>
  <c r="L199" i="4"/>
  <c r="M199" i="4" s="1"/>
  <c r="L200" i="4"/>
  <c r="M200" i="4" s="1"/>
  <c r="L201" i="4"/>
  <c r="M201" i="4" s="1"/>
  <c r="L202" i="4"/>
  <c r="M202" i="4" s="1"/>
  <c r="L203" i="4"/>
  <c r="M203" i="4" s="1"/>
  <c r="L204" i="4"/>
  <c r="M204" i="4" s="1"/>
  <c r="L206" i="4"/>
  <c r="M206" i="4" s="1"/>
  <c r="L207" i="4"/>
  <c r="M207" i="4" s="1"/>
  <c r="L208" i="4"/>
  <c r="M208" i="4" s="1"/>
  <c r="L209" i="4"/>
  <c r="M209" i="4" s="1"/>
  <c r="L210" i="4"/>
  <c r="M210" i="4" s="1"/>
  <c r="L211" i="4"/>
  <c r="M211" i="4" s="1"/>
  <c r="L212" i="4"/>
  <c r="M212" i="4" s="1"/>
  <c r="L213" i="4"/>
  <c r="M213" i="4" s="1"/>
  <c r="L214" i="4"/>
  <c r="M214" i="4" s="1"/>
  <c r="L215" i="4"/>
  <c r="M215" i="4" s="1"/>
  <c r="L216" i="4"/>
  <c r="M216" i="4" s="1"/>
  <c r="L217" i="4"/>
  <c r="M217" i="4" s="1"/>
  <c r="L218" i="4"/>
  <c r="M218" i="4" s="1"/>
  <c r="L219" i="4"/>
  <c r="M219" i="4" s="1"/>
  <c r="L220" i="4"/>
  <c r="M220" i="4" s="1"/>
  <c r="L221" i="4"/>
  <c r="M221" i="4" s="1"/>
  <c r="L222" i="4"/>
  <c r="M222" i="4" s="1"/>
  <c r="L223" i="4"/>
  <c r="M223" i="4" s="1"/>
  <c r="L225" i="4"/>
  <c r="M225" i="4" s="1"/>
  <c r="L226" i="4"/>
  <c r="M226" i="4" s="1"/>
  <c r="L227" i="4"/>
  <c r="M227" i="4" s="1"/>
  <c r="L228" i="4"/>
  <c r="M228" i="4" s="1"/>
  <c r="L229" i="4"/>
  <c r="M229" i="4" s="1"/>
  <c r="L230" i="4"/>
  <c r="M230" i="4" s="1"/>
  <c r="L231" i="4"/>
  <c r="M231" i="4" s="1"/>
  <c r="L233" i="4"/>
  <c r="M233" i="4" s="1"/>
  <c r="L234" i="4"/>
  <c r="M234" i="4" s="1"/>
  <c r="L235" i="4"/>
  <c r="M235" i="4" s="1"/>
  <c r="L236" i="4"/>
  <c r="M236" i="4" s="1"/>
  <c r="L237" i="4"/>
  <c r="M237" i="4" s="1"/>
  <c r="L239" i="4"/>
  <c r="M239" i="4" s="1"/>
  <c r="L240" i="4"/>
  <c r="M240" i="4" s="1"/>
  <c r="L241" i="4"/>
  <c r="M241" i="4" s="1"/>
  <c r="L242" i="4"/>
  <c r="M242" i="4" s="1"/>
  <c r="L244" i="4"/>
  <c r="M244" i="4" s="1"/>
  <c r="L245" i="4"/>
  <c r="M245" i="4" s="1"/>
  <c r="L246" i="4"/>
  <c r="M246" i="4" s="1"/>
  <c r="L248" i="4"/>
  <c r="M248" i="4" s="1"/>
  <c r="L249" i="4"/>
  <c r="M249" i="4" s="1"/>
  <c r="L250" i="4"/>
  <c r="M250" i="4" s="1"/>
  <c r="L252" i="4"/>
  <c r="M252" i="4" s="1"/>
  <c r="L253" i="4"/>
  <c r="M253" i="4" s="1"/>
  <c r="L254" i="4"/>
  <c r="M254" i="4" s="1"/>
  <c r="L256" i="4"/>
  <c r="M256" i="4" s="1"/>
  <c r="L257" i="4"/>
  <c r="M257" i="4" s="1"/>
  <c r="L259" i="4"/>
  <c r="M259" i="4" s="1"/>
  <c r="L260" i="4"/>
  <c r="M260" i="4" s="1"/>
  <c r="L261" i="4"/>
  <c r="M261" i="4" s="1"/>
  <c r="L262" i="4"/>
  <c r="M262" i="4" s="1"/>
  <c r="L263" i="4"/>
  <c r="M263" i="4" s="1"/>
  <c r="L264" i="4"/>
  <c r="M264" i="4" s="1"/>
  <c r="L266" i="4"/>
  <c r="M266" i="4" s="1"/>
  <c r="L267" i="4"/>
  <c r="M267" i="4" s="1"/>
  <c r="L268" i="4"/>
  <c r="M268" i="4" s="1"/>
  <c r="L269" i="4"/>
  <c r="M269" i="4" s="1"/>
  <c r="L270" i="4"/>
  <c r="M270" i="4" s="1"/>
  <c r="L272" i="4"/>
  <c r="M272" i="4" s="1"/>
  <c r="L273" i="4"/>
  <c r="M273" i="4" s="1"/>
  <c r="L274" i="4"/>
  <c r="M274" i="4" s="1"/>
  <c r="L275" i="4"/>
  <c r="M275" i="4" s="1"/>
  <c r="L276" i="4"/>
  <c r="M276" i="4" s="1"/>
  <c r="L277" i="4"/>
  <c r="M277" i="4" s="1"/>
  <c r="L278" i="4"/>
  <c r="M278" i="4" s="1"/>
  <c r="L279" i="4"/>
  <c r="M279" i="4" s="1"/>
  <c r="L281" i="4"/>
  <c r="M281" i="4" s="1"/>
  <c r="L282" i="4"/>
  <c r="M282" i="4" s="1"/>
  <c r="L283" i="4"/>
  <c r="M283" i="4" s="1"/>
  <c r="L284" i="4"/>
  <c r="M284" i="4" s="1"/>
  <c r="L285" i="4"/>
  <c r="M285" i="4" s="1"/>
  <c r="L287" i="4"/>
  <c r="M287" i="4" s="1"/>
  <c r="L289" i="4"/>
  <c r="M289" i="4" s="1"/>
  <c r="L290" i="4"/>
  <c r="M290" i="4" s="1"/>
  <c r="L291" i="4"/>
  <c r="M291" i="4" s="1"/>
  <c r="L292" i="4"/>
  <c r="M292" i="4" s="1"/>
  <c r="L293" i="4"/>
  <c r="M293" i="4" s="1"/>
  <c r="L295" i="4"/>
  <c r="M295" i="4" s="1"/>
  <c r="L297" i="4"/>
  <c r="M297" i="4" s="1"/>
  <c r="L298" i="4"/>
  <c r="M298" i="4" s="1"/>
  <c r="L299" i="4"/>
  <c r="M299" i="4" s="1"/>
  <c r="L301" i="4"/>
  <c r="M301" i="4" s="1"/>
  <c r="L302" i="4"/>
  <c r="M302" i="4" s="1"/>
  <c r="L303" i="4"/>
  <c r="M303" i="4" s="1"/>
  <c r="L304" i="4"/>
  <c r="M304" i="4" s="1"/>
  <c r="L305" i="4"/>
  <c r="M305" i="4" s="1"/>
  <c r="L306" i="4"/>
  <c r="M306" i="4" s="1"/>
  <c r="L308" i="4"/>
  <c r="M308" i="4" s="1"/>
  <c r="L309" i="4"/>
  <c r="M309" i="4" s="1"/>
  <c r="L311" i="4"/>
  <c r="M311" i="4" s="1"/>
  <c r="L312" i="4"/>
  <c r="M312" i="4" s="1"/>
  <c r="L313" i="4"/>
  <c r="M313" i="4" s="1"/>
  <c r="L314" i="4"/>
  <c r="M314" i="4" s="1"/>
  <c r="L315" i="4"/>
  <c r="M315" i="4" s="1"/>
  <c r="L316" i="4"/>
  <c r="M316" i="4" s="1"/>
  <c r="L318" i="4"/>
  <c r="M318" i="4" s="1"/>
  <c r="L319" i="4"/>
  <c r="M319" i="4" s="1"/>
  <c r="L320" i="4"/>
  <c r="M320" i="4" s="1"/>
  <c r="L322" i="4"/>
  <c r="M322" i="4" s="1"/>
  <c r="L323" i="4"/>
  <c r="M323" i="4" s="1"/>
  <c r="L324" i="4"/>
  <c r="M324" i="4" s="1"/>
  <c r="L325" i="4"/>
  <c r="M325" i="4" s="1"/>
  <c r="L326" i="4"/>
  <c r="M326" i="4" s="1"/>
  <c r="L328" i="4"/>
  <c r="M328" i="4" s="1"/>
  <c r="L329" i="4"/>
  <c r="M329" i="4" s="1"/>
  <c r="L331" i="4"/>
  <c r="M331" i="4" s="1"/>
  <c r="L332" i="4"/>
  <c r="M332" i="4" s="1"/>
  <c r="L333" i="4"/>
  <c r="M333" i="4" s="1"/>
  <c r="L334" i="4"/>
  <c r="M334" i="4" s="1"/>
  <c r="L335" i="4"/>
  <c r="M335" i="4" s="1"/>
  <c r="L336" i="4"/>
  <c r="M336" i="4" s="1"/>
  <c r="L338" i="4"/>
  <c r="M338" i="4" s="1"/>
  <c r="L339" i="4"/>
  <c r="M339" i="4" s="1"/>
  <c r="L340" i="4"/>
  <c r="M340" i="4" s="1"/>
  <c r="L341" i="4"/>
  <c r="M341" i="4" s="1"/>
  <c r="L342" i="4"/>
  <c r="M342" i="4" s="1"/>
  <c r="L343" i="4"/>
  <c r="M343" i="4" s="1"/>
  <c r="L345" i="4"/>
  <c r="M345" i="4" s="1"/>
  <c r="L346" i="4"/>
  <c r="M346" i="4" s="1"/>
  <c r="L347" i="4"/>
  <c r="M347" i="4" s="1"/>
  <c r="L349" i="4"/>
  <c r="M349" i="4" s="1"/>
  <c r="L350" i="4"/>
  <c r="M350" i="4" s="1"/>
  <c r="L351" i="4"/>
  <c r="M351" i="4" s="1"/>
  <c r="L352" i="4"/>
  <c r="M352" i="4" s="1"/>
  <c r="L354" i="4"/>
  <c r="M354" i="4" s="1"/>
  <c r="L355" i="4"/>
  <c r="M355" i="4" s="1"/>
  <c r="L356" i="4"/>
  <c r="M356" i="4" s="1"/>
  <c r="L357" i="4"/>
  <c r="M357" i="4" s="1"/>
  <c r="L358" i="4"/>
  <c r="M358" i="4" s="1"/>
  <c r="L359" i="4"/>
  <c r="M359" i="4" s="1"/>
  <c r="L360" i="4"/>
  <c r="M360" i="4" s="1"/>
  <c r="L362" i="4"/>
  <c r="M362" i="4" s="1"/>
  <c r="L363" i="4"/>
  <c r="M363" i="4" s="1"/>
  <c r="L364" i="4"/>
  <c r="M364" i="4" s="1"/>
  <c r="L365" i="4"/>
  <c r="M365" i="4" s="1"/>
  <c r="L366" i="4"/>
  <c r="M366" i="4" s="1"/>
  <c r="L367" i="4"/>
  <c r="M367" i="4" s="1"/>
  <c r="L368" i="4"/>
  <c r="M368" i="4" s="1"/>
  <c r="L370" i="4"/>
  <c r="M370" i="4" s="1"/>
  <c r="L371" i="4"/>
  <c r="M371" i="4" s="1"/>
  <c r="L372" i="4"/>
  <c r="M372" i="4" s="1"/>
  <c r="L373" i="4"/>
  <c r="M373" i="4" s="1"/>
  <c r="L374" i="4"/>
  <c r="M374" i="4" s="1"/>
  <c r="L376" i="4"/>
  <c r="M376" i="4" s="1"/>
  <c r="L377" i="4"/>
  <c r="M377" i="4" s="1"/>
  <c r="L378" i="4"/>
  <c r="M378" i="4" s="1"/>
  <c r="L379" i="4"/>
  <c r="M379" i="4" s="1"/>
  <c r="L380" i="4"/>
  <c r="M380" i="4" s="1"/>
  <c r="L382" i="4"/>
  <c r="M382" i="4" s="1"/>
  <c r="L383" i="4"/>
  <c r="M383" i="4" s="1"/>
  <c r="L384" i="4"/>
  <c r="M384" i="4" s="1"/>
  <c r="L385" i="4"/>
  <c r="M385" i="4" s="1"/>
  <c r="L386" i="4"/>
  <c r="M386" i="4" s="1"/>
  <c r="L388" i="4"/>
  <c r="M388" i="4" s="1"/>
  <c r="L389" i="4"/>
  <c r="M389" i="4" s="1"/>
  <c r="L391" i="4"/>
  <c r="M391" i="4" s="1"/>
  <c r="L392" i="4"/>
  <c r="M392" i="4" s="1"/>
  <c r="L393" i="4"/>
  <c r="M393" i="4" s="1"/>
  <c r="L394" i="4"/>
  <c r="M394" i="4" s="1"/>
  <c r="L395" i="4"/>
  <c r="M395" i="4" s="1"/>
  <c r="L397" i="4"/>
  <c r="M397" i="4" s="1"/>
  <c r="L398" i="4"/>
  <c r="M398" i="4" s="1"/>
  <c r="L399" i="4"/>
  <c r="M399" i="4" s="1"/>
  <c r="L400" i="4"/>
  <c r="M400" i="4" s="1"/>
  <c r="L402" i="4"/>
  <c r="M402" i="4" s="1"/>
  <c r="L403" i="4"/>
  <c r="M403" i="4" s="1"/>
  <c r="L404" i="4"/>
  <c r="M404" i="4" s="1"/>
  <c r="L405" i="4"/>
  <c r="M405" i="4" s="1"/>
  <c r="L407" i="4"/>
  <c r="M407" i="4" s="1"/>
  <c r="L408" i="4"/>
  <c r="M408" i="4" s="1"/>
  <c r="L409" i="4"/>
  <c r="M409" i="4" s="1"/>
  <c r="L410" i="4"/>
  <c r="M410" i="4" s="1"/>
  <c r="L411" i="4"/>
  <c r="M411" i="4" s="1"/>
  <c r="L412" i="4"/>
  <c r="M412" i="4" s="1"/>
  <c r="L414" i="4"/>
  <c r="M414" i="4" s="1"/>
  <c r="L415" i="4"/>
  <c r="M415" i="4" s="1"/>
  <c r="L416" i="4"/>
  <c r="M416" i="4" s="1"/>
  <c r="L417" i="4"/>
  <c r="M417" i="4" s="1"/>
  <c r="L419" i="4"/>
  <c r="M419" i="4" s="1"/>
  <c r="L420" i="4"/>
  <c r="M420" i="4" s="1"/>
  <c r="L421" i="4"/>
  <c r="M421" i="4" s="1"/>
  <c r="L422" i="4"/>
  <c r="M422" i="4" s="1"/>
  <c r="L424" i="4"/>
  <c r="M424" i="4" s="1"/>
  <c r="L425" i="4"/>
  <c r="M425" i="4" s="1"/>
  <c r="L426" i="4"/>
  <c r="M426" i="4" s="1"/>
  <c r="L427" i="4"/>
  <c r="M427" i="4" s="1"/>
  <c r="L428" i="4"/>
  <c r="M428" i="4" s="1"/>
  <c r="L429" i="4"/>
  <c r="M429" i="4" s="1"/>
  <c r="L430" i="4"/>
  <c r="M430" i="4" s="1"/>
  <c r="L432" i="4"/>
  <c r="M432" i="4" s="1"/>
  <c r="L433" i="4"/>
  <c r="M433" i="4" s="1"/>
  <c r="L434" i="4"/>
  <c r="M434" i="4" s="1"/>
  <c r="L435" i="4"/>
  <c r="M435" i="4" s="1"/>
  <c r="L436" i="4"/>
  <c r="M436" i="4" s="1"/>
  <c r="L437" i="4"/>
  <c r="M437" i="4" s="1"/>
  <c r="L438" i="4"/>
  <c r="M438" i="4" s="1"/>
  <c r="L439" i="4"/>
  <c r="M439" i="4" s="1"/>
  <c r="L440" i="4"/>
  <c r="M440" i="4" s="1"/>
  <c r="L441" i="4"/>
  <c r="M441" i="4" s="1"/>
  <c r="L443" i="4"/>
  <c r="M443" i="4" s="1"/>
  <c r="L444" i="4"/>
  <c r="M444" i="4" s="1"/>
  <c r="L445" i="4"/>
  <c r="M445" i="4" s="1"/>
  <c r="L447" i="4"/>
  <c r="M447" i="4" s="1"/>
  <c r="L448" i="4"/>
  <c r="M448" i="4" s="1"/>
  <c r="L450" i="4"/>
  <c r="M450" i="4" s="1"/>
  <c r="L451" i="4"/>
  <c r="M451" i="4" s="1"/>
  <c r="L453" i="4"/>
  <c r="M453" i="4" s="1"/>
  <c r="L454" i="4"/>
  <c r="M454" i="4" s="1"/>
  <c r="L456" i="4"/>
  <c r="M456" i="4" s="1"/>
  <c r="L457" i="4"/>
  <c r="M457" i="4" s="1"/>
  <c r="L458" i="4"/>
  <c r="M458" i="4" s="1"/>
  <c r="L460" i="4"/>
  <c r="M460" i="4" s="1"/>
  <c r="L461" i="4"/>
  <c r="M461" i="4" s="1"/>
  <c r="L462" i="4"/>
  <c r="M462" i="4" s="1"/>
  <c r="L463" i="4"/>
  <c r="M463" i="4" s="1"/>
  <c r="L464" i="4"/>
  <c r="M464" i="4" s="1"/>
  <c r="L465" i="4"/>
  <c r="M465" i="4" s="1"/>
  <c r="L466" i="4"/>
  <c r="M466" i="4" s="1"/>
  <c r="L467" i="4"/>
  <c r="M467" i="4" s="1"/>
  <c r="L468" i="4"/>
  <c r="M468" i="4" s="1"/>
  <c r="L469" i="4"/>
  <c r="M469" i="4" s="1"/>
  <c r="O10" i="4"/>
  <c r="P10" i="4" s="1"/>
  <c r="O15" i="4"/>
  <c r="P15" i="4" s="1"/>
  <c r="O19" i="4"/>
  <c r="P19" i="4" s="1"/>
  <c r="O23" i="4"/>
  <c r="P23" i="4" s="1"/>
  <c r="O24" i="4"/>
  <c r="P24" i="4" s="1"/>
  <c r="O28" i="4"/>
  <c r="P28" i="4" s="1"/>
  <c r="O29" i="4"/>
  <c r="P29" i="4" s="1"/>
  <c r="O33" i="4"/>
  <c r="P33" i="4" s="1"/>
  <c r="O34" i="4"/>
  <c r="P34" i="4" s="1"/>
  <c r="O43" i="4"/>
  <c r="P43" i="4" s="1"/>
  <c r="O47" i="4"/>
  <c r="P47" i="4" s="1"/>
  <c r="O50" i="4"/>
  <c r="P50" i="4" s="1"/>
  <c r="O53" i="4"/>
  <c r="P53" i="4" s="1"/>
  <c r="O54" i="4"/>
  <c r="P54" i="4" s="1"/>
  <c r="O62" i="4"/>
  <c r="P62" i="4" s="1"/>
  <c r="O72" i="4"/>
  <c r="P72" i="4" s="1"/>
  <c r="O76" i="4"/>
  <c r="P76" i="4" s="1"/>
  <c r="O80" i="4"/>
  <c r="P80" i="4" s="1"/>
  <c r="O82" i="4"/>
  <c r="P82" i="4" s="1"/>
  <c r="O85" i="4"/>
  <c r="P85" i="4" s="1"/>
  <c r="O89" i="4"/>
  <c r="P89" i="4" s="1"/>
  <c r="O90" i="4"/>
  <c r="P90" i="4" s="1"/>
  <c r="O99" i="4"/>
  <c r="P99" i="4" s="1"/>
  <c r="O100" i="4"/>
  <c r="P100" i="4" s="1"/>
  <c r="O103" i="4"/>
  <c r="P103" i="4" s="1"/>
  <c r="O109" i="4"/>
  <c r="P109" i="4" s="1"/>
  <c r="O110" i="4"/>
  <c r="P110" i="4" s="1"/>
  <c r="O113" i="4"/>
  <c r="P113" i="4" s="1"/>
  <c r="O116" i="4"/>
  <c r="P116" i="4" s="1"/>
  <c r="O122" i="4"/>
  <c r="P122" i="4" s="1"/>
  <c r="O123" i="4"/>
  <c r="P123" i="4" s="1"/>
  <c r="O129" i="4"/>
  <c r="P129" i="4" s="1"/>
  <c r="O130" i="4"/>
  <c r="P130" i="4" s="1"/>
  <c r="O135" i="4"/>
  <c r="P135" i="4" s="1"/>
  <c r="O138" i="4"/>
  <c r="P138" i="4" s="1"/>
  <c r="O143" i="4"/>
  <c r="P143" i="4" s="1"/>
  <c r="O149" i="4"/>
  <c r="P149" i="4" s="1"/>
  <c r="O150" i="4"/>
  <c r="P150" i="4" s="1"/>
  <c r="O153" i="4"/>
  <c r="P153" i="4" s="1"/>
  <c r="O154" i="4"/>
  <c r="P154" i="4" s="1"/>
  <c r="O157" i="4"/>
  <c r="P157" i="4" s="1"/>
  <c r="O159" i="4"/>
  <c r="P159" i="4" s="1"/>
  <c r="O161" i="4"/>
  <c r="P161" i="4" s="1"/>
  <c r="O166" i="4"/>
  <c r="P166" i="4" s="1"/>
  <c r="O170" i="4"/>
  <c r="P170" i="4" s="1"/>
  <c r="O174" i="4"/>
  <c r="P174" i="4" s="1"/>
  <c r="O176" i="4"/>
  <c r="P176" i="4" s="1"/>
  <c r="O178" i="4"/>
  <c r="P178" i="4" s="1"/>
  <c r="O180" i="4"/>
  <c r="P180" i="4" s="1"/>
  <c r="O186" i="4"/>
  <c r="P186" i="4" s="1"/>
  <c r="O187" i="4"/>
  <c r="P187" i="4" s="1"/>
  <c r="O188" i="4"/>
  <c r="P188" i="4" s="1"/>
  <c r="O192" i="4"/>
  <c r="P192" i="4" s="1"/>
  <c r="O195" i="4"/>
  <c r="P195" i="4" s="1"/>
  <c r="O204" i="4"/>
  <c r="P204" i="4" s="1"/>
  <c r="O205" i="4"/>
  <c r="P205" i="4" s="1"/>
  <c r="O224" i="4"/>
  <c r="P224" i="4" s="1"/>
  <c r="O232" i="4"/>
  <c r="P232" i="4" s="1"/>
  <c r="O238" i="4"/>
  <c r="P238" i="4" s="1"/>
  <c r="O242" i="4"/>
  <c r="P242" i="4" s="1"/>
  <c r="O243" i="4"/>
  <c r="P243" i="4" s="1"/>
  <c r="O247" i="4"/>
  <c r="P247" i="4" s="1"/>
  <c r="O251" i="4"/>
  <c r="P251" i="4" s="1"/>
  <c r="O254" i="4"/>
  <c r="P254" i="4" s="1"/>
  <c r="O255" i="4"/>
  <c r="P255" i="4" s="1"/>
  <c r="O258" i="4"/>
  <c r="P258" i="4" s="1"/>
  <c r="O265" i="4"/>
  <c r="P265" i="4" s="1"/>
  <c r="O271" i="4"/>
  <c r="P271" i="4" s="1"/>
  <c r="O278" i="4"/>
  <c r="P278" i="4" s="1"/>
  <c r="O279" i="4"/>
  <c r="P279" i="4" s="1"/>
  <c r="O280" i="4"/>
  <c r="P280" i="4" s="1"/>
  <c r="O286" i="4"/>
  <c r="P286" i="4" s="1"/>
  <c r="O288" i="4"/>
  <c r="P288" i="4" s="1"/>
  <c r="O293" i="4"/>
  <c r="P293" i="4" s="1"/>
  <c r="O294" i="4"/>
  <c r="P294" i="4" s="1"/>
  <c r="O296" i="4"/>
  <c r="P296" i="4" s="1"/>
  <c r="O300" i="4"/>
  <c r="P300" i="4" s="1"/>
  <c r="O307" i="4"/>
  <c r="P307" i="4" s="1"/>
  <c r="O309" i="4"/>
  <c r="P309" i="4" s="1"/>
  <c r="O310" i="4"/>
  <c r="P310" i="4" s="1"/>
  <c r="O317" i="4"/>
  <c r="P317" i="4" s="1"/>
  <c r="O321" i="4"/>
  <c r="P321" i="4" s="1"/>
  <c r="O326" i="4"/>
  <c r="P326" i="4" s="1"/>
  <c r="O327" i="4"/>
  <c r="P327" i="4" s="1"/>
  <c r="O330" i="4"/>
  <c r="P330" i="4" s="1"/>
  <c r="O337" i="4"/>
  <c r="P337" i="4" s="1"/>
  <c r="O344" i="4"/>
  <c r="P344" i="4" s="1"/>
  <c r="O348" i="4"/>
  <c r="P348" i="4" s="1"/>
  <c r="O352" i="4"/>
  <c r="P352" i="4" s="1"/>
  <c r="O353" i="4"/>
  <c r="P353" i="4" s="1"/>
  <c r="O361" i="4"/>
  <c r="P361" i="4" s="1"/>
  <c r="O369" i="4"/>
  <c r="P369" i="4" s="1"/>
  <c r="O375" i="4"/>
  <c r="P375" i="4" s="1"/>
  <c r="O380" i="4"/>
  <c r="P380" i="4" s="1"/>
  <c r="O381" i="4"/>
  <c r="P381" i="4" s="1"/>
  <c r="O387" i="4"/>
  <c r="P387" i="4" s="1"/>
  <c r="O390" i="4"/>
  <c r="P390" i="4" s="1"/>
  <c r="O396" i="4"/>
  <c r="P396" i="4" s="1"/>
  <c r="O399" i="4"/>
  <c r="P399" i="4" s="1"/>
  <c r="O400" i="4"/>
  <c r="P400" i="4" s="1"/>
  <c r="O401" i="4"/>
  <c r="P401" i="4" s="1"/>
  <c r="O406" i="4"/>
  <c r="P406" i="4" s="1"/>
  <c r="O412" i="4"/>
  <c r="P412" i="4" s="1"/>
  <c r="O413" i="4"/>
  <c r="P413" i="4" s="1"/>
  <c r="O418" i="4"/>
  <c r="P418" i="4" s="1"/>
  <c r="O422" i="4"/>
  <c r="P422" i="4" s="1"/>
  <c r="O423" i="4"/>
  <c r="P423" i="4" s="1"/>
  <c r="O430" i="4"/>
  <c r="P430" i="4" s="1"/>
  <c r="O431" i="4"/>
  <c r="P431" i="4" s="1"/>
  <c r="O442" i="4"/>
  <c r="P442" i="4" s="1"/>
  <c r="O445" i="4"/>
  <c r="P445" i="4" s="1"/>
  <c r="O446" i="4"/>
  <c r="P446" i="4" s="1"/>
  <c r="O449" i="4"/>
  <c r="P449" i="4" s="1"/>
  <c r="O452" i="4"/>
  <c r="P452" i="4" s="1"/>
  <c r="O455" i="4"/>
  <c r="P455" i="4" s="1"/>
  <c r="O458" i="4"/>
  <c r="P458" i="4" s="1"/>
  <c r="O459" i="4"/>
  <c r="P459" i="4" s="1"/>
  <c r="O12" i="2"/>
  <c r="P12" i="2"/>
  <c r="O13" i="2"/>
  <c r="P13" i="2"/>
  <c r="O14" i="2"/>
  <c r="P14" i="2"/>
  <c r="O11" i="2"/>
  <c r="P11" i="2" s="1"/>
  <c r="O467" i="4" l="1"/>
  <c r="O435" i="4"/>
  <c r="A4" i="4"/>
  <c r="O447" i="4"/>
  <c r="O443" i="4"/>
  <c r="O420" i="4"/>
  <c r="O407" i="4"/>
  <c r="O391" i="4"/>
  <c r="O331" i="4"/>
  <c r="O311" i="4"/>
  <c r="O295" i="4"/>
  <c r="O287" i="4"/>
  <c r="O260" i="4"/>
  <c r="O239" i="4"/>
  <c r="O179" i="4"/>
  <c r="O175" i="4"/>
  <c r="O171" i="4"/>
  <c r="O167" i="4"/>
  <c r="O155" i="4"/>
  <c r="O151" i="4"/>
  <c r="O139" i="4"/>
  <c r="O132" i="4"/>
  <c r="O111" i="4"/>
  <c r="O91" i="4"/>
  <c r="O84" i="4"/>
  <c r="O68" i="4"/>
  <c r="O55" i="4"/>
  <c r="O52" i="4"/>
  <c r="O36" i="4"/>
  <c r="O11" i="4"/>
  <c r="O451" i="4"/>
  <c r="O414" i="4"/>
  <c r="O403" i="4"/>
  <c r="O382" i="4"/>
  <c r="O372" i="4"/>
  <c r="O362" i="4"/>
  <c r="O355" i="4"/>
  <c r="O339" i="4"/>
  <c r="O323" i="4"/>
  <c r="O318" i="4"/>
  <c r="O266" i="4"/>
  <c r="O211" i="4"/>
  <c r="O164" i="4"/>
  <c r="O158" i="4"/>
  <c r="O114" i="4"/>
  <c r="O86" i="4"/>
  <c r="O30" i="4"/>
  <c r="O453" i="4"/>
  <c r="A453" i="4" s="1"/>
  <c r="O397" i="4"/>
  <c r="O349" i="4"/>
  <c r="O345" i="4"/>
  <c r="O301" i="4"/>
  <c r="O297" i="4"/>
  <c r="O291" i="4"/>
  <c r="O281" i="4"/>
  <c r="O233" i="4"/>
  <c r="O228" i="4"/>
  <c r="O193" i="4"/>
  <c r="O189" i="4"/>
  <c r="A189" i="4" s="1"/>
  <c r="O181" i="4"/>
  <c r="O177" i="4"/>
  <c r="O117" i="4"/>
  <c r="O101" i="4"/>
  <c r="O81" i="4"/>
  <c r="O77" i="4"/>
  <c r="O73" i="4"/>
  <c r="O25" i="4"/>
  <c r="A25" i="4" s="1"/>
  <c r="O456" i="4"/>
  <c r="O424" i="4"/>
  <c r="O388" i="4"/>
  <c r="O376" i="4"/>
  <c r="O328" i="4"/>
  <c r="O308" i="4"/>
  <c r="O275" i="4"/>
  <c r="O256" i="4"/>
  <c r="O252" i="4"/>
  <c r="O248" i="4"/>
  <c r="O244" i="4"/>
  <c r="O196" i="4"/>
  <c r="O160" i="4"/>
  <c r="O147" i="4"/>
  <c r="O136" i="4"/>
  <c r="O124" i="4"/>
  <c r="A124" i="4" s="1"/>
  <c r="O104" i="4"/>
  <c r="O48" i="4"/>
  <c r="A48" i="4" s="1"/>
  <c r="O44" i="4"/>
  <c r="O20" i="4"/>
  <c r="O16" i="4"/>
  <c r="A2" i="4"/>
  <c r="C2" i="11"/>
  <c r="O356" i="4"/>
  <c r="O163" i="4"/>
  <c r="O115" i="4"/>
  <c r="O371" i="4"/>
  <c r="O340" i="4"/>
  <c r="O227" i="4"/>
  <c r="D339" i="4"/>
  <c r="E17" i="4"/>
  <c r="O148" i="4"/>
  <c r="D303" i="4"/>
  <c r="I61" i="4"/>
  <c r="I54" i="4"/>
  <c r="I47" i="4"/>
  <c r="D435" i="4"/>
  <c r="I214" i="4"/>
  <c r="I163" i="4"/>
  <c r="D396" i="4"/>
  <c r="D402" i="4"/>
  <c r="O292" i="4"/>
  <c r="I319" i="4"/>
  <c r="I316" i="4"/>
  <c r="I301" i="4"/>
  <c r="E356" i="4"/>
  <c r="D334" i="4"/>
  <c r="E331" i="4"/>
  <c r="E324" i="4"/>
  <c r="I463" i="4"/>
  <c r="I456" i="4"/>
  <c r="E181" i="4"/>
  <c r="I438" i="4"/>
  <c r="E206" i="4"/>
  <c r="D133" i="4"/>
  <c r="E114" i="4"/>
  <c r="E452" i="4"/>
  <c r="D430" i="4"/>
  <c r="E423" i="4"/>
  <c r="E420" i="4"/>
  <c r="E190" i="4"/>
  <c r="I403" i="4"/>
  <c r="I283" i="4"/>
  <c r="I280" i="4"/>
  <c r="I102" i="4"/>
  <c r="I91" i="4"/>
  <c r="H116" i="4"/>
  <c r="D404" i="4"/>
  <c r="E398" i="4"/>
  <c r="E212" i="4"/>
  <c r="D177" i="4"/>
  <c r="D158" i="4"/>
  <c r="E151" i="4"/>
  <c r="E54" i="4"/>
  <c r="E23" i="4"/>
  <c r="O6" i="4"/>
  <c r="I420" i="4"/>
  <c r="I378" i="4"/>
  <c r="I371" i="4"/>
  <c r="I299" i="4"/>
  <c r="I292" i="4"/>
  <c r="I239" i="4"/>
  <c r="I228" i="4"/>
  <c r="I119" i="4"/>
  <c r="D366" i="4"/>
  <c r="D285" i="4"/>
  <c r="D204" i="4"/>
  <c r="O324" i="4"/>
  <c r="I451" i="4"/>
  <c r="I415" i="4"/>
  <c r="I399" i="4"/>
  <c r="I388" i="4"/>
  <c r="I336" i="4"/>
  <c r="I240" i="4"/>
  <c r="I227" i="4"/>
  <c r="I182" i="4"/>
  <c r="I175" i="4"/>
  <c r="I112" i="4"/>
  <c r="D434" i="4"/>
  <c r="D414" i="4"/>
  <c r="E338" i="4"/>
  <c r="E336" i="4"/>
  <c r="E325" i="4"/>
  <c r="E320" i="4"/>
  <c r="D302" i="4"/>
  <c r="D211" i="4"/>
  <c r="E195" i="4"/>
  <c r="D189" i="4"/>
  <c r="E182" i="4"/>
  <c r="D162" i="4"/>
  <c r="D159" i="4"/>
  <c r="D146" i="4"/>
  <c r="E101" i="4"/>
  <c r="E86" i="4"/>
  <c r="H132" i="4"/>
  <c r="O212" i="4"/>
  <c r="I424" i="4"/>
  <c r="I411" i="4"/>
  <c r="I404" i="4"/>
  <c r="I358" i="4"/>
  <c r="I310" i="4"/>
  <c r="I300" i="4"/>
  <c r="I291" i="4"/>
  <c r="I288" i="4"/>
  <c r="I200" i="4"/>
  <c r="I171" i="4"/>
  <c r="I168" i="4"/>
  <c r="I150" i="4"/>
  <c r="I139" i="4"/>
  <c r="I136" i="4"/>
  <c r="I118" i="4"/>
  <c r="I59" i="4"/>
  <c r="I26" i="4"/>
  <c r="H196" i="4"/>
  <c r="D469" i="4"/>
  <c r="D428" i="4"/>
  <c r="E416" i="4"/>
  <c r="D386" i="4"/>
  <c r="E379" i="4"/>
  <c r="D350" i="4"/>
  <c r="E343" i="4"/>
  <c r="E327" i="4"/>
  <c r="D275" i="4"/>
  <c r="D240" i="4"/>
  <c r="D207" i="4"/>
  <c r="E164" i="4"/>
  <c r="E66" i="4"/>
  <c r="E52" i="4"/>
  <c r="D468" i="4"/>
  <c r="E443" i="4"/>
  <c r="E437" i="4"/>
  <c r="E355" i="4"/>
  <c r="D287" i="4"/>
  <c r="D239" i="4"/>
  <c r="D226" i="4"/>
  <c r="D223" i="4"/>
  <c r="I467" i="4"/>
  <c r="I447" i="4"/>
  <c r="I419" i="4"/>
  <c r="I410" i="4"/>
  <c r="I387" i="4"/>
  <c r="I367" i="4"/>
  <c r="I335" i="4"/>
  <c r="I332" i="4"/>
  <c r="I260" i="4"/>
  <c r="I183" i="4"/>
  <c r="I100" i="4"/>
  <c r="I86" i="4"/>
  <c r="H130" i="4"/>
  <c r="D464" i="4"/>
  <c r="D427" i="4"/>
  <c r="D405" i="4"/>
  <c r="D397" i="4"/>
  <c r="E395" i="4"/>
  <c r="D381" i="4"/>
  <c r="E341" i="4"/>
  <c r="D319" i="4"/>
  <c r="D255" i="4"/>
  <c r="E235" i="4"/>
  <c r="E209" i="4"/>
  <c r="E198" i="4"/>
  <c r="I372" i="4"/>
  <c r="I356" i="4"/>
  <c r="H436" i="4"/>
  <c r="E370" i="4"/>
  <c r="E163" i="4"/>
  <c r="E150" i="4"/>
  <c r="E130" i="4"/>
  <c r="E82" i="4"/>
  <c r="D48" i="4"/>
  <c r="E33" i="4"/>
  <c r="D259" i="4"/>
  <c r="D256" i="4"/>
  <c r="D242" i="4"/>
  <c r="D230" i="4"/>
  <c r="D197" i="4"/>
  <c r="D172" i="4"/>
  <c r="E161" i="4"/>
  <c r="E119" i="4"/>
  <c r="E113" i="4"/>
  <c r="D99" i="4"/>
  <c r="E70" i="4"/>
  <c r="E50" i="4"/>
  <c r="I364" i="4"/>
  <c r="D175" i="4"/>
  <c r="D144" i="4"/>
  <c r="E102" i="4"/>
  <c r="D92" i="4"/>
  <c r="D60" i="4"/>
  <c r="H276" i="4"/>
  <c r="E448" i="4"/>
  <c r="D272" i="4"/>
  <c r="D214" i="4"/>
  <c r="E132" i="4"/>
  <c r="E81" i="4"/>
  <c r="E69" i="4"/>
  <c r="E49" i="4"/>
  <c r="I374" i="4"/>
  <c r="I363" i="4"/>
  <c r="I312" i="4"/>
  <c r="I107" i="4"/>
  <c r="I68" i="4"/>
  <c r="I12" i="4"/>
  <c r="E457" i="4"/>
  <c r="D419" i="4"/>
  <c r="E409" i="4"/>
  <c r="E389" i="4"/>
  <c r="D368" i="4"/>
  <c r="D357" i="4"/>
  <c r="D306" i="4"/>
  <c r="D283" i="4"/>
  <c r="D271" i="4"/>
  <c r="D224" i="4"/>
  <c r="D173" i="4"/>
  <c r="D131" i="4"/>
  <c r="D111" i="4"/>
  <c r="D80" i="4"/>
  <c r="E68" i="4"/>
  <c r="I435" i="4"/>
  <c r="I323" i="4"/>
  <c r="I262" i="4"/>
  <c r="I93" i="4"/>
  <c r="I80" i="4"/>
  <c r="H84" i="4"/>
  <c r="D258" i="4"/>
  <c r="D246" i="4"/>
  <c r="E34" i="4"/>
  <c r="H244" i="4"/>
  <c r="E455" i="4"/>
  <c r="E446" i="4"/>
  <c r="E407" i="4"/>
  <c r="E388" i="4"/>
  <c r="D367" i="4"/>
  <c r="D140" i="4"/>
  <c r="E110" i="4"/>
  <c r="E67" i="4"/>
  <c r="I395" i="4"/>
  <c r="I383" i="4"/>
  <c r="I360" i="4"/>
  <c r="I347" i="4"/>
  <c r="I272" i="4"/>
  <c r="I235" i="4"/>
  <c r="I208" i="4"/>
  <c r="I144" i="4"/>
  <c r="I131" i="4"/>
  <c r="I104" i="4"/>
  <c r="I79" i="4"/>
  <c r="I52" i="4"/>
  <c r="H226" i="4"/>
  <c r="D192" i="4"/>
  <c r="D109" i="4"/>
  <c r="I468" i="4"/>
  <c r="I394" i="4"/>
  <c r="I308" i="4"/>
  <c r="I271" i="4"/>
  <c r="I246" i="4"/>
  <c r="I207" i="4"/>
  <c r="I195" i="4"/>
  <c r="H212" i="4"/>
  <c r="D453" i="4"/>
  <c r="D415" i="4"/>
  <c r="E375" i="4"/>
  <c r="D290" i="4"/>
  <c r="E267" i="4"/>
  <c r="D243" i="4"/>
  <c r="D221" i="4"/>
  <c r="D210" i="4"/>
  <c r="D129" i="4"/>
  <c r="D76" i="4"/>
  <c r="D44" i="4"/>
  <c r="D32" i="4"/>
  <c r="I455" i="4"/>
  <c r="D149" i="4"/>
  <c r="D108" i="4"/>
  <c r="E97" i="4"/>
  <c r="E85" i="4"/>
  <c r="E65" i="4"/>
  <c r="E53" i="4"/>
  <c r="E18" i="4"/>
  <c r="I344" i="4"/>
  <c r="I307" i="4"/>
  <c r="I232" i="4"/>
  <c r="H340" i="4"/>
  <c r="H194" i="4"/>
  <c r="D364" i="4"/>
  <c r="I454" i="4"/>
  <c r="I379" i="4"/>
  <c r="I331" i="4"/>
  <c r="I48" i="4"/>
  <c r="H180" i="4"/>
  <c r="D463" i="4"/>
  <c r="D301" i="4"/>
  <c r="E219" i="4"/>
  <c r="E135" i="4"/>
  <c r="D127" i="4"/>
  <c r="D96" i="4"/>
  <c r="E84" i="4"/>
  <c r="D64" i="4"/>
  <c r="I268" i="4"/>
  <c r="I256" i="4"/>
  <c r="H324" i="4"/>
  <c r="H164" i="4"/>
  <c r="D432" i="4"/>
  <c r="D413" i="4"/>
  <c r="E372" i="4"/>
  <c r="E363" i="4"/>
  <c r="D351" i="4"/>
  <c r="D333" i="4"/>
  <c r="I203" i="4"/>
  <c r="I151" i="4"/>
  <c r="H466" i="4"/>
  <c r="H162" i="4"/>
  <c r="E450" i="4"/>
  <c r="D208" i="4"/>
  <c r="E165" i="4"/>
  <c r="E126" i="4"/>
  <c r="E83" i="4"/>
  <c r="E51" i="4"/>
  <c r="D28" i="4"/>
  <c r="D16" i="4"/>
  <c r="I452" i="4"/>
  <c r="I267" i="4"/>
  <c r="I255" i="4"/>
  <c r="I176" i="4"/>
  <c r="H148" i="4"/>
  <c r="E441" i="4"/>
  <c r="D431" i="4"/>
  <c r="D412" i="4"/>
  <c r="D371" i="4"/>
  <c r="D332" i="4"/>
  <c r="E323" i="4"/>
  <c r="D299" i="4"/>
  <c r="D286" i="4"/>
  <c r="D274" i="4"/>
  <c r="D262" i="4"/>
  <c r="E251" i="4"/>
  <c r="D227" i="4"/>
  <c r="D176" i="4"/>
  <c r="E39" i="4"/>
  <c r="P443" i="4"/>
  <c r="D331" i="14" s="1"/>
  <c r="A443" i="4"/>
  <c r="P281" i="4"/>
  <c r="D208" i="14" s="1"/>
  <c r="P391" i="4"/>
  <c r="D292" i="14" s="1"/>
  <c r="A391" i="4"/>
  <c r="P372" i="4"/>
  <c r="D278" i="14" s="1"/>
  <c r="A372" i="4"/>
  <c r="P345" i="4"/>
  <c r="D256" i="14" s="1"/>
  <c r="A345" i="4"/>
  <c r="A447" i="4"/>
  <c r="A327" i="4"/>
  <c r="A310" i="4"/>
  <c r="A258" i="4"/>
  <c r="A224" i="4"/>
  <c r="A157" i="4"/>
  <c r="A139" i="4"/>
  <c r="A54" i="4"/>
  <c r="A446" i="4"/>
  <c r="A375" i="4"/>
  <c r="A239" i="4"/>
  <c r="A138" i="4"/>
  <c r="A103" i="4"/>
  <c r="A85" i="4"/>
  <c r="A52" i="4"/>
  <c r="A36" i="4"/>
  <c r="A307" i="4"/>
  <c r="A238" i="4"/>
  <c r="A171" i="4"/>
  <c r="A155" i="4"/>
  <c r="A84" i="4"/>
  <c r="A68" i="4"/>
  <c r="A458" i="4"/>
  <c r="A390" i="4"/>
  <c r="A323" i="4"/>
  <c r="A271" i="4"/>
  <c r="A255" i="4"/>
  <c r="A205" i="4"/>
  <c r="A188" i="4"/>
  <c r="A170" i="4"/>
  <c r="A154" i="4"/>
  <c r="A101" i="4"/>
  <c r="A50" i="4"/>
  <c r="A34" i="4"/>
  <c r="A15" i="4"/>
  <c r="A442" i="4"/>
  <c r="A407" i="4"/>
  <c r="A339" i="4"/>
  <c r="A288" i="4"/>
  <c r="A135" i="4"/>
  <c r="A100" i="4"/>
  <c r="A82" i="4"/>
  <c r="A309" i="4"/>
  <c r="A459" i="4"/>
  <c r="A424" i="4"/>
  <c r="A406" i="4"/>
  <c r="A355" i="4"/>
  <c r="A321" i="4"/>
  <c r="A287" i="4"/>
  <c r="A151" i="4"/>
  <c r="A116" i="4"/>
  <c r="A445" i="4"/>
  <c r="A423" i="4"/>
  <c r="A387" i="4"/>
  <c r="A337" i="4"/>
  <c r="A286" i="4"/>
  <c r="A251" i="4"/>
  <c r="A167" i="4"/>
  <c r="A150" i="4"/>
  <c r="A80" i="4"/>
  <c r="A47" i="4"/>
  <c r="A30" i="4"/>
  <c r="A369" i="4"/>
  <c r="A353" i="4"/>
  <c r="A166" i="4"/>
  <c r="A132" i="4"/>
  <c r="A114" i="4"/>
  <c r="A29" i="4"/>
  <c r="A11" i="4"/>
  <c r="A380" i="4"/>
  <c r="A455" i="4"/>
  <c r="A420" i="4"/>
  <c r="A403" i="4"/>
  <c r="A266" i="4"/>
  <c r="A232" i="4"/>
  <c r="A113" i="4"/>
  <c r="A62" i="4"/>
  <c r="A10" i="4"/>
  <c r="A317" i="4"/>
  <c r="A300" i="4"/>
  <c r="A265" i="4"/>
  <c r="A180" i="4"/>
  <c r="A164" i="4"/>
  <c r="A130" i="4"/>
  <c r="A293" i="4"/>
  <c r="A418" i="4"/>
  <c r="A401" i="4"/>
  <c r="A247" i="4"/>
  <c r="A179" i="4"/>
  <c r="A111" i="4"/>
  <c r="A76" i="4"/>
  <c r="A43" i="4"/>
  <c r="A452" i="4"/>
  <c r="A435" i="4"/>
  <c r="A382" i="4"/>
  <c r="A348" i="4"/>
  <c r="A178" i="4"/>
  <c r="A110" i="4"/>
  <c r="A24" i="4"/>
  <c r="A99" i="4"/>
  <c r="A451" i="4"/>
  <c r="A397" i="4"/>
  <c r="A381" i="4"/>
  <c r="A331" i="4"/>
  <c r="A297" i="4"/>
  <c r="A280" i="4"/>
  <c r="A228" i="4"/>
  <c r="A195" i="4"/>
  <c r="A161" i="4"/>
  <c r="A143" i="4"/>
  <c r="A91" i="4"/>
  <c r="A279" i="4"/>
  <c r="A467" i="4"/>
  <c r="A396" i="4"/>
  <c r="A330" i="4"/>
  <c r="A296" i="4"/>
  <c r="A176" i="4"/>
  <c r="A90" i="4"/>
  <c r="A412" i="4"/>
  <c r="A400" i="4"/>
  <c r="A449" i="4"/>
  <c r="A414" i="4"/>
  <c r="A362" i="4"/>
  <c r="A295" i="4"/>
  <c r="A260" i="4"/>
  <c r="A243" i="4"/>
  <c r="A175" i="4"/>
  <c r="A159" i="4"/>
  <c r="A72" i="4"/>
  <c r="A352" i="4"/>
  <c r="A431" i="4"/>
  <c r="A413" i="4"/>
  <c r="A361" i="4"/>
  <c r="A344" i="4"/>
  <c r="A311" i="4"/>
  <c r="A294" i="4"/>
  <c r="A192" i="4"/>
  <c r="A174" i="4"/>
  <c r="A158" i="4"/>
  <c r="A123" i="4"/>
  <c r="A55" i="4"/>
  <c r="A19" i="4"/>
  <c r="I390" i="4"/>
  <c r="I303" i="4"/>
  <c r="I251" i="4"/>
  <c r="I230" i="4"/>
  <c r="I219" i="4"/>
  <c r="I198" i="4"/>
  <c r="I166" i="4"/>
  <c r="I155" i="4"/>
  <c r="I134" i="4"/>
  <c r="I123" i="4"/>
  <c r="H355" i="4"/>
  <c r="H339" i="4"/>
  <c r="H275" i="4"/>
  <c r="H259" i="4"/>
  <c r="H243" i="4"/>
  <c r="H211" i="4"/>
  <c r="H179" i="4"/>
  <c r="H147" i="4"/>
  <c r="H115" i="4"/>
  <c r="H83" i="4"/>
  <c r="H67" i="4"/>
  <c r="H51" i="4"/>
  <c r="H35" i="4"/>
  <c r="H19" i="4"/>
  <c r="A242" i="4"/>
  <c r="A129" i="4"/>
  <c r="A33" i="4"/>
  <c r="I24" i="4"/>
  <c r="H465" i="4"/>
  <c r="H449" i="4"/>
  <c r="H433" i="4"/>
  <c r="H417" i="4"/>
  <c r="H401" i="4"/>
  <c r="H385" i="4"/>
  <c r="A186" i="4"/>
  <c r="I143" i="4"/>
  <c r="I111" i="4"/>
  <c r="I88" i="4"/>
  <c r="I56" i="4"/>
  <c r="I11" i="4"/>
  <c r="H320" i="4"/>
  <c r="H304" i="4"/>
  <c r="H224" i="4"/>
  <c r="H192" i="4"/>
  <c r="H160" i="4"/>
  <c r="H128" i="4"/>
  <c r="H64" i="4"/>
  <c r="I443" i="4"/>
  <c r="I376" i="4"/>
  <c r="I248" i="4"/>
  <c r="I216" i="4"/>
  <c r="I184" i="4"/>
  <c r="I152" i="4"/>
  <c r="I120" i="4"/>
  <c r="I77" i="4"/>
  <c r="I45" i="4"/>
  <c r="H431" i="4"/>
  <c r="H351" i="4"/>
  <c r="H287" i="4"/>
  <c r="H223" i="4"/>
  <c r="H191" i="4"/>
  <c r="H159" i="4"/>
  <c r="H127" i="4"/>
  <c r="H95" i="4"/>
  <c r="H63" i="4"/>
  <c r="H31" i="4"/>
  <c r="H15" i="4"/>
  <c r="A254" i="4"/>
  <c r="A109" i="4"/>
  <c r="H462" i="4"/>
  <c r="H446" i="4"/>
  <c r="H414" i="4"/>
  <c r="H398" i="4"/>
  <c r="H382" i="4"/>
  <c r="H366" i="4"/>
  <c r="H350" i="4"/>
  <c r="H334" i="4"/>
  <c r="H318" i="4"/>
  <c r="H302" i="4"/>
  <c r="H286" i="4"/>
  <c r="H270" i="4"/>
  <c r="H238" i="4"/>
  <c r="H222" i="4"/>
  <c r="H206" i="4"/>
  <c r="H190" i="4"/>
  <c r="H174" i="4"/>
  <c r="H158" i="4"/>
  <c r="H142" i="4"/>
  <c r="H126" i="4"/>
  <c r="H110" i="4"/>
  <c r="H94" i="4"/>
  <c r="H78" i="4"/>
  <c r="H62" i="4"/>
  <c r="H46" i="4"/>
  <c r="H30" i="4"/>
  <c r="H14" i="4"/>
  <c r="A399" i="4"/>
  <c r="A28" i="4"/>
  <c r="H210" i="4"/>
  <c r="H178" i="4"/>
  <c r="I442" i="4"/>
  <c r="I408" i="4"/>
  <c r="I342" i="4"/>
  <c r="I278" i="4"/>
  <c r="I247" i="4"/>
  <c r="I215" i="4"/>
  <c r="H29" i="4"/>
  <c r="A430" i="4"/>
  <c r="A204" i="4"/>
  <c r="I75" i="4"/>
  <c r="I43" i="4"/>
  <c r="I8" i="4"/>
  <c r="H348" i="4"/>
  <c r="H284" i="4"/>
  <c r="H252" i="4"/>
  <c r="H92" i="4"/>
  <c r="H76" i="4"/>
  <c r="H60" i="4"/>
  <c r="H44" i="4"/>
  <c r="A187" i="4"/>
  <c r="A122" i="4"/>
  <c r="H459" i="4"/>
  <c r="H427" i="4"/>
  <c r="H315" i="4"/>
  <c r="H27" i="4"/>
  <c r="A153" i="4"/>
  <c r="A89" i="4"/>
  <c r="I440" i="4"/>
  <c r="I406" i="4"/>
  <c r="I362" i="4"/>
  <c r="H426" i="4"/>
  <c r="H346" i="4"/>
  <c r="H330" i="4"/>
  <c r="H314" i="4"/>
  <c r="H298" i="4"/>
  <c r="H282" i="4"/>
  <c r="H266" i="4"/>
  <c r="H250" i="4"/>
  <c r="H234" i="4"/>
  <c r="H218" i="4"/>
  <c r="H202" i="4"/>
  <c r="H186" i="4"/>
  <c r="H170" i="4"/>
  <c r="H154" i="4"/>
  <c r="H106" i="4"/>
  <c r="H90" i="4"/>
  <c r="H74" i="4"/>
  <c r="H58" i="4"/>
  <c r="H42" i="4"/>
  <c r="H10" i="4"/>
  <c r="A23" i="4"/>
  <c r="H450" i="4"/>
  <c r="H146" i="4"/>
  <c r="H114" i="4"/>
  <c r="I328" i="4"/>
  <c r="I296" i="4"/>
  <c r="I264" i="4"/>
  <c r="I72" i="4"/>
  <c r="I40" i="4"/>
  <c r="H392" i="4"/>
  <c r="A278" i="4"/>
  <c r="H263" i="4"/>
  <c r="H231" i="4"/>
  <c r="H199" i="4"/>
  <c r="H167" i="4"/>
  <c r="H135" i="4"/>
  <c r="A149" i="4"/>
  <c r="A53" i="4"/>
  <c r="H294" i="4"/>
  <c r="H70" i="4"/>
  <c r="H38" i="4"/>
  <c r="H22" i="4"/>
  <c r="A326" i="4"/>
  <c r="H469" i="4"/>
  <c r="H453" i="4"/>
  <c r="H437" i="4"/>
  <c r="H421" i="4"/>
  <c r="H405" i="4"/>
  <c r="H389" i="4"/>
  <c r="H373" i="4"/>
  <c r="H357" i="4"/>
  <c r="A422" i="4"/>
  <c r="D12" i="4"/>
  <c r="E462" i="4"/>
  <c r="E418" i="4"/>
  <c r="E411" i="4"/>
  <c r="E403" i="4"/>
  <c r="E387" i="4"/>
  <c r="D365" i="4"/>
  <c r="E318" i="4"/>
  <c r="E309" i="4"/>
  <c r="E293" i="4"/>
  <c r="E277" i="4"/>
  <c r="E270" i="4"/>
  <c r="E261" i="4"/>
  <c r="E254" i="4"/>
  <c r="E245" i="4"/>
  <c r="E238" i="4"/>
  <c r="E229" i="4"/>
  <c r="E222" i="4"/>
  <c r="E213" i="4"/>
  <c r="E166" i="4"/>
  <c r="E145" i="4"/>
  <c r="E98" i="4"/>
  <c r="D447" i="4"/>
  <c r="E439" i="4"/>
  <c r="E425" i="4"/>
  <c r="D380" i="4"/>
  <c r="D349" i="4"/>
  <c r="E340" i="4"/>
  <c r="D191" i="4"/>
  <c r="D160" i="4"/>
  <c r="E42" i="4"/>
  <c r="E26" i="4"/>
  <c r="D461" i="4"/>
  <c r="D348" i="4"/>
  <c r="D317" i="4"/>
  <c r="E308" i="4"/>
  <c r="E292" i="4"/>
  <c r="E276" i="4"/>
  <c r="D269" i="4"/>
  <c r="E260" i="4"/>
  <c r="D253" i="4"/>
  <c r="E244" i="4"/>
  <c r="D237" i="4"/>
  <c r="E228" i="4"/>
  <c r="E467" i="4"/>
  <c r="E196" i="4"/>
  <c r="E174" i="4"/>
  <c r="E134" i="4"/>
  <c r="D128" i="4"/>
  <c r="E103" i="4"/>
  <c r="D460" i="4"/>
  <c r="E354" i="4"/>
  <c r="E347" i="4"/>
  <c r="D316" i="4"/>
  <c r="E307" i="4"/>
  <c r="E291" i="4"/>
  <c r="D268" i="4"/>
  <c r="D252" i="4"/>
  <c r="D236" i="4"/>
  <c r="D220" i="4"/>
  <c r="D205" i="4"/>
  <c r="E180" i="4"/>
  <c r="D143" i="4"/>
  <c r="E118" i="4"/>
  <c r="D112" i="4"/>
  <c r="E87" i="4"/>
  <c r="E71" i="4"/>
  <c r="E55" i="4"/>
  <c r="D445" i="4"/>
  <c r="D300" i="4"/>
  <c r="D284" i="4"/>
  <c r="E466" i="4"/>
  <c r="E459" i="4"/>
  <c r="E451" i="4"/>
  <c r="E436" i="4"/>
  <c r="E421" i="4"/>
  <c r="E400" i="4"/>
  <c r="E384" i="4"/>
  <c r="E322" i="4"/>
  <c r="E315" i="4"/>
  <c r="E179" i="4"/>
  <c r="E142" i="4"/>
  <c r="E117" i="4"/>
  <c r="D444" i="4"/>
  <c r="E391" i="4"/>
  <c r="D188" i="4"/>
  <c r="D157" i="4"/>
  <c r="E148" i="4"/>
  <c r="D95" i="4"/>
  <c r="D79" i="4"/>
  <c r="D63" i="4"/>
  <c r="D47" i="4"/>
  <c r="E38" i="4"/>
  <c r="D31" i="4"/>
  <c r="E22" i="4"/>
  <c r="D15" i="4"/>
  <c r="D429" i="4"/>
  <c r="E352" i="4"/>
  <c r="E194" i="4"/>
  <c r="D383" i="4"/>
  <c r="E359" i="4"/>
  <c r="E178" i="4"/>
  <c r="D156" i="4"/>
  <c r="E147" i="4"/>
  <c r="D141" i="4"/>
  <c r="E116" i="4"/>
  <c r="E94" i="4"/>
  <c r="E78" i="4"/>
  <c r="E62" i="4"/>
  <c r="E46" i="4"/>
  <c r="E37" i="4"/>
  <c r="E30" i="4"/>
  <c r="E21" i="4"/>
  <c r="E14" i="4"/>
  <c r="D125" i="4"/>
  <c r="E100" i="4"/>
  <c r="E382" i="4"/>
  <c r="E373" i="4"/>
  <c r="E304" i="4"/>
  <c r="E288" i="4"/>
  <c r="E193" i="4"/>
  <c r="E115" i="4"/>
  <c r="D335" i="4"/>
  <c r="E311" i="4"/>
  <c r="D124" i="4"/>
  <c r="D93" i="4"/>
  <c r="D77" i="4"/>
  <c r="D61" i="4"/>
  <c r="D45" i="4"/>
  <c r="E36" i="4"/>
  <c r="D29" i="4"/>
  <c r="E20" i="4"/>
  <c r="D13" i="4"/>
  <c r="E295" i="4"/>
  <c r="E279" i="4"/>
  <c r="E263" i="4"/>
  <c r="E247" i="4"/>
  <c r="E231" i="4"/>
  <c r="E215" i="4"/>
  <c r="E199" i="4"/>
  <c r="E183" i="4"/>
  <c r="E167" i="4"/>
  <c r="E7" i="4"/>
  <c r="E465" i="4"/>
  <c r="E449" i="4"/>
  <c r="E433" i="4"/>
  <c r="E417" i="4"/>
  <c r="E401" i="4"/>
  <c r="E385" i="4"/>
  <c r="E369" i="4"/>
  <c r="E353" i="4"/>
  <c r="E337" i="4"/>
  <c r="E321" i="4"/>
  <c r="E305" i="4"/>
  <c r="E289" i="4"/>
  <c r="E273" i="4"/>
  <c r="E257" i="4"/>
  <c r="E241" i="4"/>
  <c r="E225" i="4"/>
  <c r="E454" i="4"/>
  <c r="E438" i="4"/>
  <c r="E422" i="4"/>
  <c r="E406" i="4"/>
  <c r="E390" i="4"/>
  <c r="E374" i="4"/>
  <c r="E358" i="4"/>
  <c r="E342" i="4"/>
  <c r="E326" i="4"/>
  <c r="E310" i="4"/>
  <c r="E294" i="4"/>
  <c r="E6" i="4"/>
  <c r="E203" i="4"/>
  <c r="E187" i="4"/>
  <c r="E171" i="4"/>
  <c r="E155" i="4"/>
  <c r="E139" i="4"/>
  <c r="E123" i="4"/>
  <c r="E107" i="4"/>
  <c r="E91" i="4"/>
  <c r="E75" i="4"/>
  <c r="E59" i="4"/>
  <c r="E43" i="4"/>
  <c r="E27" i="4"/>
  <c r="E11" i="4"/>
  <c r="E5" i="4"/>
  <c r="E458" i="4"/>
  <c r="E442" i="4"/>
  <c r="E426" i="4"/>
  <c r="E410" i="4"/>
  <c r="E394" i="4"/>
  <c r="E378" i="4"/>
  <c r="E362" i="4"/>
  <c r="E346" i="4"/>
  <c r="E330" i="4"/>
  <c r="E314" i="4"/>
  <c r="E298" i="4"/>
  <c r="E282" i="4"/>
  <c r="E266" i="4"/>
  <c r="E250" i="4"/>
  <c r="E234" i="4"/>
  <c r="E218" i="4"/>
  <c r="E202" i="4"/>
  <c r="E170" i="4"/>
  <c r="E154" i="4"/>
  <c r="E138" i="4"/>
  <c r="E122" i="4"/>
  <c r="E106" i="4"/>
  <c r="E90" i="4"/>
  <c r="E74" i="4"/>
  <c r="E58" i="4"/>
  <c r="E10" i="4"/>
  <c r="E4" i="4"/>
  <c r="E393" i="4"/>
  <c r="E377" i="4"/>
  <c r="E361" i="4"/>
  <c r="E345" i="4"/>
  <c r="E329" i="4"/>
  <c r="E313" i="4"/>
  <c r="E297" i="4"/>
  <c r="E281" i="4"/>
  <c r="E265" i="4"/>
  <c r="E249" i="4"/>
  <c r="E233" i="4"/>
  <c r="E217" i="4"/>
  <c r="E201" i="4"/>
  <c r="E185" i="4"/>
  <c r="E169" i="4"/>
  <c r="E153" i="4"/>
  <c r="E137" i="4"/>
  <c r="E121" i="4"/>
  <c r="E105" i="4"/>
  <c r="E89" i="4"/>
  <c r="E73" i="4"/>
  <c r="E57" i="4"/>
  <c r="E41" i="4"/>
  <c r="E25" i="4"/>
  <c r="E9" i="4"/>
  <c r="E35" i="4"/>
  <c r="E19" i="4"/>
  <c r="E3" i="4"/>
  <c r="E456" i="4"/>
  <c r="E440" i="4"/>
  <c r="E424" i="4"/>
  <c r="E408" i="4"/>
  <c r="E392" i="4"/>
  <c r="E376" i="4"/>
  <c r="E360" i="4"/>
  <c r="E344" i="4"/>
  <c r="E328" i="4"/>
  <c r="E312" i="4"/>
  <c r="E296" i="4"/>
  <c r="E280" i="4"/>
  <c r="E264" i="4"/>
  <c r="E248" i="4"/>
  <c r="E232" i="4"/>
  <c r="E216" i="4"/>
  <c r="E200" i="4"/>
  <c r="E184" i="4"/>
  <c r="E168" i="4"/>
  <c r="E152" i="4"/>
  <c r="E136" i="4"/>
  <c r="E120" i="4"/>
  <c r="E104" i="4"/>
  <c r="E88" i="4"/>
  <c r="E72" i="4"/>
  <c r="E56" i="4"/>
  <c r="E40" i="4"/>
  <c r="E24" i="4"/>
  <c r="E8" i="4"/>
  <c r="I461" i="4"/>
  <c r="I429" i="4"/>
  <c r="I413" i="4"/>
  <c r="I365" i="4"/>
  <c r="I349" i="4"/>
  <c r="I333" i="4"/>
  <c r="I317" i="4"/>
  <c r="I285" i="4"/>
  <c r="I269" i="4"/>
  <c r="I253" i="4"/>
  <c r="I237" i="4"/>
  <c r="I221" i="4"/>
  <c r="I205" i="4"/>
  <c r="I189" i="4"/>
  <c r="I173" i="4"/>
  <c r="I157" i="4"/>
  <c r="I141" i="4"/>
  <c r="I125" i="4"/>
  <c r="I13" i="4"/>
  <c r="I397" i="4"/>
  <c r="I381" i="4"/>
  <c r="I434" i="4"/>
  <c r="I418" i="4"/>
  <c r="I402" i="4"/>
  <c r="I386" i="4"/>
  <c r="I370" i="4"/>
  <c r="I354" i="4"/>
  <c r="I338" i="4"/>
  <c r="I322" i="4"/>
  <c r="I306" i="4"/>
  <c r="I290" i="4"/>
  <c r="I274" i="4"/>
  <c r="I258" i="4"/>
  <c r="I98" i="4"/>
  <c r="I82" i="4"/>
  <c r="I66" i="4"/>
  <c r="I50" i="4"/>
  <c r="I34" i="4"/>
  <c r="I18" i="4"/>
  <c r="I439" i="4"/>
  <c r="I423" i="4"/>
  <c r="I407" i="4"/>
  <c r="I391" i="4"/>
  <c r="I375" i="4"/>
  <c r="I359" i="4"/>
  <c r="I343" i="4"/>
  <c r="I327" i="4"/>
  <c r="I311" i="4"/>
  <c r="I295" i="4"/>
  <c r="I103" i="4"/>
  <c r="I87" i="4"/>
  <c r="I71" i="4"/>
  <c r="I55" i="4"/>
  <c r="I39" i="4"/>
  <c r="I7" i="4"/>
  <c r="I460" i="4"/>
  <c r="I444" i="4"/>
  <c r="I428" i="4"/>
  <c r="I396" i="4"/>
  <c r="I236" i="4"/>
  <c r="I220" i="4"/>
  <c r="I188" i="4"/>
  <c r="I172" i="4"/>
  <c r="I156" i="4"/>
  <c r="I140" i="4"/>
  <c r="I124" i="4"/>
  <c r="I108" i="4"/>
  <c r="I369" i="4"/>
  <c r="I353" i="4"/>
  <c r="I337" i="4"/>
  <c r="I321" i="4"/>
  <c r="I305" i="4"/>
  <c r="I289" i="4"/>
  <c r="I273" i="4"/>
  <c r="I257" i="4"/>
  <c r="I241" i="4"/>
  <c r="I225" i="4"/>
  <c r="I209" i="4"/>
  <c r="I193" i="4"/>
  <c r="I177" i="4"/>
  <c r="I161" i="4"/>
  <c r="I145" i="4"/>
  <c r="I113" i="4"/>
  <c r="I97" i="4"/>
  <c r="I81" i="4"/>
  <c r="I65" i="4"/>
  <c r="I49" i="4"/>
  <c r="I17" i="4"/>
  <c r="I6" i="4"/>
  <c r="I464" i="4"/>
  <c r="I448" i="4"/>
  <c r="I432" i="4"/>
  <c r="I96" i="4"/>
  <c r="I32" i="4"/>
  <c r="I16" i="4"/>
  <c r="I416" i="4"/>
  <c r="I384" i="4"/>
  <c r="I368" i="4"/>
  <c r="I341" i="4"/>
  <c r="I325" i="4"/>
  <c r="I277" i="4"/>
  <c r="I261" i="4"/>
  <c r="I245" i="4"/>
  <c r="I229" i="4"/>
  <c r="I213" i="4"/>
  <c r="I197" i="4"/>
  <c r="I181" i="4"/>
  <c r="I165" i="4"/>
  <c r="I133" i="4"/>
  <c r="I117" i="4"/>
  <c r="I101" i="4"/>
  <c r="I85" i="4"/>
  <c r="I69" i="4"/>
  <c r="I37" i="4"/>
  <c r="I21" i="4"/>
  <c r="I5" i="4"/>
  <c r="I138" i="4"/>
  <c r="I36" i="4"/>
  <c r="I20" i="4"/>
  <c r="I4" i="4"/>
  <c r="I457" i="4"/>
  <c r="I441" i="4"/>
  <c r="I425" i="4"/>
  <c r="I409" i="4"/>
  <c r="I393" i="4"/>
  <c r="I377" i="4"/>
  <c r="I361" i="4"/>
  <c r="I345" i="4"/>
  <c r="I329" i="4"/>
  <c r="I313" i="4"/>
  <c r="I297" i="4"/>
  <c r="I281" i="4"/>
  <c r="I265" i="4"/>
  <c r="I249" i="4"/>
  <c r="I233" i="4"/>
  <c r="I217" i="4"/>
  <c r="I201" i="4"/>
  <c r="I185" i="4"/>
  <c r="I169" i="4"/>
  <c r="I137" i="4"/>
  <c r="I121" i="4"/>
  <c r="I105" i="4"/>
  <c r="I73" i="4"/>
  <c r="I57" i="4"/>
  <c r="I41" i="4"/>
  <c r="I25" i="4"/>
  <c r="I9" i="4"/>
  <c r="O67" i="4"/>
  <c r="O436" i="4"/>
  <c r="O276" i="4"/>
  <c r="O404" i="4"/>
  <c r="O468" i="4"/>
  <c r="O450" i="4"/>
  <c r="O419" i="4"/>
  <c r="O259" i="4"/>
  <c r="O131" i="4"/>
  <c r="O83" i="4"/>
  <c r="O51" i="4"/>
  <c r="O35" i="4"/>
  <c r="O466" i="4"/>
  <c r="O434" i="4"/>
  <c r="O402" i="4"/>
  <c r="O386" i="4"/>
  <c r="O370" i="4"/>
  <c r="O354" i="4"/>
  <c r="O338" i="4"/>
  <c r="O322" i="4"/>
  <c r="O306" i="4"/>
  <c r="O290" i="4"/>
  <c r="O274" i="4"/>
  <c r="O226" i="4"/>
  <c r="O210" i="4"/>
  <c r="O194" i="4"/>
  <c r="O162" i="4"/>
  <c r="O146" i="4"/>
  <c r="O98" i="4"/>
  <c r="O66" i="4"/>
  <c r="O18" i="4"/>
  <c r="O465" i="4"/>
  <c r="O433" i="4"/>
  <c r="O417" i="4"/>
  <c r="O385" i="4"/>
  <c r="O305" i="4"/>
  <c r="O289" i="4"/>
  <c r="O273" i="4"/>
  <c r="O257" i="4"/>
  <c r="O241" i="4"/>
  <c r="O225" i="4"/>
  <c r="O209" i="4"/>
  <c r="O145" i="4"/>
  <c r="O97" i="4"/>
  <c r="O65" i="4"/>
  <c r="O49" i="4"/>
  <c r="O17" i="4"/>
  <c r="O464" i="4"/>
  <c r="O448" i="4"/>
  <c r="O432" i="4"/>
  <c r="O416" i="4"/>
  <c r="O384" i="4"/>
  <c r="O368" i="4"/>
  <c r="O336" i="4"/>
  <c r="O320" i="4"/>
  <c r="O304" i="4"/>
  <c r="O272" i="4"/>
  <c r="O240" i="4"/>
  <c r="O208" i="4"/>
  <c r="O144" i="4"/>
  <c r="O128" i="4"/>
  <c r="O112" i="4"/>
  <c r="O96" i="4"/>
  <c r="O64" i="4"/>
  <c r="O32" i="4"/>
  <c r="O463" i="4"/>
  <c r="O415" i="4"/>
  <c r="O383" i="4"/>
  <c r="O367" i="4"/>
  <c r="O351" i="4"/>
  <c r="O335" i="4"/>
  <c r="O319" i="4"/>
  <c r="O303" i="4"/>
  <c r="O223" i="4"/>
  <c r="O207" i="4"/>
  <c r="O191" i="4"/>
  <c r="O127" i="4"/>
  <c r="O95" i="4"/>
  <c r="O79" i="4"/>
  <c r="O63" i="4"/>
  <c r="O31" i="4"/>
  <c r="O462" i="4"/>
  <c r="O398" i="4"/>
  <c r="O366" i="4"/>
  <c r="O350" i="4"/>
  <c r="O334" i="4"/>
  <c r="O302" i="4"/>
  <c r="O270" i="4"/>
  <c r="O222" i="4"/>
  <c r="O206" i="4"/>
  <c r="O190" i="4"/>
  <c r="O142" i="4"/>
  <c r="O126" i="4"/>
  <c r="O94" i="4"/>
  <c r="O78" i="4"/>
  <c r="O46" i="4"/>
  <c r="O14" i="4"/>
  <c r="O461" i="4"/>
  <c r="O429" i="4"/>
  <c r="O365" i="4"/>
  <c r="O333" i="4"/>
  <c r="O285" i="4"/>
  <c r="O269" i="4"/>
  <c r="O253" i="4"/>
  <c r="O237" i="4"/>
  <c r="O221" i="4"/>
  <c r="O173" i="4"/>
  <c r="O141" i="4"/>
  <c r="O125" i="4"/>
  <c r="O93" i="4"/>
  <c r="O61" i="4"/>
  <c r="O45" i="4"/>
  <c r="O13" i="4"/>
  <c r="O460" i="4"/>
  <c r="O444" i="4"/>
  <c r="O428" i="4"/>
  <c r="O364" i="4"/>
  <c r="O332" i="4"/>
  <c r="O316" i="4"/>
  <c r="O284" i="4"/>
  <c r="O268" i="4"/>
  <c r="O236" i="4"/>
  <c r="O220" i="4"/>
  <c r="O172" i="4"/>
  <c r="O156" i="4"/>
  <c r="O140" i="4"/>
  <c r="O108" i="4"/>
  <c r="O92" i="4"/>
  <c r="O60" i="4"/>
  <c r="O12" i="4"/>
  <c r="O427" i="4"/>
  <c r="O411" i="4"/>
  <c r="O395" i="4"/>
  <c r="O379" i="4"/>
  <c r="O363" i="4"/>
  <c r="O347" i="4"/>
  <c r="O315" i="4"/>
  <c r="O299" i="4"/>
  <c r="O283" i="4"/>
  <c r="O267" i="4"/>
  <c r="O235" i="4"/>
  <c r="O219" i="4"/>
  <c r="O203" i="4"/>
  <c r="O107" i="4"/>
  <c r="O75" i="4"/>
  <c r="O59" i="4"/>
  <c r="O27" i="4"/>
  <c r="O426" i="4"/>
  <c r="O410" i="4"/>
  <c r="O394" i="4"/>
  <c r="O378" i="4"/>
  <c r="O346" i="4"/>
  <c r="O314" i="4"/>
  <c r="O298" i="4"/>
  <c r="O282" i="4"/>
  <c r="O250" i="4"/>
  <c r="O234" i="4"/>
  <c r="O218" i="4"/>
  <c r="O202" i="4"/>
  <c r="O106" i="4"/>
  <c r="O74" i="4"/>
  <c r="O58" i="4"/>
  <c r="O42" i="4"/>
  <c r="O26" i="4"/>
  <c r="O457" i="4"/>
  <c r="O441" i="4"/>
  <c r="O425" i="4"/>
  <c r="O409" i="4"/>
  <c r="O393" i="4"/>
  <c r="O377" i="4"/>
  <c r="O329" i="4"/>
  <c r="O313" i="4"/>
  <c r="O249" i="4"/>
  <c r="O217" i="4"/>
  <c r="O201" i="4"/>
  <c r="O185" i="4"/>
  <c r="O169" i="4"/>
  <c r="O137" i="4"/>
  <c r="O121" i="4"/>
  <c r="O105" i="4"/>
  <c r="O57" i="4"/>
  <c r="O41" i="4"/>
  <c r="O9" i="4"/>
  <c r="O440" i="4"/>
  <c r="O408" i="4"/>
  <c r="O392" i="4"/>
  <c r="O360" i="4"/>
  <c r="O312" i="4"/>
  <c r="O264" i="4"/>
  <c r="O216" i="4"/>
  <c r="O200" i="4"/>
  <c r="O184" i="4"/>
  <c r="O168" i="4"/>
  <c r="O152" i="4"/>
  <c r="O120" i="4"/>
  <c r="O88" i="4"/>
  <c r="O56" i="4"/>
  <c r="O40" i="4"/>
  <c r="O8" i="4"/>
  <c r="O439" i="4"/>
  <c r="O359" i="4"/>
  <c r="O343" i="4"/>
  <c r="O263" i="4"/>
  <c r="O231" i="4"/>
  <c r="O215" i="4"/>
  <c r="O199" i="4"/>
  <c r="O183" i="4"/>
  <c r="O119" i="4"/>
  <c r="O87" i="4"/>
  <c r="O71" i="4"/>
  <c r="O39" i="4"/>
  <c r="O7" i="4"/>
  <c r="O5" i="4"/>
  <c r="O454" i="4"/>
  <c r="O438" i="4"/>
  <c r="O374" i="4"/>
  <c r="O358" i="4"/>
  <c r="O342" i="4"/>
  <c r="O262" i="4"/>
  <c r="O246" i="4"/>
  <c r="O230" i="4"/>
  <c r="O214" i="4"/>
  <c r="O198" i="4"/>
  <c r="O182" i="4"/>
  <c r="O134" i="4"/>
  <c r="O118" i="4"/>
  <c r="O102" i="4"/>
  <c r="O70" i="4"/>
  <c r="O38" i="4"/>
  <c r="O22" i="4"/>
  <c r="O469" i="4"/>
  <c r="O437" i="4"/>
  <c r="O421" i="4"/>
  <c r="O405" i="4"/>
  <c r="O389" i="4"/>
  <c r="O373" i="4"/>
  <c r="O357" i="4"/>
  <c r="O341" i="4"/>
  <c r="O325" i="4"/>
  <c r="O277" i="4"/>
  <c r="O261" i="4"/>
  <c r="O245" i="4"/>
  <c r="O229" i="4"/>
  <c r="O213" i="4"/>
  <c r="O197" i="4"/>
  <c r="O165" i="4"/>
  <c r="O133" i="4"/>
  <c r="O69" i="4"/>
  <c r="O37" i="4"/>
  <c r="O21" i="4"/>
  <c r="K1" i="2"/>
  <c r="E1" i="2"/>
  <c r="I1" i="2"/>
  <c r="M1" i="2"/>
  <c r="O6" i="2"/>
  <c r="P6" i="2" s="1"/>
  <c r="O7" i="2"/>
  <c r="P7" i="2" s="1"/>
  <c r="O8" i="2"/>
  <c r="P8" i="2" s="1"/>
  <c r="O9" i="2"/>
  <c r="P9" i="2" s="1"/>
  <c r="O5" i="2"/>
  <c r="P5" i="2" s="1"/>
  <c r="P1" i="2"/>
  <c r="O1" i="2"/>
  <c r="D1" i="2"/>
  <c r="H1" i="2"/>
  <c r="L1" i="2"/>
  <c r="G1" i="2"/>
  <c r="E2" i="1"/>
  <c r="P26" i="4" l="1"/>
  <c r="D19" i="14" s="1"/>
  <c r="P227" i="4"/>
  <c r="D168" i="14" s="1"/>
  <c r="P163" i="4"/>
  <c r="D118" i="14" s="1"/>
  <c r="P27" i="4"/>
  <c r="D20" i="14" s="1"/>
  <c r="P212" i="4"/>
  <c r="D154" i="14" s="1"/>
  <c r="P324" i="4"/>
  <c r="D240" i="14" s="1"/>
  <c r="P6" i="4"/>
  <c r="D4" i="14" s="1"/>
  <c r="P148" i="4"/>
  <c r="D110" i="14" s="1"/>
  <c r="P340" i="4"/>
  <c r="D252" i="14" s="1"/>
  <c r="P356" i="4"/>
  <c r="D264" i="14" s="1"/>
  <c r="P16" i="4"/>
  <c r="D12" i="14" s="1"/>
  <c r="P44" i="4"/>
  <c r="D32" i="14" s="1"/>
  <c r="P104" i="4"/>
  <c r="D77" i="14" s="1"/>
  <c r="P136" i="4"/>
  <c r="D100" i="14" s="1"/>
  <c r="P160" i="4"/>
  <c r="D116" i="14" s="1"/>
  <c r="P244" i="4"/>
  <c r="D181" i="14" s="1"/>
  <c r="P252" i="4"/>
  <c r="D187" i="14" s="1"/>
  <c r="P275" i="4"/>
  <c r="D205" i="14" s="1"/>
  <c r="P328" i="4"/>
  <c r="D242" i="14" s="1"/>
  <c r="P388" i="4"/>
  <c r="D290" i="14" s="1"/>
  <c r="A456" i="4"/>
  <c r="P73" i="4"/>
  <c r="D55" i="14" s="1"/>
  <c r="P81" i="4"/>
  <c r="D61" i="14" s="1"/>
  <c r="P117" i="4"/>
  <c r="D86" i="14" s="1"/>
  <c r="P181" i="4"/>
  <c r="D130" i="14" s="1"/>
  <c r="P193" i="4"/>
  <c r="D138" i="14" s="1"/>
  <c r="P233" i="4"/>
  <c r="D173" i="14" s="1"/>
  <c r="P291" i="4"/>
  <c r="D216" i="14" s="1"/>
  <c r="P301" i="4"/>
  <c r="D222" i="14" s="1"/>
  <c r="P349" i="4"/>
  <c r="D259" i="14" s="1"/>
  <c r="P453" i="4"/>
  <c r="D337" i="14" s="1"/>
  <c r="P86" i="4"/>
  <c r="D64" i="14" s="1"/>
  <c r="P158" i="4"/>
  <c r="D115" i="14" s="1"/>
  <c r="P211" i="4"/>
  <c r="D153" i="14" s="1"/>
  <c r="P318" i="4"/>
  <c r="D235" i="14" s="1"/>
  <c r="P339" i="4"/>
  <c r="D251" i="14" s="1"/>
  <c r="P362" i="4"/>
  <c r="D269" i="14" s="1"/>
  <c r="P382" i="4"/>
  <c r="D285" i="14" s="1"/>
  <c r="P414" i="4"/>
  <c r="D308" i="14" s="1"/>
  <c r="P11" i="4"/>
  <c r="D8" i="14" s="1"/>
  <c r="P52" i="4"/>
  <c r="D38" i="14" s="1"/>
  <c r="P68" i="4"/>
  <c r="D51" i="14" s="1"/>
  <c r="P91" i="4"/>
  <c r="D67" i="14" s="1"/>
  <c r="P132" i="4"/>
  <c r="D97" i="14" s="1"/>
  <c r="P151" i="4"/>
  <c r="D111" i="14" s="1"/>
  <c r="P167" i="4"/>
  <c r="D121" i="14" s="1"/>
  <c r="P175" i="4"/>
  <c r="D127" i="14" s="1"/>
  <c r="P239" i="4"/>
  <c r="D178" i="14" s="1"/>
  <c r="P287" i="4"/>
  <c r="D213" i="14" s="1"/>
  <c r="P311" i="4"/>
  <c r="D229" i="14" s="1"/>
  <c r="P420" i="4"/>
  <c r="D313" i="14" s="1"/>
  <c r="P447" i="4"/>
  <c r="D333" i="14" s="1"/>
  <c r="P435" i="4"/>
  <c r="D324" i="14" s="1"/>
  <c r="P371" i="4"/>
  <c r="D277" i="14" s="1"/>
  <c r="P292" i="4"/>
  <c r="D217" i="14" s="1"/>
  <c r="P115" i="4"/>
  <c r="D85" i="14" s="1"/>
  <c r="P20" i="4"/>
  <c r="D15" i="14" s="1"/>
  <c r="P48" i="4"/>
  <c r="D35" i="14" s="1"/>
  <c r="P124" i="4"/>
  <c r="D91" i="14" s="1"/>
  <c r="P147" i="4"/>
  <c r="D109" i="14" s="1"/>
  <c r="P196" i="4"/>
  <c r="D140" i="14" s="1"/>
  <c r="P248" i="4"/>
  <c r="D184" i="14" s="1"/>
  <c r="P256" i="4"/>
  <c r="D189" i="14" s="1"/>
  <c r="P308" i="4"/>
  <c r="D228" i="14" s="1"/>
  <c r="P376" i="4"/>
  <c r="D281" i="14" s="1"/>
  <c r="P424" i="4"/>
  <c r="D315" i="14" s="1"/>
  <c r="P25" i="4"/>
  <c r="D18" i="14" s="1"/>
  <c r="P77" i="4"/>
  <c r="D58" i="14" s="1"/>
  <c r="P101" i="4"/>
  <c r="D75" i="14" s="1"/>
  <c r="P177" i="4"/>
  <c r="D128" i="14" s="1"/>
  <c r="P189" i="4"/>
  <c r="D135" i="14" s="1"/>
  <c r="P228" i="4"/>
  <c r="D169" i="14" s="1"/>
  <c r="A281" i="4"/>
  <c r="P297" i="4"/>
  <c r="D219" i="14" s="1"/>
  <c r="P397" i="4"/>
  <c r="D297" i="14" s="1"/>
  <c r="P30" i="4"/>
  <c r="D21" i="14" s="1"/>
  <c r="P114" i="4"/>
  <c r="D84" i="14" s="1"/>
  <c r="P164" i="4"/>
  <c r="D119" i="14" s="1"/>
  <c r="P266" i="4"/>
  <c r="D197" i="14" s="1"/>
  <c r="P323" i="4"/>
  <c r="D239" i="14" s="1"/>
  <c r="P355" i="4"/>
  <c r="D263" i="14" s="1"/>
  <c r="P403" i="4"/>
  <c r="D300" i="14" s="1"/>
  <c r="P451" i="4"/>
  <c r="D336" i="14" s="1"/>
  <c r="P36" i="4"/>
  <c r="D25" i="14" s="1"/>
  <c r="P55" i="4"/>
  <c r="D39" i="14" s="1"/>
  <c r="P84" i="4"/>
  <c r="D63" i="14" s="1"/>
  <c r="P111" i="4"/>
  <c r="D82" i="14" s="1"/>
  <c r="P139" i="4"/>
  <c r="D102" i="14" s="1"/>
  <c r="P155" i="4"/>
  <c r="D113" i="14" s="1"/>
  <c r="P171" i="4"/>
  <c r="D124" i="14" s="1"/>
  <c r="P179" i="4"/>
  <c r="D129" i="14" s="1"/>
  <c r="P260" i="4"/>
  <c r="D192" i="14" s="1"/>
  <c r="P295" i="4"/>
  <c r="D218" i="14" s="1"/>
  <c r="P331" i="4"/>
  <c r="D244" i="14" s="1"/>
  <c r="P407" i="4"/>
  <c r="D303" i="14" s="1"/>
  <c r="P467" i="4"/>
  <c r="D348" i="14" s="1"/>
  <c r="A349" i="4"/>
  <c r="A136" i="4"/>
  <c r="A340" i="4"/>
  <c r="P456" i="4"/>
  <c r="D339" i="14" s="1"/>
  <c r="A244" i="4"/>
  <c r="A233" i="4"/>
  <c r="A81" i="4"/>
  <c r="A104" i="4"/>
  <c r="A275" i="4"/>
  <c r="A20" i="4"/>
  <c r="A177" i="4"/>
  <c r="A147" i="4"/>
  <c r="A376" i="4"/>
  <c r="A196" i="4"/>
  <c r="A77" i="4"/>
  <c r="A248" i="4"/>
  <c r="A256" i="4"/>
  <c r="A308" i="4"/>
  <c r="A328" i="4"/>
  <c r="A73" i="4"/>
  <c r="A211" i="4"/>
  <c r="A181" i="4"/>
  <c r="A318" i="4"/>
  <c r="A252" i="4"/>
  <c r="A388" i="4"/>
  <c r="A16" i="4"/>
  <c r="A86" i="4"/>
  <c r="A160" i="4"/>
  <c r="A193" i="4"/>
  <c r="A44" i="4"/>
  <c r="A301" i="4"/>
  <c r="A117" i="4"/>
  <c r="A291" i="4"/>
  <c r="A356" i="4"/>
  <c r="A227" i="4"/>
  <c r="A163" i="4"/>
  <c r="A115" i="4"/>
  <c r="A371" i="4"/>
  <c r="A292" i="4"/>
  <c r="A148" i="4"/>
  <c r="A6" i="4"/>
  <c r="A324" i="4"/>
  <c r="A212" i="4"/>
  <c r="P437" i="4"/>
  <c r="D326" i="14" s="1"/>
  <c r="A437" i="4"/>
  <c r="P165" i="4"/>
  <c r="D120" i="14" s="1"/>
  <c r="A165" i="4"/>
  <c r="P40" i="4"/>
  <c r="D29" i="14" s="1"/>
  <c r="A40" i="4"/>
  <c r="P56" i="4"/>
  <c r="D40" i="14" s="1"/>
  <c r="A56" i="4"/>
  <c r="P245" i="4"/>
  <c r="D182" i="14" s="1"/>
  <c r="A245" i="4"/>
  <c r="P71" i="4"/>
  <c r="D54" i="14" s="1"/>
  <c r="A71" i="4"/>
  <c r="P134" i="4"/>
  <c r="D99" i="14" s="1"/>
  <c r="A134" i="4"/>
  <c r="P87" i="4"/>
  <c r="D65" i="14" s="1"/>
  <c r="A87" i="4"/>
  <c r="P74" i="4"/>
  <c r="D56" i="14" s="1"/>
  <c r="A74" i="4"/>
  <c r="P60" i="4"/>
  <c r="D44" i="14" s="1"/>
  <c r="A60" i="4"/>
  <c r="P14" i="4"/>
  <c r="D11" i="14" s="1"/>
  <c r="A14" i="4"/>
  <c r="P31" i="4"/>
  <c r="D22" i="14" s="1"/>
  <c r="A31" i="4"/>
  <c r="P32" i="4"/>
  <c r="D23" i="14" s="1"/>
  <c r="A32" i="4"/>
  <c r="P370" i="4"/>
  <c r="D276" i="14" s="1"/>
  <c r="A370" i="4"/>
  <c r="P67" i="4"/>
  <c r="D50" i="14" s="1"/>
  <c r="A67" i="4"/>
  <c r="P277" i="4"/>
  <c r="D207" i="14" s="1"/>
  <c r="A277" i="4"/>
  <c r="P119" i="4"/>
  <c r="D88" i="14" s="1"/>
  <c r="A119" i="4"/>
  <c r="P185" i="4"/>
  <c r="D134" i="14" s="1"/>
  <c r="A185" i="4"/>
  <c r="P107" i="4"/>
  <c r="D80" i="14" s="1"/>
  <c r="A107" i="4"/>
  <c r="P45" i="4"/>
  <c r="D33" i="14" s="1"/>
  <c r="A45" i="4"/>
  <c r="P63" i="4"/>
  <c r="D46" i="14" s="1"/>
  <c r="A63" i="4"/>
  <c r="P64" i="4"/>
  <c r="D47" i="14" s="1"/>
  <c r="A64" i="4"/>
  <c r="P464" i="4"/>
  <c r="D345" i="14" s="1"/>
  <c r="A464" i="4"/>
  <c r="P465" i="4"/>
  <c r="D346" i="14" s="1"/>
  <c r="A465" i="4"/>
  <c r="P386" i="4"/>
  <c r="D289" i="14" s="1"/>
  <c r="A386" i="4"/>
  <c r="P343" i="4"/>
  <c r="D255" i="14" s="1"/>
  <c r="A343" i="4"/>
  <c r="P411" i="4"/>
  <c r="D307" i="14" s="1"/>
  <c r="A411" i="4"/>
  <c r="P261" i="4"/>
  <c r="D193" i="14" s="1"/>
  <c r="A261" i="4"/>
  <c r="P169" i="4"/>
  <c r="D123" i="14" s="1"/>
  <c r="A169" i="4"/>
  <c r="P75" i="4"/>
  <c r="D57" i="14" s="1"/>
  <c r="A75" i="4"/>
  <c r="P13" i="4"/>
  <c r="D10" i="14" s="1"/>
  <c r="A13" i="4"/>
  <c r="P433" i="4"/>
  <c r="D322" i="14" s="1"/>
  <c r="A433" i="4"/>
  <c r="P182" i="4"/>
  <c r="D131" i="14" s="1"/>
  <c r="A182" i="4"/>
  <c r="P184" i="4"/>
  <c r="D133" i="14" s="1"/>
  <c r="A184" i="4"/>
  <c r="P106" i="4"/>
  <c r="D79" i="14" s="1"/>
  <c r="A106" i="4"/>
  <c r="P92" i="4"/>
  <c r="D68" i="14" s="1"/>
  <c r="A92" i="4"/>
  <c r="P46" i="4"/>
  <c r="D34" i="14" s="1"/>
  <c r="A46" i="4"/>
  <c r="P325" i="4"/>
  <c r="D241" i="14" s="1"/>
  <c r="A325" i="4"/>
  <c r="P198" i="4"/>
  <c r="D142" i="14" s="1"/>
  <c r="A198" i="4"/>
  <c r="P183" i="4"/>
  <c r="D132" i="14" s="1"/>
  <c r="A183" i="4"/>
  <c r="P200" i="4"/>
  <c r="D144" i="14" s="1"/>
  <c r="A200" i="4"/>
  <c r="P201" i="4"/>
  <c r="D145" i="14" s="1"/>
  <c r="A201" i="4"/>
  <c r="P202" i="4"/>
  <c r="D146" i="14" s="1"/>
  <c r="A202" i="4"/>
  <c r="P203" i="4"/>
  <c r="D147" i="14" s="1"/>
  <c r="A203" i="4"/>
  <c r="P108" i="4"/>
  <c r="D81" i="14" s="1"/>
  <c r="A108" i="4"/>
  <c r="P61" i="4"/>
  <c r="D45" i="14" s="1"/>
  <c r="A61" i="4"/>
  <c r="P78" i="4"/>
  <c r="D59" i="14" s="1"/>
  <c r="A78" i="4"/>
  <c r="P79" i="4"/>
  <c r="D60" i="14" s="1"/>
  <c r="A79" i="4"/>
  <c r="P96" i="4"/>
  <c r="D72" i="14" s="1"/>
  <c r="A96" i="4"/>
  <c r="P17" i="4"/>
  <c r="D13" i="14" s="1"/>
  <c r="A17" i="4"/>
  <c r="P18" i="4"/>
  <c r="D14" i="14" s="1"/>
  <c r="A18" i="4"/>
  <c r="P402" i="4"/>
  <c r="D299" i="14" s="1"/>
  <c r="A402" i="4"/>
  <c r="P21" i="4"/>
  <c r="D16" i="14" s="1"/>
  <c r="A21" i="4"/>
  <c r="P133" i="4"/>
  <c r="D98" i="14" s="1"/>
  <c r="A133" i="4"/>
  <c r="P197" i="4"/>
  <c r="D141" i="14" s="1"/>
  <c r="A197" i="4"/>
  <c r="P229" i="4"/>
  <c r="D170" i="14" s="1"/>
  <c r="A229" i="4"/>
  <c r="P39" i="4"/>
  <c r="D28" i="14" s="1"/>
  <c r="A39" i="4"/>
  <c r="P137" i="4"/>
  <c r="D101" i="14" s="1"/>
  <c r="A137" i="4"/>
  <c r="P59" i="4"/>
  <c r="D43" i="14" s="1"/>
  <c r="A59" i="4"/>
  <c r="P341" i="4"/>
  <c r="D253" i="14" s="1"/>
  <c r="A341" i="4"/>
  <c r="P216" i="4"/>
  <c r="D158" i="14" s="1"/>
  <c r="A216" i="4"/>
  <c r="P217" i="4"/>
  <c r="D159" i="14" s="1"/>
  <c r="A217" i="4"/>
  <c r="P218" i="4"/>
  <c r="D160" i="14" s="1"/>
  <c r="A218" i="4"/>
  <c r="P219" i="4"/>
  <c r="D161" i="14" s="1"/>
  <c r="A219" i="4"/>
  <c r="P140" i="4"/>
  <c r="D103" i="14" s="1"/>
  <c r="A140" i="4"/>
  <c r="P93" i="4"/>
  <c r="D69" i="14" s="1"/>
  <c r="A93" i="4"/>
  <c r="P94" i="4"/>
  <c r="D70" i="14" s="1"/>
  <c r="A94" i="4"/>
  <c r="P95" i="4"/>
  <c r="D71" i="14" s="1"/>
  <c r="A95" i="4"/>
  <c r="P112" i="4"/>
  <c r="D83" i="14" s="1"/>
  <c r="A112" i="4"/>
  <c r="P49" i="4"/>
  <c r="D36" i="14" s="1"/>
  <c r="A49" i="4"/>
  <c r="P66" i="4"/>
  <c r="D49" i="14" s="1"/>
  <c r="A66" i="4"/>
  <c r="P434" i="4"/>
  <c r="D323" i="14" s="1"/>
  <c r="A434" i="4"/>
  <c r="P438" i="4"/>
  <c r="D327" i="14" s="1"/>
  <c r="A438" i="4"/>
  <c r="P8" i="4"/>
  <c r="D6" i="14" s="1"/>
  <c r="A8" i="4"/>
  <c r="P9" i="4"/>
  <c r="D7" i="14" s="1"/>
  <c r="A9" i="4"/>
  <c r="P22" i="4"/>
  <c r="D17" i="14" s="1"/>
  <c r="A22" i="4"/>
  <c r="P41" i="4"/>
  <c r="D30" i="14" s="1"/>
  <c r="A41" i="4"/>
  <c r="P57" i="4"/>
  <c r="D41" i="14" s="1"/>
  <c r="A57" i="4"/>
  <c r="P105" i="4"/>
  <c r="D78" i="14" s="1"/>
  <c r="A105" i="4"/>
  <c r="P102" i="4"/>
  <c r="D76" i="14" s="1"/>
  <c r="A102" i="4"/>
  <c r="P152" i="4"/>
  <c r="D112" i="14" s="1"/>
  <c r="A152" i="4"/>
  <c r="P58" i="4"/>
  <c r="D42" i="14" s="1"/>
  <c r="A58" i="4"/>
  <c r="P12" i="4"/>
  <c r="D9" i="14" s="1"/>
  <c r="A12" i="4"/>
  <c r="P168" i="4"/>
  <c r="D122" i="14" s="1"/>
  <c r="A168" i="4"/>
  <c r="P214" i="4"/>
  <c r="D156" i="14" s="1"/>
  <c r="A214" i="4"/>
  <c r="P357" i="4"/>
  <c r="D265" i="14" s="1"/>
  <c r="A357" i="4"/>
  <c r="P230" i="4"/>
  <c r="D171" i="14" s="1"/>
  <c r="A230" i="4"/>
  <c r="P215" i="4"/>
  <c r="D157" i="14" s="1"/>
  <c r="A215" i="4"/>
  <c r="P264" i="4"/>
  <c r="D196" i="14" s="1"/>
  <c r="A264" i="4"/>
  <c r="P249" i="4"/>
  <c r="D185" i="14" s="1"/>
  <c r="A249" i="4"/>
  <c r="P234" i="4"/>
  <c r="D174" i="14" s="1"/>
  <c r="A234" i="4"/>
  <c r="P235" i="4"/>
  <c r="D175" i="14" s="1"/>
  <c r="A235" i="4"/>
  <c r="P156" i="4"/>
  <c r="D114" i="14" s="1"/>
  <c r="A156" i="4"/>
  <c r="P125" i="4"/>
  <c r="D92" i="14" s="1"/>
  <c r="A125" i="4"/>
  <c r="P126" i="4"/>
  <c r="D93" i="14" s="1"/>
  <c r="A126" i="4"/>
  <c r="P127" i="4"/>
  <c r="D94" i="14" s="1"/>
  <c r="A127" i="4"/>
  <c r="P128" i="4"/>
  <c r="D95" i="14" s="1"/>
  <c r="A128" i="4"/>
  <c r="P65" i="4"/>
  <c r="D48" i="14" s="1"/>
  <c r="A65" i="4"/>
  <c r="P98" i="4"/>
  <c r="D74" i="14" s="1"/>
  <c r="A98" i="4"/>
  <c r="P466" i="4"/>
  <c r="D347" i="14" s="1"/>
  <c r="A466" i="4"/>
  <c r="P405" i="4"/>
  <c r="D302" i="14" s="1"/>
  <c r="A405" i="4"/>
  <c r="P37" i="4"/>
  <c r="D26" i="14" s="1"/>
  <c r="A37" i="4"/>
  <c r="P69" i="4"/>
  <c r="D52" i="14" s="1"/>
  <c r="A69" i="4"/>
  <c r="P213" i="4"/>
  <c r="D155" i="14" s="1"/>
  <c r="A213" i="4"/>
  <c r="P88" i="4"/>
  <c r="D66" i="14" s="1"/>
  <c r="A88" i="4"/>
  <c r="A26" i="4"/>
  <c r="P118" i="4"/>
  <c r="D87" i="14" s="1"/>
  <c r="A118" i="4"/>
  <c r="P448" i="4"/>
  <c r="D334" i="14" s="1"/>
  <c r="A448" i="4"/>
  <c r="P199" i="4"/>
  <c r="D143" i="14" s="1"/>
  <c r="A199" i="4"/>
  <c r="P373" i="4"/>
  <c r="D279" i="14" s="1"/>
  <c r="A373" i="4"/>
  <c r="P246" i="4"/>
  <c r="D183" i="14" s="1"/>
  <c r="A246" i="4"/>
  <c r="P231" i="4"/>
  <c r="D172" i="14" s="1"/>
  <c r="A231" i="4"/>
  <c r="P312" i="4"/>
  <c r="D230" i="14" s="1"/>
  <c r="A312" i="4"/>
  <c r="P313" i="4"/>
  <c r="D231" i="14" s="1"/>
  <c r="A313" i="4"/>
  <c r="P250" i="4"/>
  <c r="D186" i="14" s="1"/>
  <c r="A250" i="4"/>
  <c r="P267" i="4"/>
  <c r="D198" i="14" s="1"/>
  <c r="A267" i="4"/>
  <c r="P172" i="4"/>
  <c r="D125" i="14" s="1"/>
  <c r="A172" i="4"/>
  <c r="P141" i="4"/>
  <c r="D104" i="14" s="1"/>
  <c r="A141" i="4"/>
  <c r="P142" i="4"/>
  <c r="D105" i="14" s="1"/>
  <c r="A142" i="4"/>
  <c r="P191" i="4"/>
  <c r="D137" i="14" s="1"/>
  <c r="A191" i="4"/>
  <c r="P144" i="4"/>
  <c r="D106" i="14" s="1"/>
  <c r="A144" i="4"/>
  <c r="P97" i="4"/>
  <c r="D73" i="14" s="1"/>
  <c r="A97" i="4"/>
  <c r="P146" i="4"/>
  <c r="D108" i="14" s="1"/>
  <c r="A146" i="4"/>
  <c r="P35" i="4"/>
  <c r="D24" i="14" s="1"/>
  <c r="A35" i="4"/>
  <c r="P389" i="4"/>
  <c r="D291" i="14" s="1"/>
  <c r="A389" i="4"/>
  <c r="P262" i="4"/>
  <c r="D194" i="14" s="1"/>
  <c r="A262" i="4"/>
  <c r="P263" i="4"/>
  <c r="D195" i="14" s="1"/>
  <c r="A263" i="4"/>
  <c r="P360" i="4"/>
  <c r="D268" i="14" s="1"/>
  <c r="A360" i="4"/>
  <c r="P329" i="4"/>
  <c r="D243" i="14" s="1"/>
  <c r="A329" i="4"/>
  <c r="P282" i="4"/>
  <c r="D209" i="14" s="1"/>
  <c r="A282" i="4"/>
  <c r="P283" i="4"/>
  <c r="D210" i="14" s="1"/>
  <c r="A283" i="4"/>
  <c r="P220" i="4"/>
  <c r="D162" i="14" s="1"/>
  <c r="A220" i="4"/>
  <c r="P173" i="4"/>
  <c r="D126" i="14" s="1"/>
  <c r="A173" i="4"/>
  <c r="P190" i="4"/>
  <c r="D136" i="14" s="1"/>
  <c r="A190" i="4"/>
  <c r="P207" i="4"/>
  <c r="D149" i="14" s="1"/>
  <c r="A207" i="4"/>
  <c r="P208" i="4"/>
  <c r="D150" i="14" s="1"/>
  <c r="A208" i="4"/>
  <c r="P145" i="4"/>
  <c r="D107" i="14" s="1"/>
  <c r="A145" i="4"/>
  <c r="P162" i="4"/>
  <c r="D117" i="14" s="1"/>
  <c r="A162" i="4"/>
  <c r="P51" i="4"/>
  <c r="D37" i="14" s="1"/>
  <c r="A51" i="4"/>
  <c r="P377" i="4"/>
  <c r="D282" i="14" s="1"/>
  <c r="A377" i="4"/>
  <c r="P298" i="4"/>
  <c r="D220" i="14" s="1"/>
  <c r="A298" i="4"/>
  <c r="P299" i="4"/>
  <c r="D221" i="14" s="1"/>
  <c r="A299" i="4"/>
  <c r="P236" i="4"/>
  <c r="D176" i="14" s="1"/>
  <c r="A236" i="4"/>
  <c r="P221" i="4"/>
  <c r="D163" i="14" s="1"/>
  <c r="A221" i="4"/>
  <c r="P206" i="4"/>
  <c r="D148" i="14" s="1"/>
  <c r="A206" i="4"/>
  <c r="P223" i="4"/>
  <c r="D165" i="14" s="1"/>
  <c r="A223" i="4"/>
  <c r="P240" i="4"/>
  <c r="D179" i="14" s="1"/>
  <c r="A240" i="4"/>
  <c r="P209" i="4"/>
  <c r="D151" i="14" s="1"/>
  <c r="A209" i="4"/>
  <c r="P194" i="4"/>
  <c r="D139" i="14" s="1"/>
  <c r="A194" i="4"/>
  <c r="P83" i="4"/>
  <c r="D62" i="14" s="1"/>
  <c r="A83" i="4"/>
  <c r="P358" i="4"/>
  <c r="D266" i="14" s="1"/>
  <c r="A358" i="4"/>
  <c r="P359" i="4"/>
  <c r="D267" i="14" s="1"/>
  <c r="A359" i="4"/>
  <c r="P408" i="4"/>
  <c r="D304" i="14" s="1"/>
  <c r="A408" i="4"/>
  <c r="P393" i="4"/>
  <c r="D294" i="14" s="1"/>
  <c r="A393" i="4"/>
  <c r="P314" i="4"/>
  <c r="D232" i="14" s="1"/>
  <c r="A314" i="4"/>
  <c r="P315" i="4"/>
  <c r="D233" i="14" s="1"/>
  <c r="A315" i="4"/>
  <c r="P268" i="4"/>
  <c r="D199" i="14" s="1"/>
  <c r="A268" i="4"/>
  <c r="P237" i="4"/>
  <c r="D177" i="14" s="1"/>
  <c r="A237" i="4"/>
  <c r="P222" i="4"/>
  <c r="D164" i="14" s="1"/>
  <c r="A222" i="4"/>
  <c r="P303" i="4"/>
  <c r="D224" i="14" s="1"/>
  <c r="A303" i="4"/>
  <c r="P272" i="4"/>
  <c r="D202" i="14" s="1"/>
  <c r="A272" i="4"/>
  <c r="P225" i="4"/>
  <c r="D166" i="14" s="1"/>
  <c r="A225" i="4"/>
  <c r="P210" i="4"/>
  <c r="D152" i="14" s="1"/>
  <c r="A210" i="4"/>
  <c r="P131" i="4"/>
  <c r="D96" i="14" s="1"/>
  <c r="A131" i="4"/>
  <c r="P374" i="4"/>
  <c r="D280" i="14" s="1"/>
  <c r="A374" i="4"/>
  <c r="P439" i="4"/>
  <c r="D328" i="14" s="1"/>
  <c r="A439" i="4"/>
  <c r="P440" i="4"/>
  <c r="D329" i="14" s="1"/>
  <c r="A440" i="4"/>
  <c r="P409" i="4"/>
  <c r="D305" i="14" s="1"/>
  <c r="A409" i="4"/>
  <c r="P346" i="4"/>
  <c r="D257" i="14" s="1"/>
  <c r="A346" i="4"/>
  <c r="P347" i="4"/>
  <c r="D258" i="14" s="1"/>
  <c r="A347" i="4"/>
  <c r="P284" i="4"/>
  <c r="D211" i="14" s="1"/>
  <c r="A284" i="4"/>
  <c r="P253" i="4"/>
  <c r="D188" i="14" s="1"/>
  <c r="A253" i="4"/>
  <c r="P270" i="4"/>
  <c r="D201" i="14" s="1"/>
  <c r="A270" i="4"/>
  <c r="P319" i="4"/>
  <c r="D236" i="14" s="1"/>
  <c r="A319" i="4"/>
  <c r="P304" i="4"/>
  <c r="D225" i="14" s="1"/>
  <c r="A304" i="4"/>
  <c r="P241" i="4"/>
  <c r="D180" i="14" s="1"/>
  <c r="A241" i="4"/>
  <c r="P226" i="4"/>
  <c r="D167" i="14" s="1"/>
  <c r="A226" i="4"/>
  <c r="P259" i="4"/>
  <c r="D191" i="14" s="1"/>
  <c r="A259" i="4"/>
  <c r="P421" i="4"/>
  <c r="D314" i="14" s="1"/>
  <c r="A421" i="4"/>
  <c r="P378" i="4"/>
  <c r="D283" i="14" s="1"/>
  <c r="A378" i="4"/>
  <c r="P363" i="4"/>
  <c r="D270" i="14" s="1"/>
  <c r="A363" i="4"/>
  <c r="P316" i="4"/>
  <c r="D234" i="14" s="1"/>
  <c r="A316" i="4"/>
  <c r="P269" i="4"/>
  <c r="D200" i="14" s="1"/>
  <c r="A269" i="4"/>
  <c r="P302" i="4"/>
  <c r="D223" i="14" s="1"/>
  <c r="A302" i="4"/>
  <c r="P335" i="4"/>
  <c r="D248" i="14" s="1"/>
  <c r="A335" i="4"/>
  <c r="P320" i="4"/>
  <c r="D237" i="14" s="1"/>
  <c r="A320" i="4"/>
  <c r="P257" i="4"/>
  <c r="D190" i="14" s="1"/>
  <c r="A257" i="4"/>
  <c r="P274" i="4"/>
  <c r="D204" i="14" s="1"/>
  <c r="A274" i="4"/>
  <c r="P419" i="4"/>
  <c r="D312" i="14" s="1"/>
  <c r="A419" i="4"/>
  <c r="P425" i="4"/>
  <c r="D316" i="14" s="1"/>
  <c r="A425" i="4"/>
  <c r="P441" i="4"/>
  <c r="D330" i="14" s="1"/>
  <c r="A441" i="4"/>
  <c r="P394" i="4"/>
  <c r="D295" i="14" s="1"/>
  <c r="A394" i="4"/>
  <c r="P379" i="4"/>
  <c r="D284" i="14" s="1"/>
  <c r="A379" i="4"/>
  <c r="P332" i="4"/>
  <c r="D245" i="14" s="1"/>
  <c r="A332" i="4"/>
  <c r="P285" i="4"/>
  <c r="D212" i="14" s="1"/>
  <c r="A285" i="4"/>
  <c r="P334" i="4"/>
  <c r="D247" i="14" s="1"/>
  <c r="A334" i="4"/>
  <c r="P351" i="4"/>
  <c r="D261" i="14" s="1"/>
  <c r="A351" i="4"/>
  <c r="P336" i="4"/>
  <c r="D249" i="14" s="1"/>
  <c r="A336" i="4"/>
  <c r="P273" i="4"/>
  <c r="D203" i="14" s="1"/>
  <c r="A273" i="4"/>
  <c r="P290" i="4"/>
  <c r="D215" i="14" s="1"/>
  <c r="A290" i="4"/>
  <c r="P450" i="4"/>
  <c r="D335" i="14" s="1"/>
  <c r="A450" i="4"/>
  <c r="P469" i="4"/>
  <c r="D350" i="14" s="1"/>
  <c r="A469" i="4"/>
  <c r="P457" i="4"/>
  <c r="D340" i="14" s="1"/>
  <c r="A457" i="4"/>
  <c r="P410" i="4"/>
  <c r="D306" i="14" s="1"/>
  <c r="A410" i="4"/>
  <c r="P395" i="4"/>
  <c r="D296" i="14" s="1"/>
  <c r="A395" i="4"/>
  <c r="P364" i="4"/>
  <c r="D271" i="14" s="1"/>
  <c r="A364" i="4"/>
  <c r="P333" i="4"/>
  <c r="D246" i="14" s="1"/>
  <c r="A333" i="4"/>
  <c r="P350" i="4"/>
  <c r="D260" i="14" s="1"/>
  <c r="A350" i="4"/>
  <c r="P367" i="4"/>
  <c r="D274" i="14" s="1"/>
  <c r="A367" i="4"/>
  <c r="P368" i="4"/>
  <c r="D275" i="14" s="1"/>
  <c r="A368" i="4"/>
  <c r="P289" i="4"/>
  <c r="D214" i="14" s="1"/>
  <c r="A289" i="4"/>
  <c r="P306" i="4"/>
  <c r="D227" i="14" s="1"/>
  <c r="A306" i="4"/>
  <c r="P468" i="4"/>
  <c r="D349" i="14" s="1"/>
  <c r="A468" i="4"/>
  <c r="P454" i="4"/>
  <c r="D338" i="14" s="1"/>
  <c r="A454" i="4"/>
  <c r="P38" i="4"/>
  <c r="D27" i="14" s="1"/>
  <c r="A38" i="4"/>
  <c r="P5" i="4"/>
  <c r="D3" i="14" s="1"/>
  <c r="A5" i="4"/>
  <c r="P70" i="4"/>
  <c r="D53" i="14" s="1"/>
  <c r="A70" i="4"/>
  <c r="P7" i="4"/>
  <c r="D5" i="14" s="1"/>
  <c r="A7" i="4"/>
  <c r="P365" i="4"/>
  <c r="D272" i="14" s="1"/>
  <c r="A365" i="4"/>
  <c r="P366" i="4"/>
  <c r="D273" i="14" s="1"/>
  <c r="A366" i="4"/>
  <c r="P383" i="4"/>
  <c r="D286" i="14" s="1"/>
  <c r="A383" i="4"/>
  <c r="P384" i="4"/>
  <c r="D287" i="14" s="1"/>
  <c r="A384" i="4"/>
  <c r="P305" i="4"/>
  <c r="D226" i="14" s="1"/>
  <c r="A305" i="4"/>
  <c r="P322" i="4"/>
  <c r="D238" i="14" s="1"/>
  <c r="A322" i="4"/>
  <c r="P404" i="4"/>
  <c r="D301" i="14" s="1"/>
  <c r="A404" i="4"/>
  <c r="P342" i="4"/>
  <c r="D254" i="14" s="1"/>
  <c r="A342" i="4"/>
  <c r="P426" i="4"/>
  <c r="D317" i="14" s="1"/>
  <c r="A426" i="4"/>
  <c r="P120" i="4"/>
  <c r="D89" i="14" s="1"/>
  <c r="A120" i="4"/>
  <c r="P121" i="4"/>
  <c r="D90" i="14" s="1"/>
  <c r="A121" i="4"/>
  <c r="P42" i="4"/>
  <c r="D31" i="14" s="1"/>
  <c r="A42" i="4"/>
  <c r="A27" i="4"/>
  <c r="P427" i="4"/>
  <c r="D318" i="14" s="1"/>
  <c r="A427" i="4"/>
  <c r="P444" i="4"/>
  <c r="D332" i="14" s="1"/>
  <c r="A444" i="4"/>
  <c r="P429" i="4"/>
  <c r="D320" i="14" s="1"/>
  <c r="A429" i="4"/>
  <c r="P398" i="4"/>
  <c r="D298" i="14" s="1"/>
  <c r="A398" i="4"/>
  <c r="P415" i="4"/>
  <c r="D309" i="14" s="1"/>
  <c r="A415" i="4"/>
  <c r="P416" i="4"/>
  <c r="D310" i="14" s="1"/>
  <c r="A416" i="4"/>
  <c r="P385" i="4"/>
  <c r="D288" i="14" s="1"/>
  <c r="A385" i="4"/>
  <c r="P338" i="4"/>
  <c r="D250" i="14" s="1"/>
  <c r="A338" i="4"/>
  <c r="P276" i="4"/>
  <c r="D206" i="14" s="1"/>
  <c r="A276" i="4"/>
  <c r="P392" i="4"/>
  <c r="D293" i="14" s="1"/>
  <c r="A392" i="4"/>
  <c r="P428" i="4"/>
  <c r="D319" i="14" s="1"/>
  <c r="A428" i="4"/>
  <c r="P460" i="4"/>
  <c r="D341" i="14" s="1"/>
  <c r="A460" i="4"/>
  <c r="P461" i="4"/>
  <c r="D342" i="14" s="1"/>
  <c r="A461" i="4"/>
  <c r="P462" i="4"/>
  <c r="D343" i="14" s="1"/>
  <c r="A462" i="4"/>
  <c r="P463" i="4"/>
  <c r="D344" i="14" s="1"/>
  <c r="A463" i="4"/>
  <c r="P432" i="4"/>
  <c r="D321" i="14" s="1"/>
  <c r="A432" i="4"/>
  <c r="P417" i="4"/>
  <c r="D311" i="14" s="1"/>
  <c r="A417" i="4"/>
  <c r="P354" i="4"/>
  <c r="D262" i="14" s="1"/>
  <c r="A354" i="4"/>
  <c r="P436" i="4"/>
  <c r="D325" i="14" s="1"/>
  <c r="A436" i="4"/>
  <c r="L4" i="2"/>
  <c r="I3" i="2" s="1"/>
  <c r="L27" i="4" l="1"/>
  <c r="M27" i="4" s="1"/>
  <c r="L337" i="4"/>
  <c r="L113" i="4"/>
  <c r="L449" i="4"/>
  <c r="L369" i="4"/>
  <c r="L401" i="4"/>
  <c r="L271" i="4"/>
  <c r="L90" i="4"/>
  <c r="L353" i="4"/>
  <c r="L205" i="4"/>
  <c r="L161" i="4"/>
  <c r="L10" i="4"/>
  <c r="L80" i="4"/>
  <c r="L431" i="4"/>
  <c r="L387" i="4"/>
  <c r="L307" i="4"/>
  <c r="L100" i="4"/>
  <c r="L255" i="4"/>
  <c r="L317" i="4"/>
  <c r="L247" i="4"/>
  <c r="L103" i="4"/>
  <c r="L321" i="4"/>
  <c r="L157" i="4"/>
  <c r="L138" i="4"/>
  <c r="L135" i="4"/>
  <c r="L243" i="4"/>
  <c r="L29" i="4"/>
  <c r="L442" i="4"/>
  <c r="L4" i="4"/>
  <c r="L195" i="4"/>
  <c r="L159" i="4"/>
  <c r="L396" i="4"/>
  <c r="L361" i="4"/>
  <c r="L390" i="4"/>
  <c r="L19" i="4"/>
  <c r="L143" i="4"/>
  <c r="L348" i="4"/>
  <c r="L265" i="4"/>
  <c r="L310" i="4"/>
  <c r="L418" i="4"/>
  <c r="L47" i="4"/>
  <c r="L300" i="4"/>
  <c r="L344" i="4"/>
  <c r="L294" i="4"/>
  <c r="L258" i="4"/>
  <c r="L15" i="4"/>
  <c r="L188" i="4"/>
  <c r="L296" i="4"/>
  <c r="L166" i="4"/>
  <c r="L178" i="4"/>
  <c r="L446" i="4"/>
  <c r="L76" i="4"/>
  <c r="L280" i="4"/>
  <c r="L150" i="4"/>
  <c r="L130" i="4"/>
  <c r="L286" i="4"/>
  <c r="L459" i="4"/>
  <c r="L232" i="4"/>
  <c r="L54" i="4"/>
  <c r="L82" i="4"/>
  <c r="L238" i="4"/>
  <c r="L251" i="4"/>
  <c r="L72" i="4"/>
  <c r="L406" i="4"/>
  <c r="L50" i="4"/>
  <c r="L174" i="4"/>
  <c r="L123" i="4"/>
  <c r="L24" i="4"/>
  <c r="L85" i="4"/>
  <c r="L34" i="4"/>
  <c r="L288" i="4"/>
  <c r="L110" i="4"/>
  <c r="L43" i="4"/>
  <c r="L455" i="4"/>
  <c r="L452" i="4"/>
  <c r="L224" i="4"/>
  <c r="L62" i="4"/>
  <c r="L330" i="4"/>
  <c r="L423" i="4"/>
  <c r="L180" i="4"/>
  <c r="L192" i="4"/>
  <c r="L413" i="4"/>
  <c r="L170" i="4"/>
  <c r="L375" i="4"/>
  <c r="L116" i="4"/>
  <c r="L176" i="4"/>
  <c r="L381" i="4"/>
  <c r="L154" i="4"/>
  <c r="L327" i="4"/>
  <c r="M4" i="2"/>
  <c r="H3" i="2"/>
  <c r="M176" i="4" l="1"/>
  <c r="M413" i="4"/>
  <c r="M327" i="4"/>
  <c r="M116" i="4"/>
  <c r="M192" i="4"/>
  <c r="M62" i="4"/>
  <c r="M43" i="4"/>
  <c r="M85" i="4"/>
  <c r="M50" i="4"/>
  <c r="M238" i="4"/>
  <c r="M459" i="4"/>
  <c r="M280" i="4"/>
  <c r="M166" i="4"/>
  <c r="M258" i="4"/>
  <c r="M47" i="4"/>
  <c r="M348" i="4"/>
  <c r="M361" i="4"/>
  <c r="M135" i="4"/>
  <c r="M103" i="4"/>
  <c r="M100" i="4"/>
  <c r="M80" i="4"/>
  <c r="M353" i="4"/>
  <c r="M369" i="4"/>
  <c r="M154" i="4"/>
  <c r="M375" i="4"/>
  <c r="M180" i="4"/>
  <c r="M224" i="4"/>
  <c r="M110" i="4"/>
  <c r="M24" i="4"/>
  <c r="M406" i="4"/>
  <c r="M82" i="4"/>
  <c r="M286" i="4"/>
  <c r="M76" i="4"/>
  <c r="M296" i="4"/>
  <c r="M294" i="4"/>
  <c r="M418" i="4"/>
  <c r="M143" i="4"/>
  <c r="M396" i="4"/>
  <c r="M442" i="4"/>
  <c r="M138" i="4"/>
  <c r="M247" i="4"/>
  <c r="M307" i="4"/>
  <c r="M10" i="4"/>
  <c r="M90" i="4"/>
  <c r="M449" i="4"/>
  <c r="M170" i="4"/>
  <c r="M423" i="4"/>
  <c r="M452" i="4"/>
  <c r="M288" i="4"/>
  <c r="M123" i="4"/>
  <c r="M72" i="4"/>
  <c r="M54" i="4"/>
  <c r="M130" i="4"/>
  <c r="M446" i="4"/>
  <c r="M188" i="4"/>
  <c r="M344" i="4"/>
  <c r="M310" i="4"/>
  <c r="M19" i="4"/>
  <c r="M159" i="4"/>
  <c r="M29" i="4"/>
  <c r="M157" i="4"/>
  <c r="M317" i="4"/>
  <c r="M387" i="4"/>
  <c r="M161" i="4"/>
  <c r="M271" i="4"/>
  <c r="M113" i="4"/>
  <c r="M381" i="4"/>
  <c r="M330" i="4"/>
  <c r="M455" i="4"/>
  <c r="M34" i="4"/>
  <c r="M174" i="4"/>
  <c r="M251" i="4"/>
  <c r="M232" i="4"/>
  <c r="M150" i="4"/>
  <c r="M178" i="4"/>
  <c r="M15" i="4"/>
  <c r="M300" i="4"/>
  <c r="M265" i="4"/>
  <c r="M390" i="4"/>
  <c r="M195" i="4"/>
  <c r="M243" i="4"/>
  <c r="M321" i="4"/>
  <c r="M255" i="4"/>
  <c r="M431" i="4"/>
  <c r="M205" i="4"/>
  <c r="M401" i="4"/>
  <c r="M337" i="4"/>
  <c r="M4" i="4"/>
  <c r="I122" i="4"/>
  <c r="I422" i="4"/>
  <c r="I326" i="4"/>
  <c r="I412" i="4"/>
  <c r="I28" i="4"/>
  <c r="I153" i="4"/>
  <c r="I458" i="4"/>
  <c r="I352" i="4"/>
  <c r="I204" i="4"/>
  <c r="I99" i="4"/>
  <c r="I279" i="4"/>
  <c r="I187" i="4"/>
  <c r="I445" i="4"/>
  <c r="I149" i="4"/>
  <c r="I430" i="4"/>
  <c r="I400" i="4"/>
  <c r="I109" i="4"/>
  <c r="I129" i="4"/>
  <c r="I33" i="4"/>
  <c r="I89" i="4"/>
  <c r="I23" i="4"/>
  <c r="I293" i="4"/>
  <c r="I254" i="4"/>
  <c r="I309" i="4"/>
  <c r="I380" i="4"/>
  <c r="I242" i="4"/>
  <c r="I53" i="4"/>
  <c r="D2" i="2"/>
  <c r="E2" i="2"/>
  <c r="H53" i="4" l="1"/>
  <c r="H380" i="4"/>
  <c r="H23" i="4"/>
  <c r="H109" i="4"/>
  <c r="H445" i="4"/>
  <c r="H204" i="4"/>
  <c r="H28" i="4"/>
  <c r="H122" i="4"/>
  <c r="H293" i="4"/>
  <c r="H309" i="4"/>
  <c r="H89" i="4"/>
  <c r="H400" i="4"/>
  <c r="H187" i="4"/>
  <c r="H352" i="4"/>
  <c r="H412" i="4"/>
  <c r="H254" i="4"/>
  <c r="H33" i="4"/>
  <c r="H430" i="4"/>
  <c r="H279" i="4"/>
  <c r="H458" i="4"/>
  <c r="H326" i="4"/>
  <c r="H242" i="4"/>
  <c r="H129" i="4"/>
  <c r="H149" i="4"/>
  <c r="H99" i="4"/>
  <c r="H153" i="4"/>
  <c r="H422" i="4"/>
  <c r="G3" i="4"/>
  <c r="I3" i="4" l="1"/>
  <c r="A3" i="4"/>
  <c r="H3" i="4" l="1"/>
  <c r="E399" i="4" l="1"/>
  <c r="E278" i="4"/>
  <c r="E186" i="4"/>
  <c r="E2" i="4"/>
  <c r="E3" i="11" l="1"/>
  <c r="D186" i="4"/>
  <c r="D3" i="11" s="1"/>
  <c r="E4" i="11"/>
  <c r="D278" i="4"/>
  <c r="D4" i="11" s="1"/>
  <c r="E5" i="11"/>
  <c r="D399" i="4"/>
  <c r="D5" i="11" s="1"/>
  <c r="E2" i="11"/>
  <c r="D2" i="4"/>
  <c r="D2" i="11" s="1"/>
  <c r="F2" i="11" l="1"/>
</calcChain>
</file>

<file path=xl/comments1.xml><?xml version="1.0" encoding="utf-8"?>
<comments xmlns="http://schemas.openxmlformats.org/spreadsheetml/2006/main">
  <authors>
    <author>Ana Sofia Gomez</author>
    <author>Claudio Cortés</author>
    <author>Melissa Torres Velez</author>
    <author>Usuario</author>
    <author>Sara</author>
    <author>Luis Fernando</author>
    <author>Admin</author>
    <author>INDEC</author>
  </authors>
  <commentList>
    <comment ref="AD155" authorId="0" shapeId="0">
      <text>
        <r>
          <rPr>
            <sz val="9"/>
            <color indexed="81"/>
            <rFont val="Tahoma"/>
            <family val="2"/>
          </rPr>
          <t xml:space="preserve">cambio la meta
</t>
        </r>
      </text>
    </comment>
    <comment ref="U575" authorId="1" shapeId="0">
      <text>
        <r>
          <rPr>
            <b/>
            <sz val="9"/>
            <color indexed="81"/>
            <rFont val="Tahoma"/>
            <family val="2"/>
          </rPr>
          <t>Claudio Cortés:</t>
        </r>
        <r>
          <rPr>
            <sz val="9"/>
            <color indexed="81"/>
            <rFont val="Tahoma"/>
            <family val="2"/>
          </rPr>
          <t xml:space="preserve">
el nombre de esta actividad cambio, se realiza el ajuste</t>
        </r>
      </text>
    </comment>
    <comment ref="U623" authorId="2" shapeId="0">
      <text>
        <r>
          <rPr>
            <b/>
            <sz val="9"/>
            <color indexed="81"/>
            <rFont val="Tahoma"/>
            <family val="2"/>
          </rPr>
          <t>Melissa Torres Velez:</t>
        </r>
        <r>
          <rPr>
            <sz val="9"/>
            <color indexed="81"/>
            <rFont val="Tahoma"/>
            <family val="2"/>
          </rPr>
          <t xml:space="preserve">
de debe modificar para dar cumplimiento </t>
        </r>
      </text>
    </comment>
    <comment ref="U624" authorId="2" shapeId="0">
      <text>
        <r>
          <rPr>
            <b/>
            <sz val="9"/>
            <color indexed="81"/>
            <rFont val="Tahoma"/>
            <family val="2"/>
          </rPr>
          <t>Melissa Torres Velez:</t>
        </r>
        <r>
          <rPr>
            <sz val="9"/>
            <color indexed="81"/>
            <rFont val="Tahoma"/>
            <family val="2"/>
          </rPr>
          <t xml:space="preserve">
de debe modificar para dar cumplimiento </t>
        </r>
      </text>
    </comment>
    <comment ref="AH646" authorId="3" shapeId="0">
      <text>
        <r>
          <rPr>
            <b/>
            <sz val="9"/>
            <color indexed="81"/>
            <rFont val="Tahoma"/>
            <family val="2"/>
          </rPr>
          <t>Usuario:</t>
        </r>
        <r>
          <rPr>
            <sz val="9"/>
            <color indexed="81"/>
            <rFont val="Tahoma"/>
            <family val="2"/>
          </rPr>
          <t xml:space="preserve">
Se superó el número esperado de personas atendidas.</t>
        </r>
      </text>
    </comment>
    <comment ref="S680" authorId="4" shapeId="0">
      <text>
        <r>
          <rPr>
            <b/>
            <sz val="9"/>
            <color indexed="81"/>
            <rFont val="Tahoma"/>
            <family val="2"/>
          </rPr>
          <t>Sara:</t>
        </r>
        <r>
          <rPr>
            <sz val="9"/>
            <color indexed="81"/>
            <rFont val="Tahoma"/>
            <family val="2"/>
          </rPr>
          <t xml:space="preserve">
EN EL PLAN DE ACCION HAY 4 PROGRAMADAS</t>
        </r>
      </text>
    </comment>
    <comment ref="S681" authorId="4" shapeId="0">
      <text>
        <r>
          <rPr>
            <b/>
            <sz val="9"/>
            <color indexed="81"/>
            <rFont val="Tahoma"/>
            <family val="2"/>
          </rPr>
          <t>Sara:</t>
        </r>
        <r>
          <rPr>
            <sz val="9"/>
            <color indexed="81"/>
            <rFont val="Tahoma"/>
            <family val="2"/>
          </rPr>
          <t xml:space="preserve">
EN EL PLAN DE ACCION HAY 4 PROGRAMADAS</t>
        </r>
      </text>
    </comment>
    <comment ref="S682" authorId="4" shapeId="0">
      <text>
        <r>
          <rPr>
            <b/>
            <sz val="9"/>
            <color indexed="81"/>
            <rFont val="Tahoma"/>
            <family val="2"/>
          </rPr>
          <t>Sara:</t>
        </r>
        <r>
          <rPr>
            <sz val="9"/>
            <color indexed="81"/>
            <rFont val="Tahoma"/>
            <family val="2"/>
          </rPr>
          <t xml:space="preserve">
en el plan de accion estaba programado el 25%. </t>
        </r>
      </text>
    </comment>
    <comment ref="S683" authorId="4" shapeId="0">
      <text>
        <r>
          <rPr>
            <b/>
            <sz val="9"/>
            <color indexed="81"/>
            <rFont val="Tahoma"/>
            <family val="2"/>
          </rPr>
          <t>Sara:</t>
        </r>
        <r>
          <rPr>
            <sz val="9"/>
            <color indexed="81"/>
            <rFont val="Tahoma"/>
            <family val="2"/>
          </rPr>
          <t xml:space="preserve">
en el plan de accion estaba programado el 25%. </t>
        </r>
      </text>
    </comment>
    <comment ref="S684" authorId="4" shapeId="0">
      <text>
        <r>
          <rPr>
            <b/>
            <sz val="9"/>
            <color indexed="81"/>
            <rFont val="Tahoma"/>
            <family val="2"/>
          </rPr>
          <t>Sara:</t>
        </r>
        <r>
          <rPr>
            <sz val="9"/>
            <color indexed="81"/>
            <rFont val="Tahoma"/>
            <family val="2"/>
          </rPr>
          <t xml:space="preserve">
en el plan de accion estaba programado el 25%. </t>
        </r>
      </text>
    </comment>
    <comment ref="S685" authorId="4" shapeId="0">
      <text>
        <r>
          <rPr>
            <b/>
            <sz val="9"/>
            <color indexed="81"/>
            <rFont val="Tahoma"/>
            <family val="2"/>
          </rPr>
          <t>Sara:</t>
        </r>
        <r>
          <rPr>
            <sz val="9"/>
            <color indexed="81"/>
            <rFont val="Tahoma"/>
            <family val="2"/>
          </rPr>
          <t xml:space="preserve">
SE CUMPLEN ESTE AÑO Y EN EL PLAN DE ACCION SE HABIAAN PUESTO 5</t>
        </r>
      </text>
    </comment>
    <comment ref="S686" authorId="4" shapeId="0">
      <text>
        <r>
          <rPr>
            <b/>
            <sz val="9"/>
            <color indexed="81"/>
            <rFont val="Tahoma"/>
            <family val="2"/>
          </rPr>
          <t>Sara:</t>
        </r>
        <r>
          <rPr>
            <sz val="9"/>
            <color indexed="81"/>
            <rFont val="Tahoma"/>
            <family val="2"/>
          </rPr>
          <t xml:space="preserve">
SE CUMPLEN ESTE AÑO Y EN EL PLAN DE ACCION SE HABIAAN PUESTO 5</t>
        </r>
      </text>
    </comment>
    <comment ref="S729" authorId="4" shapeId="0">
      <text>
        <r>
          <rPr>
            <b/>
            <sz val="9"/>
            <color indexed="81"/>
            <rFont val="Tahoma"/>
            <family val="2"/>
          </rPr>
          <t>Sara:</t>
        </r>
        <r>
          <rPr>
            <sz val="9"/>
            <color indexed="81"/>
            <rFont val="Tahoma"/>
            <family val="2"/>
          </rPr>
          <t xml:space="preserve">
la meta para el año 2 eran 6, sin embargo aparecen 7 en lo proyectado porque nos quedo faltando 1 del 2020</t>
        </r>
      </text>
    </comment>
    <comment ref="S730" authorId="4" shapeId="0">
      <text>
        <r>
          <rPr>
            <b/>
            <sz val="9"/>
            <color indexed="81"/>
            <rFont val="Tahoma"/>
            <family val="2"/>
          </rPr>
          <t>Sara:</t>
        </r>
        <r>
          <rPr>
            <sz val="9"/>
            <color indexed="81"/>
            <rFont val="Tahoma"/>
            <family val="2"/>
          </rPr>
          <t xml:space="preserve">
la meta para el año 2 eran 6, sin embargo aparecen 7 en lo proyectado porque nos quedo faltando 1 del 2020</t>
        </r>
      </text>
    </comment>
    <comment ref="O751" authorId="4" shapeId="0">
      <text>
        <r>
          <rPr>
            <b/>
            <sz val="9"/>
            <color indexed="81"/>
            <rFont val="Tahoma"/>
            <family val="2"/>
          </rPr>
          <t>Sara:</t>
        </r>
        <r>
          <rPr>
            <sz val="9"/>
            <color indexed="81"/>
            <rFont val="Tahoma"/>
            <family val="2"/>
          </rPr>
          <t xml:space="preserve">
revisar cumplimiento 2021 porque no se haran elecciones</t>
        </r>
      </text>
    </comment>
    <comment ref="O752" authorId="4" shapeId="0">
      <text>
        <r>
          <rPr>
            <b/>
            <sz val="9"/>
            <color indexed="81"/>
            <rFont val="Tahoma"/>
            <family val="2"/>
          </rPr>
          <t>Sara:</t>
        </r>
        <r>
          <rPr>
            <sz val="9"/>
            <color indexed="81"/>
            <rFont val="Tahoma"/>
            <family val="2"/>
          </rPr>
          <t xml:space="preserve">
revisar cumplimiento 2021 porque no se haran elecciones</t>
        </r>
      </text>
    </comment>
    <comment ref="O753" authorId="4" shapeId="0">
      <text>
        <r>
          <rPr>
            <b/>
            <sz val="9"/>
            <color indexed="81"/>
            <rFont val="Tahoma"/>
            <family val="2"/>
          </rPr>
          <t>Sara:</t>
        </r>
        <r>
          <rPr>
            <sz val="9"/>
            <color indexed="81"/>
            <rFont val="Tahoma"/>
            <family val="2"/>
          </rPr>
          <t xml:space="preserve">
revisar cumplimiento 2021 porque no se haran elecciones</t>
        </r>
      </text>
    </comment>
    <comment ref="O754" authorId="4" shapeId="0">
      <text>
        <r>
          <rPr>
            <b/>
            <sz val="9"/>
            <color indexed="81"/>
            <rFont val="Tahoma"/>
            <family val="2"/>
          </rPr>
          <t>Sara:</t>
        </r>
        <r>
          <rPr>
            <sz val="9"/>
            <color indexed="81"/>
            <rFont val="Tahoma"/>
            <family val="2"/>
          </rPr>
          <t xml:space="preserve">
revisar cumplimiento 2021 porque no se haran elecciones</t>
        </r>
      </text>
    </comment>
    <comment ref="U833" authorId="5" shapeId="0">
      <text>
        <r>
          <rPr>
            <b/>
            <sz val="9"/>
            <color indexed="81"/>
            <rFont val="Tahoma"/>
            <family val="2"/>
          </rPr>
          <t>Luis Fernando:</t>
        </r>
        <r>
          <rPr>
            <sz val="9"/>
            <color indexed="81"/>
            <rFont val="Tahoma"/>
            <family val="2"/>
          </rPr>
          <t xml:space="preserve">
Prestamo de material bibliográfico
Formación en lectura y escritura
Extensión bibliotecaria
Acceso a la información virtual
Referencia y consulta en sala</t>
        </r>
      </text>
    </comment>
    <comment ref="U834" authorId="5" shapeId="0">
      <text>
        <r>
          <rPr>
            <b/>
            <sz val="9"/>
            <color indexed="81"/>
            <rFont val="Tahoma"/>
            <family val="2"/>
          </rPr>
          <t>Luis Fernando:</t>
        </r>
        <r>
          <rPr>
            <sz val="9"/>
            <color indexed="81"/>
            <rFont val="Tahoma"/>
            <family val="2"/>
          </rPr>
          <t xml:space="preserve">
Prestamo de material bibliográfico
Formación en lectura y escritura
Extensión bibliotecaria
Acceso a la información virtual
Referencia y consulta en sala</t>
        </r>
      </text>
    </comment>
    <comment ref="U838" authorId="6" shapeId="0">
      <text>
        <r>
          <rPr>
            <b/>
            <sz val="9"/>
            <color indexed="81"/>
            <rFont val="Tahoma"/>
            <family val="2"/>
          </rPr>
          <t>Admin:</t>
        </r>
        <r>
          <rPr>
            <sz val="9"/>
            <color indexed="81"/>
            <rFont val="Tahoma"/>
            <family val="2"/>
          </rPr>
          <t xml:space="preserve">
Diseñar formato para evidencia</t>
        </r>
      </text>
    </comment>
    <comment ref="AJ972" authorId="7" shapeId="0">
      <text>
        <r>
          <rPr>
            <b/>
            <sz val="9"/>
            <color indexed="81"/>
            <rFont val="Tahoma"/>
            <family val="2"/>
          </rPr>
          <t>INDEC:</t>
        </r>
        <r>
          <rPr>
            <sz val="9"/>
            <color indexed="81"/>
            <rFont val="Tahoma"/>
            <family val="2"/>
          </rPr>
          <t xml:space="preserve">
Se adicionan $ 75.000 por parte del municipio del rubro fomento deportivo</t>
        </r>
      </text>
    </comment>
    <comment ref="AJ1041" authorId="7" shapeId="0">
      <text>
        <r>
          <rPr>
            <b/>
            <sz val="9"/>
            <color indexed="81"/>
            <rFont val="Tahoma"/>
            <family val="2"/>
          </rPr>
          <t>INDEC:</t>
        </r>
        <r>
          <rPr>
            <sz val="9"/>
            <color indexed="81"/>
            <rFont val="Tahoma"/>
            <family val="2"/>
          </rPr>
          <t xml:space="preserve">
convenio interadministrativo con desarrollo</t>
        </r>
      </text>
    </comment>
  </commentList>
</comments>
</file>

<file path=xl/sharedStrings.xml><?xml version="1.0" encoding="utf-8"?>
<sst xmlns="http://schemas.openxmlformats.org/spreadsheetml/2006/main" count="22632" uniqueCount="2238">
  <si>
    <t>Cod</t>
  </si>
  <si>
    <t>Linea</t>
  </si>
  <si>
    <t>Componente</t>
  </si>
  <si>
    <t>Programa</t>
  </si>
  <si>
    <t>Producto</t>
  </si>
  <si>
    <t>Equidad e inclusión para la transformación social</t>
  </si>
  <si>
    <t>Apropiación cultural y artística para la transformación humana y social de Caldas.</t>
  </si>
  <si>
    <t>Arte y cultura con calidad.</t>
  </si>
  <si>
    <t>Acciones formativas para promotores y gestores culturales.</t>
  </si>
  <si>
    <t>Acciones para la actualización y declaración de bienes culturales y patrimoniales del Municipio de Caldas.</t>
  </si>
  <si>
    <t>Desarrollar acciones mediante procesos investigativos en áreas artísticas, culturales, creativas y patrimoniales.</t>
  </si>
  <si>
    <t>Implementación de acciones para ciudadanos que participan en procesos de gestión y formación artística y cultural, y en temas sobre industria creativa y/o economía naranja.</t>
  </si>
  <si>
    <t>Intervenciones de preservación de los bienes de interés patrimonial, muebles e inmuebles públicos, realizadas.</t>
  </si>
  <si>
    <t>Caldas se expresa artística y culturalmente.</t>
  </si>
  <si>
    <t>Acciones para el fortalecimiento de grupos artísticos y culturales.</t>
  </si>
  <si>
    <t>Acciones para generar iniciativas emprendedoras en industrias creativas y/o economía naranja.</t>
  </si>
  <si>
    <t>Campañas artísticas, ambientales, sociales y culturales que promuevan el desarrollo humano y la participación social y comunitaria.</t>
  </si>
  <si>
    <t>Convenios para el fortalecimiento del sector cultural, realizados.</t>
  </si>
  <si>
    <t>Infraestructura y equipamiento cultural.</t>
  </si>
  <si>
    <t>Acciones de creación, implementación y sostenimiento de una plataforma tecnológica y sistemas de información integrados a la gestión cultural y artística del Municipio de Caldas.</t>
  </si>
  <si>
    <t>Acciones para el mejoramiento y modernización física y tecnológica de la infraestructura Cultural del Municipio.</t>
  </si>
  <si>
    <t>Modernización y dotación de las diferentes áreas artísticas y culturales de la casa de la cultura del Municipio de Caldas.</t>
  </si>
  <si>
    <t>Participación ciudadana desde la cultura.</t>
  </si>
  <si>
    <t>Actualización e implementación del Plan decenal de cultura como herramienta de gestión y desarrollo cultural.</t>
  </si>
  <si>
    <t>Apoyar técnica, operativa y logísticamente la conformación y operación del consejos Municipal de cultura.</t>
  </si>
  <si>
    <t>Eventos tradicionales, típicos y conmemorativos de orden cultural, comunitario y ambiental ( Juegos recreativos y tradicionales de la calle, fiestas del aguacero).</t>
  </si>
  <si>
    <t>Atención a víctimas del conflicto.</t>
  </si>
  <si>
    <t>Fortalecimiento de la atención integral a victimas.</t>
  </si>
  <si>
    <t>Acciones de apoyo técnico, logístico, tecnológico y operativo a la mesa Municipal de víctimas dentro de su función de formular propuestas, planes, programas y proyectos para la materialización de los derechos de la población victima.</t>
  </si>
  <si>
    <t>Acciones de atención y reparación de victimas bajo el marco de la Ley 1448 de 2011 donde se reconocen los derechos de las victimas a la reparación integral y donde se garantizaran sus derechos en acciones relacionadas como la prevención, protección, atención y asistencia, indemnización rehabilitación, restitución satisfacción y garantía de no repetición.</t>
  </si>
  <si>
    <t>Acciones técnicas, operativas y logísticas para apoyar el Comité de Justicia Transicional.</t>
  </si>
  <si>
    <t>Caldas diverso.</t>
  </si>
  <si>
    <t>Diversidad con equidad.</t>
  </si>
  <si>
    <t>Acciones para generar oportunidades de estudio y empleabilidad para la población LGBTTTIQA mediante la atención de necesidades en materia de empleo, innovación, emprendimiento y desarrollo humano.</t>
  </si>
  <si>
    <t>Eventos con la población LGBTTTIQA realizados.</t>
  </si>
  <si>
    <t>Mesas de participación de las personas LGBTTTIQA implementadas.</t>
  </si>
  <si>
    <t>Caldas se mueve a través del deporte y la actividad física.</t>
  </si>
  <si>
    <t>Actividad física y entornos saludables.</t>
  </si>
  <si>
    <t>Acciones de Dotación e implementación para entornos saludables realizadas.</t>
  </si>
  <si>
    <t>Acciones para el apoyo a Docentes que participan en los juegos del magisterio.</t>
  </si>
  <si>
    <t>Acciones para el fortalecimiento y mejoramiento del centro de acondicionamiento físico.</t>
  </si>
  <si>
    <t>Acciones para la ejecución del Programa Por su salud muévase pues.</t>
  </si>
  <si>
    <t>Acciones para la realización de los Juegos Deportivos Escolares e Intercolegiados.</t>
  </si>
  <si>
    <t>Actualización, estructuración e implementación del plan decenal de Deporte.</t>
  </si>
  <si>
    <t>Eventos de actividad física y recreativas realizados.</t>
  </si>
  <si>
    <t>Eventos deportivos comunitarios realizados.</t>
  </si>
  <si>
    <t>Fomento deportivo.</t>
  </si>
  <si>
    <t>Acciones de apoyo para los embajadores deportistas y para-deportistas que representan a Caldas en diferentes disciplinas deportivas apoyados.</t>
  </si>
  <si>
    <t>Acciones de formación, iniciación y rotación deportiva Implementados en la zona urbana y rural.</t>
  </si>
  <si>
    <t>Acciones para el fomento deportivo mediante torneos deportivos municipales, Departamentales y/o Nacionales realizados.</t>
  </si>
  <si>
    <t>Fortalecimiento a la infraestructura deportiva.</t>
  </si>
  <si>
    <t>Acciones de Mantenimiento, fortalecimiento y modernización de los escenarios deportivos en el Municipio de Caldas.</t>
  </si>
  <si>
    <t>Acciones para la Construcción de la infraestructura deportiva y de recreación del Municipio de Caldas.</t>
  </si>
  <si>
    <t>Fortalecimiento Institucional Deportivo.</t>
  </si>
  <si>
    <t>Acciones de formación, capacitación y formación dirigidas a monitores, técnicos, dirigentes y líderes deportivos realizadas.</t>
  </si>
  <si>
    <t>Fortalecimiento operativo y tecnológico en el sector deportivo.</t>
  </si>
  <si>
    <t>Educación para transformar vidas.</t>
  </si>
  <si>
    <t>Acceso y cobertura educativa.</t>
  </si>
  <si>
    <t>Acciones de apoyo Matricula oficial en edad escolar y adultos.</t>
  </si>
  <si>
    <t>Acciones de Construcción y ampliación de la infraestructura física educativa del Municipio de Caldas.</t>
  </si>
  <si>
    <t>Acciones de Mantenimiento, mejoramiento y modernización a la infraestructura educativa del Municipio de Caldas.</t>
  </si>
  <si>
    <t>Acciones para el mejoramiento y ampliación a la cobertura municipal en los servicios de bienestar y convivencia estudiantil.</t>
  </si>
  <si>
    <t>Acciones para favorecer las diferentes modalidades educativas para la población adulta (sabatino y/o nocturno y/o digital).</t>
  </si>
  <si>
    <t>Acciones para la dotación de instituciones, sedes, centros educativos rurales con material didáctico y TICS..</t>
  </si>
  <si>
    <t>Estudiantes beneficiados con transporte escolar.</t>
  </si>
  <si>
    <t>Calidad y pertinencia educativa.</t>
  </si>
  <si>
    <t>Acciones de mejoramiento de la calidad educativa a través de semilleros, preuniversitarios y preparación de Pruebas SABER.</t>
  </si>
  <si>
    <t>Acciones para la implementación del plan de lectura, escritura, oralidad y fortalecimiento a la extensión cultural de la biblioteca pública.</t>
  </si>
  <si>
    <t>Actualización, adopción e implementación de los Manuales de convivencia en las instituciones educativas públicas.</t>
  </si>
  <si>
    <t>Ajuste e implementación del Plan educativo Municipal PEM.</t>
  </si>
  <si>
    <t>Entrega de estímulos para estudiantes destacados en el grado 11.</t>
  </si>
  <si>
    <t>Establecimientos educativos que reciben asesoría y asistencia técnica para la implementación del gobierno escolar.</t>
  </si>
  <si>
    <t>Estrategia de acompañamiento al Tránsito armónico (trayectorias educativas).</t>
  </si>
  <si>
    <t>Estudiantes beneficiados con jornada complementaria.</t>
  </si>
  <si>
    <t>Institucionalizar las Olimpiadas Académicas.</t>
  </si>
  <si>
    <t>Educación para el trabajo y desarrollo humano.</t>
  </si>
  <si>
    <t>Alianzas estratégicas para ofertar técnicas en bilingüismo, logística, turismo, emprendimiento, economía naranja, innovación y TICS bajo el marco de la cuarta revolución industrial, con entidades del orden nacional y/o recursos de Cooperación Internacional.</t>
  </si>
  <si>
    <t>Crear un fondo para facilitar el acceso a la educación técnica y tecnológica.</t>
  </si>
  <si>
    <t>Estudiantes que egresan con doble titulación en alianza con el SENA.</t>
  </si>
  <si>
    <t>Educación rural e incluyente.</t>
  </si>
  <si>
    <t>Estudiantes beneficiados de la Universidad en el campo con la alianza ERA.</t>
  </si>
  <si>
    <t>Instituciones educativas oficiales beneficiadas con la alianza ERA.</t>
  </si>
  <si>
    <t>Maestros formados en pedagogías activas con la alianza ERA.</t>
  </si>
  <si>
    <t>Fomentado a la educación superior.</t>
  </si>
  <si>
    <t>Acciones para beneficio de estudiantes con becas en programas de educación superior.</t>
  </si>
  <si>
    <t>Fortaleciendo la docencia.</t>
  </si>
  <si>
    <t>Acciones de apoyo a docentes y directivos docentes en procesos de desarrollo y salud mental, y acciones de estimulo y reconocimiento a la labor docente.</t>
  </si>
  <si>
    <t>Acciones de Apoyo pedagógico al trabajo curricular de las instituciones y centros educativos.</t>
  </si>
  <si>
    <t>Permanencia Escolar.</t>
  </si>
  <si>
    <t>Acciones de apoyo con kits escolares a estudiantes de primaria, media y básica.</t>
  </si>
  <si>
    <t>Acciones para fortalecer, ampliar y apoyar la permanencia educativa mediante la intervención de la Unidad de Atención Integral y pedagógica (U.A.I.P).</t>
  </si>
  <si>
    <t>Estructurar una plataforma tecnológica que administre las bases de información y caracterización de la población.</t>
  </si>
  <si>
    <t>Población con discapacidad y adulto mayor.</t>
  </si>
  <si>
    <t>Gestión diferencial de poblaciones vulnerables.</t>
  </si>
  <si>
    <t>Acciones de atención integral de adultos mayores inscritos en los diferentes programas de la Administración Municipal.</t>
  </si>
  <si>
    <t>Acciones de atención integral de personas en situación de discapacidad inscritos en los diferentes programas de la Administración Municipal.</t>
  </si>
  <si>
    <t>Acciones de promoción de la corresponsabilidad de la familia en el desarrollo de la atención integral a las personas mayores o con discapacidad.</t>
  </si>
  <si>
    <t>Acciones para generar oportunidades de estudio y empleabilidad para la población en situación de discapacidad mediante la atención de necesidades en materia de empleo, innovación, emprendimiento y desarrollo humano.</t>
  </si>
  <si>
    <t>Caracterización e identificación de la población en situación de discapacidad como estrategia de atención de atención integral.</t>
  </si>
  <si>
    <t>Formulación e implementación del plan estrategico de la política pública de discapacidad mediante acuerdo Municipal 013 del 2019.</t>
  </si>
  <si>
    <t>Generar e implementar una ruta de atención intersectorial para el adulto mayor, con discapacidad, sus familias y cuidadores, con el fin de incluirlos dentro de la oferta programática sectorial.</t>
  </si>
  <si>
    <t>Seguimiento trimestral a las acciones de implementación de la política pública de adulto mayor.</t>
  </si>
  <si>
    <t>Política de Familia.</t>
  </si>
  <si>
    <t>Asistencia integral al habitante de calle.</t>
  </si>
  <si>
    <t>Acciones de atención Integral de Protección Social de la población habitante de calle en el Municipio.</t>
  </si>
  <si>
    <t>Acciones para la caracterización e identificación de la población habitante de calle en el Municipio.</t>
  </si>
  <si>
    <t>La familia, nuestro propósito.</t>
  </si>
  <si>
    <t>Acciones de apoyo a Familias beneficiadas con el programa familias en acción.</t>
  </si>
  <si>
    <t>Acciones de apoyo para formular y ejecutar estrategias para el acompañamiento a familias en la implementación de Unidades productivas y la creación de empresas familiares como reactivación económica y social.</t>
  </si>
  <si>
    <t>Acciones para el fortalecimiento a la comisaria de familia con tecnología, personal idóneo, mejor capacidad instalada y talento humano.</t>
  </si>
  <si>
    <t>Acciones para fortalecimiento de los lazos familiares mediante encuentros de pareja, talleres de pautas de crianza humanizada, valores familiares y generación de espacios para compartir en familia.</t>
  </si>
  <si>
    <t>Estructurar, formular e implementar la Política Pública Municipal de Familias, que reconozca a las familias como sujetos colectivos de derechos, para contribuir a la consolidación de una sociedad justa y equitativa.</t>
  </si>
  <si>
    <t>Política de Infancia</t>
  </si>
  <si>
    <t>Atención Integral a la primera infancia.</t>
  </si>
  <si>
    <t>Acciones en beneficio de las Madres gestantes y lactantes atendidas a través de alianzas estratégicas.</t>
  </si>
  <si>
    <t>Acciones para la atención de Niños y niñas entre los 0 y 5 años, integralmente.</t>
  </si>
  <si>
    <t>Fortalecimiento institucional para la atención integral de niños y niñas.</t>
  </si>
  <si>
    <t>Acciones para el fortalecimiento de la mesa de infancia, adolescencia y familia en el Municipio de Caldas.</t>
  </si>
  <si>
    <t>Estructuración y ejecución del plan de acción de la política pública de niñez adoptada mediante Acuerdo Municipal Nro. 007 de 2019.</t>
  </si>
  <si>
    <t>Prevención y atención de violencias hacia los niños, niñas y adolescentes.</t>
  </si>
  <si>
    <t>Acciones encaminadas a erradicar el trabajo infantil.</t>
  </si>
  <si>
    <t>Acciones para Prevenir y atender las situaciones de violencia intrafamiliar contra niñas, niños y adolescentes, para evitar su vulneración y romper con ciclos de violencia en edades adultas.</t>
  </si>
  <si>
    <t>Estructuración e implementación del Sistema de Seguimiento al Desarrollo Integral de la Primera Infancia (SSDIPI).</t>
  </si>
  <si>
    <t>Estructurar y crear la Ruta Integral de Atenciones de niñas, niños y adolescentes en condiciones de vulnerabilidad.</t>
  </si>
  <si>
    <t>Implementar acciones conjuntas de educación sexual y bienestar de niños y niñas, desde las diferentes instancias educativas y programas de la administración municipal.</t>
  </si>
  <si>
    <t>Política de Juventud.</t>
  </si>
  <si>
    <t>Caldas Joven.</t>
  </si>
  <si>
    <t>Acciones para la creación del Campus Juvenil para la identificación y reconocimiento de liderazgos positivos, formación en participación, liderazgo, resolución de conflictos, emprendimiento e inclusión laboral y productiva a los jóvenes.</t>
  </si>
  <si>
    <t>Acciones para la Estructuración, conformación y acompañamiento integral del consejo municipal de Juventud - CMJ.</t>
  </si>
  <si>
    <t>Estructuración, formulación e implementación del Plan estratégico de desarrollo juvenil.</t>
  </si>
  <si>
    <t>Eventos realizados para los jóvenes del Municipio.</t>
  </si>
  <si>
    <t>Gestionar alianzas públicas y privadas para servicios complementarios a población estudiantil.</t>
  </si>
  <si>
    <t>Política orientada a las mujeres y las niñas.</t>
  </si>
  <si>
    <t>Caldas libre de violencia contra la mujer.</t>
  </si>
  <si>
    <t>Apoyo académico, logístico, tecnológico y operativo a la mesa municipal de erradicación de violencia contra las mujeres.</t>
  </si>
  <si>
    <t>Atención y seguimiento de mujeres víctimas de violencias de género.</t>
  </si>
  <si>
    <t>Estrategias para la prevención de la violencia contra las mujeres.</t>
  </si>
  <si>
    <t>Implementar rutas de atención de género acompañados del sector Justica, Salud, Educación y Protección para garantizar a las mujeres víctimas de violencia el restablecimiento de sus derechos, la reparación al daño causado y las garantías de no repetición.</t>
  </si>
  <si>
    <t>Mujeres con calidad de vida.</t>
  </si>
  <si>
    <t>Campañas de educación en derechos sexuales y reproductivos (planificación familiar, explotación sexual, entre otros) para las mujeres Caldeñas.</t>
  </si>
  <si>
    <t>Implementación de acciones para la formación de mujeres en la participación ciudadana, política, comunitaria y consolidación de paz.</t>
  </si>
  <si>
    <t>Mujeres con economía sostenible.</t>
  </si>
  <si>
    <t>Acciones de fortalecimiento técnico, académico, administrativo, jurídico y tecnológico a grupos, corporaciones y Organizaciones de mujeres del Municipio de Caldas.</t>
  </si>
  <si>
    <t>Acciones de generación de ingresos para las mujeres, a través del acceso a instrumentos financieros y/o condiciones de empleabilidad y emprendimiento.</t>
  </si>
  <si>
    <t>Acciones formativas en materia de productividad y emprendimiento como estrategia de generación de ingresos e independencia laboral mediante alianzas estratégicas con entidades del orden nacional y/o recursos de Cooperación Internacional.</t>
  </si>
  <si>
    <t>Acciones relacionadas con programas de incubación de emprendimientos en líneas temáticas de interés estratégico como TICS, salud, educación e industrias naranjas.</t>
  </si>
  <si>
    <t>Transversalización de la equidad de género como transformación de la cultura.</t>
  </si>
  <si>
    <t>Acciones de creación, implementación y sostenimiento del sistema de información municipal para el monitoreo, seguimiento y gestión para producir información con enfoque de género, que conduzca a conocer las realidades de la población femenina de Caldas.</t>
  </si>
  <si>
    <t>Acciones para la creación del centro de Promoción Integral para las mujeres y las niñas, como un espacio de acompañamiento psicosocial, empoderamiento social, político, encuentro de saberes, cultura, recreación, deporte y emprendimiento.</t>
  </si>
  <si>
    <t>Acciones para la implementación de la política pública municipal de equidad de genero para las mujeres urbanas y rurales del Municipio de Caldas Antioquia.</t>
  </si>
  <si>
    <t>Eventos de reconocimiento y conmemoración para la mujer.</t>
  </si>
  <si>
    <t>Formular e implementar el Plan de Igualdad de Oportunidades en el marco de la Política Pública Municipal para la equidad de género, como un instrumento político, técnico y de focalización de inversión para disminuir las inequidades y brechas de género.</t>
  </si>
  <si>
    <t>Reconocimiento de la diversidad étnica y cultural del municipio.</t>
  </si>
  <si>
    <t>Atención a grupos étnicos con criterios de equidad.</t>
  </si>
  <si>
    <t>Acciones orientadas a fortalecer los programas de asistencia y atención a los diferentes grupos que garantizan el enfoque de derechos para la atención diferencial de grupos étnicos.</t>
  </si>
  <si>
    <t>Acciones para generar oportunidades de estudio y empleabilidad para los grupos étnicos mediante la atención de necesidades en materia de empleo, innovación, emprendimiento y desarrollo humano.</t>
  </si>
  <si>
    <t>Salud y bienestar.</t>
  </si>
  <si>
    <t>Derechos sexuales y reproductivos.</t>
  </si>
  <si>
    <t>Desarrollar estrategias sobre maternidad segura.</t>
  </si>
  <si>
    <t>Implementar estrategia de promoción de derechos y deberes en salud sexual y reproductiva.</t>
  </si>
  <si>
    <t>Emergencias y Desastres.</t>
  </si>
  <si>
    <t>Realizar los planes de eventos de mitigación del riesgo en salud pública que se requieran (Sika, Dengue, Chincunguña, Covid-19).</t>
  </si>
  <si>
    <t>Fortalecimiento a la infraestructura de salud.</t>
  </si>
  <si>
    <t>Acciones para la cofinanciar la construcción del hospital regional del sur del Valle de Aburra.</t>
  </si>
  <si>
    <t>Fortalecimiento de la Autoridad Sanitaria.</t>
  </si>
  <si>
    <t>Acciones para garantizar el aseguramiento en salud de la población objetivo.</t>
  </si>
  <si>
    <t>Desarrollar estrategias para fortalecer la gestión administrativa y financiera de la Secretaría de Salud.</t>
  </si>
  <si>
    <t>Desarrollar la estrategia de salud más cerca.</t>
  </si>
  <si>
    <t>Realizar asesorías y/o asistencias técnicas anuales por cada uno de los proyectos programados a cada institución prestadora de servicios de salud.</t>
  </si>
  <si>
    <t>Salud Ambiental.</t>
  </si>
  <si>
    <t>Realizar campañas con estrategias municipales para mejorar la calidad del aire.</t>
  </si>
  <si>
    <t>Realizar visitas de IVC al año a cada establecimiento abierto al público.</t>
  </si>
  <si>
    <t>Realizar visitas de vigilancia y control anuales a cada uno de los acueductos rurales y urbanos del Municipio.</t>
  </si>
  <si>
    <t>Salud Mental.</t>
  </si>
  <si>
    <t>Crear una base de datos de casos de consumo de sustancias psicoactivas.</t>
  </si>
  <si>
    <t>Realizar seguimiento e intervención a todos los casos de intento de suicidio ocurridos en el municipio.</t>
  </si>
  <si>
    <t>Seguimiento mensual del reporte al SIVIGILA de casos notificados de violencia intrafamiliar en las instituciones de salud y sociales.</t>
  </si>
  <si>
    <t>Salud y Ámbito Laboral.</t>
  </si>
  <si>
    <t>Promover estrategia de estilos, modos y condiciones saludables en el entorno laboral en sector formal e informal de la economía.</t>
  </si>
  <si>
    <t>Seguridad Alimentaria y Nutricional.</t>
  </si>
  <si>
    <t>Desarrollar estrategias para promover la lactancia materna y hábitos de alimentación saludable.</t>
  </si>
  <si>
    <t>Vida saludable y condiciones no transmisibles.</t>
  </si>
  <si>
    <t>Desarrollar estrategias de hábitos de vida saludable a poblaciones vulnerables relacionadas con salud oral y prevención de enfermedades crónicas modalidad virtual y presencial.</t>
  </si>
  <si>
    <t>Vida Saludable y Enfermedades transmisibles.</t>
  </si>
  <si>
    <t>Realizar asesorías y asistencias técnicas a las IPS del municipio en búsqueda activa institucional.</t>
  </si>
  <si>
    <t>Realizar búsquedas activas comunitarias para eventos de interés de salud pública.</t>
  </si>
  <si>
    <t>Realizar campaña de entornos saludables asociados a la prevención de IRA.</t>
  </si>
  <si>
    <t>Realizar campaña de IEC promocionando la vacunación en la población objeto del programa.</t>
  </si>
  <si>
    <t>Verificar el reporte oportuno de las notificaciones en el SIVIGILA de los eventos de interés en salud publica de las UPGD.</t>
  </si>
  <si>
    <t>Gobernanza para la transformación de la esperanza en confianza ciudadana</t>
  </si>
  <si>
    <t>Fortalecimiento Institucional.</t>
  </si>
  <si>
    <t>Fortalecimiento y mejoramiento al proceso de gestión documental.</t>
  </si>
  <si>
    <t>Acciones de formulación y documentación a los procesos archivísticos encaminados a la planificación, procesamiento, manejo y organización de la documentación producida y recibida por la entidad dese su origen hasta su destino final.</t>
  </si>
  <si>
    <t>Acciones de mejoramiento al proceso de gestión documental, estableciendo criterios de permanencia y disposición final conforme a la normativa archivística vigente.</t>
  </si>
  <si>
    <t>Acciones de Modernización física y tecnológica del archivo municipal.</t>
  </si>
  <si>
    <t>Gestión de la seguridad, salud en el trabajo y bienestar laboral.</t>
  </si>
  <si>
    <t>Acciones para la Implementación del teletrabajo para los servidores públicos.</t>
  </si>
  <si>
    <t>Personas atendidas en los programas de bienestar laboral.</t>
  </si>
  <si>
    <t>Modernización institucional y gestión de conocimiento.</t>
  </si>
  <si>
    <t>Acciones de alineamiento entre el Plan de Desarrollo Municipal y el sistema de calidad ISO, bajo un enfoque de gestión por procesos, que involucre la transformación digital como un eje fundamental de eficiencia y productividad.</t>
  </si>
  <si>
    <t>Acciones de apoyo a las entidades descentralizadas del Municipio de Caldas en la formulación e implementación en los modelos integrados de planeación y gestión.</t>
  </si>
  <si>
    <t>Acciones de Construcción, adecuación y mejoramiento de la infraestructura física de la administración Municipal y dotación de mobiliario para el adecuado funcionamiento de la Administración municipal.</t>
  </si>
  <si>
    <t>Acciones de Fortalecimiento al Banco de Programas y Proyectos de la Administración Municipal como estrategia para cofinanciar el Plan de Desarrollo ante las diferentes entidades de orden metropolitano, departamental, nacional e internacional.</t>
  </si>
  <si>
    <t>Acciones de modernización y remodelación física y tecnológica de la biblioteca Municipal.</t>
  </si>
  <si>
    <t>Acciones para desarrollar iniciativas de transformación y modernización institucional que fortalezcan las capacidades de gestión administrativa y atención ciudadana.</t>
  </si>
  <si>
    <t>Actualización y fortalecimiento los procesos y procedimiento de la entidad mediante la adecuada implementación del sistema de calidad ISO en armonía con las políticas del MIPG.</t>
  </si>
  <si>
    <t>Diagnóstico institucional de modernización del municipio acorde con las nuevas demandas ciudadanas, el nuevo modelo de gestión, objetivos estratégicos y utilización de las TICS.</t>
  </si>
  <si>
    <t>Justicia y seguridad.</t>
  </si>
  <si>
    <t>Gestión de la Seguridad ciudadana, la Convivencia, el Acceso a la Justicia y DDHH.</t>
  </si>
  <si>
    <t>Acciones de apoyo a los organismos de seguridad y justifica para el cumplimiento de su objeto misional.</t>
  </si>
  <si>
    <t>Acciones de control territorial conjuntas, por cuadrantes como estrategia de prevención del delito.</t>
  </si>
  <si>
    <t>Acciones de control urbanístico, ambiental y de control en el espacio público en zona urbana y rural.</t>
  </si>
  <si>
    <t>Acciones de fortalecimiento a la gestión de las inspecciones de policia y la comisaría de familia del municipio de Caldas.</t>
  </si>
  <si>
    <t>Acciones de Mantenimiento y mejoramiento a la infraestructura física y tecnológica a las inspecciones de policia, comisaria de familia y comando de policia.</t>
  </si>
  <si>
    <t>Acciones de prevención de niños, niñas, adolescentes y jóvenes en explotación comercial e instrumentalización sexual.</t>
  </si>
  <si>
    <t>Acciones integrales para la prevención y contención de los delitos que afectan la seguridad pública y la seguridad ciudadana donde se incorporen las diferentes variables de convivencia y seguridad ciudadana.</t>
  </si>
  <si>
    <t>Acciones integrales para la reducción del homicidio en el Municipio.</t>
  </si>
  <si>
    <t>Acciones integrales para prohibir el consumo de estupefacientes en parques públicos, inmediaciones de instituciones educativas, escenarios deportivos e iglesias, para darle cumplimiento a la sentencia C-253 de 2019 de la Corte Constitucional.</t>
  </si>
  <si>
    <t>Acciones para Cofinanciar la construcción y dotación del centro integrado de mando unificado para el Municipio de Caldas.</t>
  </si>
  <si>
    <t>Acciones para garantizar entornos escolares seguros y libres de la amenaza de expendio y consumo de drogas.</t>
  </si>
  <si>
    <t>Acciones para la Renovación física y tecnológica del CCTV urbano y rural.</t>
  </si>
  <si>
    <t>Acciones para mitigar y contener el hacinamiento carcelario y la atención de sindicados del municipio de Caldas.</t>
  </si>
  <si>
    <t>Acompañamiento a procesos electorales en el Municipio.</t>
  </si>
  <si>
    <t>Actividades descentralizadas para facilitar el acceso a la justicia y la presencia de las instituciones estatales a la zonas rurales del Municipio.</t>
  </si>
  <si>
    <t>Apoyar técnica, operativa y logísticamente a los operadores de justicia para desarrollar capacidades especializadas para la defensa del agua, la biodiversidad y el medio ambiente.</t>
  </si>
  <si>
    <t>Consejos de Seguridad municipales descentralizados.</t>
  </si>
  <si>
    <t>Estructuración, actualización, formulación, implementación y evaluación del Plan Integral de Seguridad y Convivencia Ciudadana territorial (PISCCT).</t>
  </si>
  <si>
    <t>Paz, Reconciliación y Convivencia.</t>
  </si>
  <si>
    <t>Acciones de Articulación de espacios académicos, culturales y comunitarios de discusión para la implementación de los puntos del acuerdo de paz en el Municipio.</t>
  </si>
  <si>
    <t>Acciones institucionales para el fortalecimiento de los métodos alternativos de solución de conflictos.</t>
  </si>
  <si>
    <t>Acciones institucionales y comunitarias para la construcción de paz, reconciliación y convivencia.</t>
  </si>
  <si>
    <t>Acciones para la formulación, implementación y puesta en marcha del centro de conciliación público en el Municipio.</t>
  </si>
  <si>
    <t>Apoyar acciones interinstitucionales para la atención integral a la población migrante en el Municipio.</t>
  </si>
  <si>
    <t>Capacitación a docentes en estrategias de gestión de aula para la construcción de paz territorial.</t>
  </si>
  <si>
    <t>Identificar los riesgos de violencia basada en género y adopción de acciones para la garantía del ejercicio de la defensa de los derechos humanos a nivel territorial.</t>
  </si>
  <si>
    <t>Prevención, control y sanción del delito y a sus economías ilegales.</t>
  </si>
  <si>
    <t>Acciones acompañadas en el marco del plan de prevención y control de las actividades ilícitas que afectan las rentas del Municipio.</t>
  </si>
  <si>
    <t>Acompañar técnica, operativa y logísticamente a los operadores de justicia con ocasión de las acciones adelantadas para el control de las actividades que afectan las rentas de la entidad territorial.</t>
  </si>
  <si>
    <t>Campañas formativas y comunicacionales para la prevención, control y sanción del delito.</t>
  </si>
  <si>
    <t>Estrategias implementadas para la prevención y contención de las economias ilegales.</t>
  </si>
  <si>
    <t>Proyectos y programas de formación y formalización ciudadana en sustituir las economías ilícitas por lícitas y a destruir las finanzas de las organizaciones criminales.</t>
  </si>
  <si>
    <t>Protección de los derechos humanos y la reconciliación.</t>
  </si>
  <si>
    <t>Acciones para la prevención y atención de vulneraciones de Derechos Humanos.</t>
  </si>
  <si>
    <t>Estrategias comunicacionales y pedagógicas para la difusión reconocimiento, protección, defensa y garantía de los Derechos Humanos diseñadas e implementadas (DDHH).</t>
  </si>
  <si>
    <t>Estructurar, formular e implementar el plan municipal de Derechos Humanos.</t>
  </si>
  <si>
    <t>Participación y construcción ciudadana.</t>
  </si>
  <si>
    <t>Construcción participativa y democrática de sociedad.</t>
  </si>
  <si>
    <t>Acciones formativas de participación ciudadana a organizaciones sociales, comunitarias, deportivas, culturales, ambientales, empresariales y Juntas de Acción Comunal en fortalecimiento institucional en materia presencial o a través de la virtualidad.</t>
  </si>
  <si>
    <t>Actualizar la plataforma tecnológica de la administración municipal en matería de atención de trámites virtuales activando un micrositio para la atención de organizaciones comunales y grupos organizados.</t>
  </si>
  <si>
    <t>Apoyar técnica, operativa e institucionalmente encuentros de articulación y comunicación con organizaciones sociales y/o juntas de acción comunal, e instancias de participación.</t>
  </si>
  <si>
    <t>Derecho de libertad religiosa y de cultos.</t>
  </si>
  <si>
    <t>Acciones con las diferentes comunidades religiosas y cultos en materia de atención social, humanitaria y económica para la atención de la población mas vulnerable.</t>
  </si>
  <si>
    <t>Acciones para la conformación e implementación del Comité Técnico Intersectorial de Libertad de Creencias en el Municipio de Caldas.</t>
  </si>
  <si>
    <t>Estructuración, formulación e implementación de la política pública y el plan estratégico de libertad de culto y conciencia formulada y aprobada.</t>
  </si>
  <si>
    <t>Promoción y protección del derecho a la participación democrática.</t>
  </si>
  <si>
    <t>Apoyar la convites y acciones comunitarias y sociales que mejoren la calidad de vida de los ciudadanos.</t>
  </si>
  <si>
    <t>Jornadas de descentralización administrativa con oferta de servicios de la administración municipal.</t>
  </si>
  <si>
    <t>Transparencia, rendición de cuentas y legalidad.</t>
  </si>
  <si>
    <t>Atención oportuna e integral al ciudadano.</t>
  </si>
  <si>
    <t>Acciones para mejorar el porcentaje de efectividad en la atención de las PQRSD como parte del sistema integrado de gestión.</t>
  </si>
  <si>
    <t>Acciones para mejorar el registro de los trámites en el Sistema Único de Información de Trámites - SUIT e integrarlos a la plataforma tecnológica que permita integrar las bases de datos municipales con la Geodatabase.</t>
  </si>
  <si>
    <t>Eficiencia y eficacia en la gestión presupuestal Municipal.</t>
  </si>
  <si>
    <t>Acciones de promoción del gasto público orientado a resultados mediante acciones de planeación, eficiencia, eficacia y transparencia.</t>
  </si>
  <si>
    <t>Acciones para el Cumplimiento de los indicadores del índice de sostenibilidad y solvencia.</t>
  </si>
  <si>
    <t>Acciones para el cumplimiento del indicador de la ley 617 de 2000.</t>
  </si>
  <si>
    <t>Acciones para el proceso de saneamiento contable.</t>
  </si>
  <si>
    <t>Acciones para la Actualización del inventario Municipal.</t>
  </si>
  <si>
    <t>Actualización del estatuto tributario Municipal.</t>
  </si>
  <si>
    <t>Gobierno digital y sistemas de información ciudadana.</t>
  </si>
  <si>
    <t>Acciones para aumentar y mejorar las herramientas TIC para la interacción con el ciudadano.</t>
  </si>
  <si>
    <t>Acciones para Cofinanciar la modernización tecnológica de la administración municipal y las entidades descentralizadas.</t>
  </si>
  <si>
    <t>Acciones para la implementación de la estrategia gubernamental de datos abiertos.</t>
  </si>
  <si>
    <t>Actualizar e implementar el plan estratégico de comunicaciones PEC.</t>
  </si>
  <si>
    <t>Actualizar e implementar el plan estratégico de tecnologías de la información PETI.</t>
  </si>
  <si>
    <t>Programa de Gestión, Seguimiento y Monitoreo a la gestión pública.</t>
  </si>
  <si>
    <t>Acciones de fortalecimiento a la gestión jurídica y contractual de la entidad.</t>
  </si>
  <si>
    <t>Acciones de reducción de los riesgos de corrupción y de gestión, a través de la actualización de la matriz de riesgos y gestión de los controles implementados en el PAAC.</t>
  </si>
  <si>
    <t>Acciones para el fortalecimiento de atención a las auditorías internas y externas de la entidad.</t>
  </si>
  <si>
    <t>Acciones para mejorar el índice de desempeño institucional de la administración municipal durante el cuatrienio.</t>
  </si>
  <si>
    <t>Acciones que propendan al mejoramiento de la operatividad de la oficina de control interno, en los términos del artículo 8 de la Ley 1474 de 2011.</t>
  </si>
  <si>
    <t>Aciones para la formulación, seguimiento y evaluación del plan de desarrollo municipal, planes estratégicos y planes de acción.</t>
  </si>
  <si>
    <t>Hábitat al servicio de la transformación sostenible del territorio</t>
  </si>
  <si>
    <t>Bienestar animal.</t>
  </si>
  <si>
    <t>Bienestar y protección animal.</t>
  </si>
  <si>
    <t>Acciones de esterilización de Caninos y felinos del Municipio de Caldas.</t>
  </si>
  <si>
    <t>Acciones de estimación y caracterización de la población Canina y Felina del Municipio.</t>
  </si>
  <si>
    <t>Acciones para el fortalecimiento técnico, operativo e institucional del Albergue de animales municipal.</t>
  </si>
  <si>
    <t>Instalación de microchips en caninos y felinos del municipios de Caldas.</t>
  </si>
  <si>
    <t>Realizar Campañas para la adopción, tenencia responsable de mascotas, protección al animal, bienestar al animal y seguridad animal.</t>
  </si>
  <si>
    <t>Gestión integral de la infraestructura física del albergue para el bienestar animal del Municipio de Caldas.</t>
  </si>
  <si>
    <t>Acciones para ampliar, mejorar y modernizar la infraestructura física y tecnológica del albergue Municipal.</t>
  </si>
  <si>
    <t>Trato digno y tenencia responsable de los animales.</t>
  </si>
  <si>
    <t>Acciones para apoyar organizaciones y grupos organizados defensores de animales.</t>
  </si>
  <si>
    <t>Acciones para la prevención y protección de fauna y flora en el Municipio de Caldas.</t>
  </si>
  <si>
    <t>Estrategias coordinadas para el fortalecimiento del programa de sustitución de vehículos de tracción animal por otro medio de carga y bienestar del caballo de alquiler.</t>
  </si>
  <si>
    <t>Estrategias pedagógicas realizadas, que permitan disminuir el uso de la pólvora en beneficio del bienestar animal.</t>
  </si>
  <si>
    <t>El espacio público en el municipio.</t>
  </si>
  <si>
    <t>Apoyo y fomento a nuevos sistemas de transporte e integración del transporte intermodal.</t>
  </si>
  <si>
    <t>Proyectos en materia de movilidad sostenible, para la optimización del transporte en el Municipio de Caldas, de manera integrada con los sistemas masivos de transporte del valle de aburra.</t>
  </si>
  <si>
    <t>Desarrollo de proyectos urbanos integradores y sostenibles.</t>
  </si>
  <si>
    <t>Acciones para cofinanciar acciones de mejoramiento de espacio público en barrios y veredas mediante acciones de intervención social y comunitaria.</t>
  </si>
  <si>
    <t>Acciones para construir, mejorar y modernizar circuitos y corredores turísticos urbanos y rurales.</t>
  </si>
  <si>
    <t>Acciones para ejecutar proyectos de renovación, modernización e incremento del área de espacio público en el Municipio de Caldas.</t>
  </si>
  <si>
    <t>Gestión de la Infraestructura física y mejoramiento integral de la malla vial urbana y rural.</t>
  </si>
  <si>
    <t>Acciones de señalización vial, seguridad vial y equiamiento urbano en Vías urbanas, rurales y caminos veredales.</t>
  </si>
  <si>
    <t>Cruces viales urbanos construidos y mejorados de manera integral.</t>
  </si>
  <si>
    <t>Equipamientos urbanos, comunitarios y turísticos construidos y mejorados.</t>
  </si>
  <si>
    <t>Infraestructura en la malla vial urbana, rural y caminos veredales, construidos, rehabilitados y/o mantenidos.</t>
  </si>
  <si>
    <t>Proyectos aprobados con entidades del orden departamental, regional o nacional para el mejoramiento de la malla vial urbana, rural y caminos veredales del Municipio de Caldas.</t>
  </si>
  <si>
    <t>Puntos críticos atendidos en la red vial rural, urbana y caminos veredales.</t>
  </si>
  <si>
    <t>Gestión permanente ante entidades del orden nacionales, departamentales y regional el Mantenimiento y mejoramiento la malla vial en jurisdicción del Municipio de Caldas.</t>
  </si>
  <si>
    <t>Acciones institucionales para el mejoramiento de la malla vial competencia de instancias del orden Departamental y Nacional.</t>
  </si>
  <si>
    <t>Gestión del riesgo.</t>
  </si>
  <si>
    <t>Conocimiento del riesgo.</t>
  </si>
  <si>
    <t>Acciones de implementarción en el PMGRD las acciones técnicas, operativas y logísticas del PIGECA ( Plan Integral de Gestión de la Calidad del Aire para el Valle de Aburra) y del POECA ( Plan operacional para enfrentar episodios de contaminación atmosférica en el Valle de Aburra) y ejecutarlas como una estrategia de gestión del riesgo.</t>
  </si>
  <si>
    <t>Acciones para integrar y actualizar la Geodatabase del Municipio la Gestión integral del Riesgo y atención de Desastres obtenidos de la actualización del PBOT, PMGRD y estudios de amenaza y alto riesgo específicos.</t>
  </si>
  <si>
    <t>Acciones para la implementación de sistemas de monitoreo y alerta temprana en zonas de alto riesgo por inundación, avenidas torrenciales y movimientos en masa de acuerdo a los lineamientos del PMGRD.</t>
  </si>
  <si>
    <t>Acciones para la realización de estudios de alto riesgo específicos para gestión adecuada del territorio.</t>
  </si>
  <si>
    <t>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t>
  </si>
  <si>
    <t>Realizar campañas educativas a la comunidad para la reducción del riesgo y conocimiento de los factores exógenos que los generan.</t>
  </si>
  <si>
    <t>Manejo de desastres.</t>
  </si>
  <si>
    <t>Acciones para fortalecer técnica, operativa y financieramente al CMGRD y a la Unidad de gestión del riesgo Municipal.</t>
  </si>
  <si>
    <t>Dotar de elementos de protección, herramientas y equipos e insumos para la atención de emergencias al CMGRD y la Unidad de gestión del riesgo para mejorar la capacidad de respuesta ante acciones de reducción, mitigación y atención del riesgo.</t>
  </si>
  <si>
    <t>Fortalecimiento a los cuerpos de socorro del Municipio de Caldas.</t>
  </si>
  <si>
    <t>Reducción del riesgo.</t>
  </si>
  <si>
    <t>Acciones para Cofinanciar y construir obras de estabilización, control y mitigación del riesgo en zonas vulnerables y zonas consideradas de alto riesgo mitigable y no mitigable en el municipio de Caldas.</t>
  </si>
  <si>
    <t>Acciones para Cofinanciar y construir obras hidráulicas y de contención en las fuentes hídricas donde se puedan realizar acciones de mitigación de riesgo para mejorar la calidad de vida de los ciudadanos.</t>
  </si>
  <si>
    <t>Acciones para fortalecer el fondo territorial de gestión del riesgo y definir sus recursos e igualmente diseñar una estrategia de protección financiera en caso de desastres.</t>
  </si>
  <si>
    <t>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esta armonizando el AMVA.</t>
  </si>
  <si>
    <t>Hábitat y desarrollo sostenible.</t>
  </si>
  <si>
    <t>Construcción de hábitat y vivienda saludable y sostenible.</t>
  </si>
  <si>
    <t>Gestionar ante organismos nacionales, departamentales e internacionales la financiación de programas de construcción de vivienda saludable para la población.</t>
  </si>
  <si>
    <t>Promover el uso de predios fiscales como contribución a proyectos de construcción de vivienda de interés social.</t>
  </si>
  <si>
    <t>Desarrollo urbano y planeación estratégica del hábitat.</t>
  </si>
  <si>
    <t>Acciones de apoyo técnico, logístico y operativo para el Consejo Territorial de Planeación CTP.</t>
  </si>
  <si>
    <t>Acciones para generar el desarrollo del suelo de expansión urbana mediante la utilización de los instrumentos de gestión inmobiliaria y del suelo que establece la Ley 388 de 1997 y PBOT.</t>
  </si>
  <si>
    <t>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t>
  </si>
  <si>
    <t>Apoyar la formulación, estructuración y ejecución de estudios y/o planes estratégicos de ordenamiento del territorio y el hábitat mediante esquemas asociativos comunitarios y sociales.</t>
  </si>
  <si>
    <t>Formular, estructurar y proyectar estudios técnicos, planes estratégicos y sectoriales para el ordenamiento especifico del territorio y la gestión territorial del suelo en zonas de alto riesgo, zonas de protección, áreas protegidas del SINAP de carácter público regionales y cuencas hidrográficas.</t>
  </si>
  <si>
    <t>Realizar acciones de control, regulación, normalización y planificación de la urbanización de zonas con altas presiones urbanísticas y constructivas.</t>
  </si>
  <si>
    <t>Gestión del territorio para el desarrollo sostenible.</t>
  </si>
  <si>
    <t>Acciones para Actualizar la información catastral urbana y rural relacionada con los bienes inmuebles sometidos a permanentes cambios en sus aspectos, físicos, jurídicos, fiscales y económicos.</t>
  </si>
  <si>
    <t>Acciones para Actualizar y modernizar el hardware y software de la Unidad de catastro de la secretaría de planeación del Municipio de Caldas.</t>
  </si>
  <si>
    <t>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t>
  </si>
  <si>
    <t>Acciones para implementar la política de catastro Multipropósito a la que refieren los artículos 79 a 82 de la Ley 1955 de 2019 - Plan Nacional de Desarrollo, y los Decretos 1983 de 2019 y 148 de 2020.</t>
  </si>
  <si>
    <t>Acciones para la Actualización, aplicación y Mantenimiento de la base cartográfica y sistema de información geográfica del Municipio de Caldas Antioquia.</t>
  </si>
  <si>
    <t>Acciones para mantener actualizada la base de datos de la estratificación urbana y rural.</t>
  </si>
  <si>
    <t>Mejoramiento integral del hábitat y entornos saludables.</t>
  </si>
  <si>
    <t>Acciones para mejorar las condiciones físicas y sociales de vivienda, entornos y asentamientos precarios a través de la implementación de políticas para el mejoramiento de barrios.</t>
  </si>
  <si>
    <t>Gestionar ante organismos nacionales, departamentales e internacionales la financiación de programas de mejoramiento de vivienda saludable para la población.</t>
  </si>
  <si>
    <t>Gestionar la titulación y legalización de vivienda en zona urbana y rural del Municipio.</t>
  </si>
  <si>
    <t>Movilidad y gestión territorial.</t>
  </si>
  <si>
    <t>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t>
  </si>
  <si>
    <t>Estudios de prefactibilidad y factibilidad para la construcción y mejoramiento de la malla vial urbana y rural en armonía con el plan de movilidad vial y los instrumentos de gestión territorial del PBOT del Municipio de Caldas Antioquia.</t>
  </si>
  <si>
    <t>Estudios y diseños para el mejoramiento de la malla vial urbana y rural del Municipio de Caldas.</t>
  </si>
  <si>
    <t>Medio ambiente y sostenibilidad.</t>
  </si>
  <si>
    <t>Conservación de Áreas protegidas y ecosistemas estratégicos.</t>
  </si>
  <si>
    <t>Acciones de importancia ambiental en espacios públicos y equipamientos públicos intervenidos.</t>
  </si>
  <si>
    <t>Acciones de Integración e implementación de la Geodatabase del Municipio las áreas protegidas y ecosistemas estratégicos existentes en el Municipio de Caldas en el PBOT y el DMI, PCA y la reserva del alto de San Miguel, que permitan la gestión del territorio.</t>
  </si>
  <si>
    <t>Acciones de vigilancia, control y Mantenimiento y restauración ecológica en ecosistemas estratégicos y/o áreas protegidas.</t>
  </si>
  <si>
    <t>Acciones para Estructurar, reglamentar e implementar en las áreas protegidas y/o ecosistemas estratégicos el esquema de pago por servicios ambientales (PSA) y otros incentivos de conservación.</t>
  </si>
  <si>
    <t>Acciones para la adquisición y protección de áreas en ecosistemas estratégicos.</t>
  </si>
  <si>
    <t>Gestionar procesos de reforestación y atención ambiental integral que permita el sostenimiento de áreas de producción de agua, recuperación de zonas degradadas y en estado de deterioro por la acción del hombre o la naturaleza.</t>
  </si>
  <si>
    <t>Implementación de proyectos productivos sostenibles en las áreas protegidas y/o ecosistemas estratégicos.</t>
  </si>
  <si>
    <t>Conservación, ahorro y cuidado del recurso hídrico.</t>
  </si>
  <si>
    <t>Acciones para la Adquisición de predios para la recuperación y el cuidado de las áreas de importancia ambiental estratégica para protección del recurso hídrico según lo definido en el artículo 111 de la ley 99 de 1993.</t>
  </si>
  <si>
    <t>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t>
  </si>
  <si>
    <t>Actualizar la red hídrica del Municipio de Caldas e incorporarla a la geodatabase del Municipio de Caldas.</t>
  </si>
  <si>
    <t>Ejecutar acciones de alinderamiento, vigilancia y control de áreas para la protección de fuentes abastecedoras de acueducto.</t>
  </si>
  <si>
    <t>Estructurar, formular y ejecutar proyectos asociados al cuidado de las fuentes abastecedoras de acueductos del Municipio de Caldas y/o aquellas fuentes que estén enmarcados en los POMCAS y en los PORH vigentes en el Municipio de Caldas.</t>
  </si>
  <si>
    <t>Estructurar, formular y ejecutar proyectos de Mantenimiento, limpieza, cuidado y sostenibilidad de las fuentes hídricas en zona urbana.</t>
  </si>
  <si>
    <t>Formular el Plan de Gestión Ambiental PGAM e incorporarlo a la Geodatabase del Municipio de Caldas.</t>
  </si>
  <si>
    <t>Educación ambiental, gobernanza de los recursos naturales.</t>
  </si>
  <si>
    <t>Acciones para fortalecer la articulación institucional con las mesas ambientales y los colectivos ambientales en el Municipio de Caldas mediante actividades de orden ambiental.</t>
  </si>
  <si>
    <t>Acciones para Impulsar la reforestación a través de los Proyectos Ambientales Escolares PRAES, Proyectos Comunitarios de Educación Ambiental PROCEDAS y CIDEAM.</t>
  </si>
  <si>
    <t>Desarrollar campañas educativas para el cambio y la variabilidad climática que promuevan proyectos de ciencia, tecnología e innovación referentes a la acción del cambio climático.</t>
  </si>
  <si>
    <t>Implementar acciones de educación ambiental en las instituciones del Municipio bajo el marco del Plan de educación Municipal, y las políticas publicas vigentes en el territorio.</t>
  </si>
  <si>
    <t>Realizar actividades de educación ambiental mejoramiento de entornos y sensibilización respecto la separación en la fuente y manejo adecuado de residuos sólidos.</t>
  </si>
  <si>
    <t>Mitigación y adaptación al cambio climático.</t>
  </si>
  <si>
    <t>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t>
  </si>
  <si>
    <t>Acciones institucionales para la reducción de emisiones de GEI a partir del uso de otras fuentes energéticas, menos intensivas en el uso de combustibles fósiles o combustibles con menores emisiones en el sector industrial y el sector automotor mediante alianzas estratégicas con entidades del orden nacional y/o recursos de Cooperación Internacional.</t>
  </si>
  <si>
    <t>Acciones para el mejoramiento de los sistemas de alerta y detección temprana de control y calidad del aire en articulación con el AMVA y el SIATA.</t>
  </si>
  <si>
    <t>Implementación de energías alternativas, energías renovables y/o energías limpias en los proyectos de infraestructura que adelante el Municipio de Caldas.</t>
  </si>
  <si>
    <t>Servicios públicos.</t>
  </si>
  <si>
    <t>Gestión integral de residuos solidos.</t>
  </si>
  <si>
    <t>Acciones de apoyo técnico, logístico y operativo a Grupos organizados y legalmente constituidos con sistemas de aprovechamiento de residuos sólidos en operación.</t>
  </si>
  <si>
    <t>Acciones para aumentar la cobertura del servicio de aseo en zona urbana y rural del Municipio de Caldas.</t>
  </si>
  <si>
    <t>Acciones para incrementar el porcentaje de residuos sólidos reciclados.</t>
  </si>
  <si>
    <t>Acciones tendientes a la consolidación, promoción y difusión de la Estrategia Nacional de Economía Circular en el Municipio de Caldas.</t>
  </si>
  <si>
    <t>Actualización e implementación del PGIRS Municipal.</t>
  </si>
  <si>
    <t>Gestión integral en la prestación eficiente y eficaz de los servicios públicos domiciliarios.</t>
  </si>
  <si>
    <t>Acciones de apoyo institucional y comunitario para el fortalecimiento técnico, operativo, administrativo, contable y logístico en la prestación eficiente y eficaz de los servicios públicos domiciliarios.</t>
  </si>
  <si>
    <t>Acciones para el fortalecimiento, Mantenimiento y modernización del sistema de alumbrado público en zona urbana y rural del Municipio de Caldas.</t>
  </si>
  <si>
    <t>Gobernanza del recurso hídrico.</t>
  </si>
  <si>
    <t>Acciones de apoyo a la ejecución de la etapa 10 del plan maestro de acueducto y alcantarillado en zona urbana.</t>
  </si>
  <si>
    <t>Acciones para aumentar la cobertura en zona urbana y rural del sistema de acueducto en el Municipio de Caldas.</t>
  </si>
  <si>
    <t>Acciones para el mejoramiento del Índice de Riesgo de la Calidad del Agua para Consumo Humano (IRCA) en zona urbana del Municipio de Caldas.</t>
  </si>
  <si>
    <t>Implementar acciones y políticas institucionales enfocadas al ahorro del agua en el Municipio de Caldas.</t>
  </si>
  <si>
    <t>Obras de mejoramiento en los sistemas de acueducto urbano y rural ejecutadas.</t>
  </si>
  <si>
    <t>Saneamiento básico y recuperación de fuentes hídricas.</t>
  </si>
  <si>
    <t>Acciones de saneamiento básico para reducir el Número de vertimientos directos a las fuentes hídricas en zona urbana y rural para garantizar la calidad del agua y los recursos naturales.</t>
  </si>
  <si>
    <t>Acciones para aumentar la cobertura del sistema de alcantarillado en zona urbana y rural en el Municipio de Caldas.</t>
  </si>
  <si>
    <t>Transformación para la productividad y el emprendimiento</t>
  </si>
  <si>
    <t>Apoyo al sector comercio.</t>
  </si>
  <si>
    <t>Fortalecimiento a la agencia pública de empleo.</t>
  </si>
  <si>
    <t>Acciones de capacitación y formación laboral realizadas.</t>
  </si>
  <si>
    <t>Acciones institucionales integrales para la orientación laboral.</t>
  </si>
  <si>
    <t>Alianzas estratégicas con la empresa privada y pública para generación de empleo formal.</t>
  </si>
  <si>
    <t>Eventos de empleo realizados.</t>
  </si>
  <si>
    <t>Fortalecimiento empresarial y productivo de Caldas.</t>
  </si>
  <si>
    <t>Acciones de construcción, adecuación, mejoramiento y modernización de la infraestructura física y tecnológica del Municipio para mejorar áreas destinadas para la comercialización de productos agrícolas y pecuarios.</t>
  </si>
  <si>
    <t>Acciones para promover la formulación de incentivos tributarios para grandes empresas, PYMES e iniciativas de emprendimiento que generen valor y promuevan la generación de nuevos puestos de trabajo.</t>
  </si>
  <si>
    <t>Acciones que promuevan el turismo agroambiental para los campesinos que habitan áreas de reserva y zonas de producción agrícola y pecuaria.</t>
  </si>
  <si>
    <t>Estrategias que promuevan alianzas en beneficio del fortalecimiento comercial y generación del empleo digno.</t>
  </si>
  <si>
    <t>Ferias y /o ruedas de negocios realizadas " Compre en Caldas".</t>
  </si>
  <si>
    <t>Apoyo y promoción al turismo.</t>
  </si>
  <si>
    <t>Caldas destino turístico competitivo y sostenible.</t>
  </si>
  <si>
    <t>Alianzas realizadas para la formación y comercialización de servicios turísticos locales.</t>
  </si>
  <si>
    <t>Estrategias de fortalecimiento de las TICS en el sector turístico del Municipio desarrolladas.</t>
  </si>
  <si>
    <t>Instalación de puntos de información turística.</t>
  </si>
  <si>
    <t>Inventario, caracterización, formulación de las rutas ecoturísticos y culturales.</t>
  </si>
  <si>
    <t>Planificación turística territorial.</t>
  </si>
  <si>
    <t>Conformación de escenarios de participación permanente con actores del sector turístico.</t>
  </si>
  <si>
    <t>Diagnostico, actualización e implementación de la política pública de turismo.</t>
  </si>
  <si>
    <t>Formular, estructurar e implementar el plan estrategico de turismo.</t>
  </si>
  <si>
    <t>Emprendimiento e innovación.</t>
  </si>
  <si>
    <t>Caldas por el empleo y el emprendimiento sostenible.</t>
  </si>
  <si>
    <t>Acciones de comunicación y difusión e información en materia de empleo y emprendimiento.</t>
  </si>
  <si>
    <t>Acciones para el fortalecimiento tecnológico a la producción, comercialización y la promoción del empleo para lograr la diversificación y sofisticación de sus bienes y servicios.</t>
  </si>
  <si>
    <t>Acciones para la implementación de estrategia de incubadora de empleo y emprendimiento sostenible mediante alianzas estratégicas con entidades del orden nacional y/o recursos de Cooperación Internacional.</t>
  </si>
  <si>
    <t>Acciones que promuevan la formación permanente para el empleo y el emprendimiento.</t>
  </si>
  <si>
    <t>Acuerdos de responsabilidad social empresarial realizados.</t>
  </si>
  <si>
    <t>Estructuración, formulación e implementación del modelo de emprendimiento sostenible del Municipio de Caldas.</t>
  </si>
  <si>
    <t>Movilidad Sostenible y con Bienestar.</t>
  </si>
  <si>
    <t>Movilidad segura, saludable y sostenible.</t>
  </si>
  <si>
    <t>Acciones de fortalecimiento técnico, operativo, tecnológico e Institucional al proceso de cobro persuasivo y coactivo de la secretaria de tránsito.</t>
  </si>
  <si>
    <t>Acciones de fortalecimiento técnico, tecnológico e institucional a la gestión Administrativa y de trámites de la secretaría de Tránsito.</t>
  </si>
  <si>
    <t>Acciones de modernización tecnológica y/o Mantenimiento de equipos y tecnología para mejorar la capacidad operativa de la secretaria de tránsito.</t>
  </si>
  <si>
    <t>Actualización e implementación del Plan de Seguridad Vial.</t>
  </si>
  <si>
    <t>Campaña educativas y operativas dirigidas a usuarios vulnerables y expuestos: peatones, ciclistas y motociclistas.</t>
  </si>
  <si>
    <t>Cátedra de Seguridad Vial diseñada e implementada.</t>
  </si>
  <si>
    <t>Comités y Consejos de Seguridad Vial realizados.</t>
  </si>
  <si>
    <t>Controles integrales viales realizados.</t>
  </si>
  <si>
    <t>Estrategias de educación vial realizadas.</t>
  </si>
  <si>
    <t>Implementación de los Comités Locales de Seguridad Vial.</t>
  </si>
  <si>
    <t>Transporte Público y zonas de estacionamiento regulado.</t>
  </si>
  <si>
    <t>Acciones de implementación y control de Transporte Público.</t>
  </si>
  <si>
    <t>Acciones de modernización y mejoramiento de las zonas estacionamiento regulado.</t>
  </si>
  <si>
    <t>Sector agropecuario.</t>
  </si>
  <si>
    <t>Competitividad agropecuaria.</t>
  </si>
  <si>
    <t>Acciones para el fortalecimiento de la cadena productiva y comercial del café.</t>
  </si>
  <si>
    <t>Fortalecer las Unidades productivas a través del enfoque empresarial, manejo de registros, análisis de la información, comercialización de productos y enfoque asociativo.</t>
  </si>
  <si>
    <t>Gobernanza del sector agropecuario.</t>
  </si>
  <si>
    <t>Acciones de caracterización y actualización de productores y organizaciones de productores existentes.</t>
  </si>
  <si>
    <t>Diagnostico, actualización e implementación de la política pública de Desarrollo Rural Municipal.</t>
  </si>
  <si>
    <t>Producción sostenible, conservación de los recursos naturales y corredores biológicos.</t>
  </si>
  <si>
    <t>Acciones que permitan desarrollar Unidades productivas agropecuarias con enfoque agroecológico y autosostenible en la zona urbana y rural.</t>
  </si>
  <si>
    <t>Acciones que promuevan la implementación de Buenas Prácticas de Producción, enfoque biosostenible, trasformación agropecuaria y practicas limpias.</t>
  </si>
  <si>
    <t>Transferencia de tecnología para el sector agropecuario.</t>
  </si>
  <si>
    <t>Acciones de participación de pequeños productores y Unidades productivas en cadenas de transformación agropecuaria.</t>
  </si>
  <si>
    <t>Eventos de extensión rural con énfasis en transferencia de tecnologías apropiadas, realizados.</t>
  </si>
  <si>
    <t>Seguridad alimentaria.</t>
  </si>
  <si>
    <t>Gobernanza de la seguridad alimentaria y Nutricional.</t>
  </si>
  <si>
    <t>Acciones de Fortalecimiento físico, técnico, operativo y tecnológico de los programas de seguridad alimentaria y nutricional.</t>
  </si>
  <si>
    <t>Acciones del programa de tamizaje nutricional implementado.</t>
  </si>
  <si>
    <t>Actualizar, formular e implementar la actualización de la Política pública de seguridad alimentaria y nutricional actualizada.</t>
  </si>
  <si>
    <t>Alianzas para el mejoramiento de la seguridad alimentaria y nutricional.</t>
  </si>
  <si>
    <t>Beneficiados con el programa de restaurantes escolares.</t>
  </si>
  <si>
    <t>Campañas Pedagógicas realizadas en seguridad alimentaria y nutricional.</t>
  </si>
  <si>
    <t>Cupos atendidos en el Programa de Alimentación Escolar (PAE).</t>
  </si>
  <si>
    <t>Fortalecimiento de Huertas y eco huertas de familias para el autoconsumo humano tanto en zona urbana como rural.</t>
  </si>
  <si>
    <t>Paquetes alimentarios entregados a madres comunitarias y madres FAMI.</t>
  </si>
  <si>
    <t>Personas atendidas con los restaurantes comunitarios.</t>
  </si>
  <si>
    <t>Valoración</t>
  </si>
  <si>
    <t>PESO LINEA</t>
  </si>
  <si>
    <t>Valoración %</t>
  </si>
  <si>
    <t>Valoración % EJECUCIÓN</t>
  </si>
  <si>
    <t>A</t>
  </si>
  <si>
    <t>B</t>
  </si>
  <si>
    <t>Implementación de acciones para  la formación de mujeres en la participación ciudadana, política, comunitaria y consolidación de paz</t>
  </si>
  <si>
    <t xml:space="preserve">Estrategias para la prevención de la violencia contra las mujeres </t>
  </si>
  <si>
    <t>Implementar rutas de atención de género acompañados del sector Justica, Salud, Educación y Protección para garantizar a las mujeres víctimas de violencia el restablecimiento de sus derechos, la reparación al daño causado y las garantías de no repetición</t>
  </si>
  <si>
    <t xml:space="preserve">Atención y seguimiento de mujeres víctimas de violencias de género </t>
  </si>
  <si>
    <t>Acciones de creación, implementación y sostenimiento del sistema de información municipal para el monitoreo, seguimiento y gestión para producir información con enfoque de género, que conduzca a conocer las realidades de la población femenina de Caldas</t>
  </si>
  <si>
    <t>Formular e implementar el Plan de Igualdad de Oportunidades en el marco de la Política Pública Municipal para la equidad de género, como un instrumento político, técnico y de focalización de inversión para disminuir las inequidades y brechas de género</t>
  </si>
  <si>
    <t xml:space="preserve">Acciones para la implementación de la política pública municipal de equidad de genero para las mujeres urbanas y rurales del Municipio de Caldas Antioquia </t>
  </si>
  <si>
    <t xml:space="preserve">Eventos de reconocimiento y conmemoración para la mujer </t>
  </si>
  <si>
    <t>Estructurar, formular e implementar la Política Pública Municipal de Familias, que reconozca a las familias como sujetos colectivos de derechos, para contribuir a la consolidación de una sociedad justa y equitativa</t>
  </si>
  <si>
    <t>Acciones para fortalecimiento de los lazos familiares  mediante encuentros de pareja, talleres de pautas de crianza humanizada, valores familiares y generación de espacios para compartir en familia</t>
  </si>
  <si>
    <t xml:space="preserve">Acciones de apoyo a Familias beneficiadas con el programa familias en acción </t>
  </si>
  <si>
    <t xml:space="preserve">Acciones de apoyo para formular y ejecutar estrategias para el acompañamiento a familias en la implementación de Unidades productivas y la creación de empresas familiares como reactivación económica y social </t>
  </si>
  <si>
    <t>Mesas de participación de las personas LGBTTTIQA implementadas</t>
  </si>
  <si>
    <t xml:space="preserve">Eventos con la población LGBTTTIQA realizados </t>
  </si>
  <si>
    <t>Campañas de educación en derechos sexuales y reproductivos (planificación familiar, explotación sexual, entre otros) para las mujeres Caldeñas</t>
  </si>
  <si>
    <t xml:space="preserve">Acciones en beneficio de las Madres gestantes y lactantes atendidas a través de alianzas estratégicas </t>
  </si>
  <si>
    <t>Implementar acciones conjuntas de educación sexual y bienestar de niños y niñas, desde las diferentes instancias educativas y programas de la administración municipal</t>
  </si>
  <si>
    <t>Acciones para la caracterización e identificación de la población habitante de calle en el Municipio</t>
  </si>
  <si>
    <t>Acciones de atención Integral de Protección Social de la población habitante de calle en el Municipio</t>
  </si>
  <si>
    <t xml:space="preserve">Acciones de atención integral de adultos mayores inscritos en los diferentes programas de la Administración Municipal </t>
  </si>
  <si>
    <t xml:space="preserve">Seguimiento trimestral a las acciones de implementación de la política pública de adulto mayor </t>
  </si>
  <si>
    <t>Acciones de promoción de la corresponsabilidad de la familia en el desarrollo de la atención integral a las personas mayores o con discapacidad</t>
  </si>
  <si>
    <t>Generar e implementar una ruta de atención intersectorial para el adulto mayor, con discapacidad, sus familias y cuidadores, con el fin de incluirlos dentro de la oferta programática sectorial</t>
  </si>
  <si>
    <t xml:space="preserve">Acciones de atención integral de personas en situación de discapacidad inscritos en los diferentes programas de la Administración Municipal </t>
  </si>
  <si>
    <t xml:space="preserve">Realizar visitas de Inspección Vigilancia y Control IVC al año a cada establecimiento abierto al público. </t>
  </si>
  <si>
    <t xml:space="preserve">Realizar visitas de inspección, vigilancia y control anuales a cada uno de los  acueductos rurales y urbanos del Municipio. </t>
  </si>
  <si>
    <t>Desarrollar estrategias de hábitos de vida saludable a poblaciones vulnerables relacionadas con salud oral y prevención de enfermedades crónicas modalidad virtual y presencial</t>
  </si>
  <si>
    <t>Desarrollar estrategias para promover la lactancia materna y hábitos de alimentación saludable</t>
  </si>
  <si>
    <t xml:space="preserve">Implementar estrategia de promoción de derechos y deberes en salud sexual y reproductiva.  </t>
  </si>
  <si>
    <t xml:space="preserve">Realizar los planes de eventos de mitigación del riesgo en salud pública que se requieran (Sika, Dengue, Chincunguña, Covid-19). </t>
  </si>
  <si>
    <t xml:space="preserve">Promover estrategia de estilos, modos y condiciones saludables en el entorno laboral en sector formal e informal de la economía. </t>
  </si>
  <si>
    <t xml:space="preserve">Realizar campaña de IEC promocionando la vacunación en la población objeto del programa. </t>
  </si>
  <si>
    <t>Verificar el reporte oportuno de las notificaciones en el SIVIGILA de los eventos de interés en salud publica de las UPGD</t>
  </si>
  <si>
    <t>Realizar asesorías y asistencias técnicas a las IPS del municipio en búsqueda activa institucional</t>
  </si>
  <si>
    <t xml:space="preserve">Realizar asesorías y/o asistencias técnicas anuales por cada uno de los proyectos programados a cada institución prestadora de servicios de salud </t>
  </si>
  <si>
    <t>Realizar campaña de entornos  saludables asociados a la prevención de IRA</t>
  </si>
  <si>
    <t>Realizar búsquedas activas comunitarias para eventos de interés de salud pública</t>
  </si>
  <si>
    <t>Realizar seguimiento e intervención a todos los casos de intento de suicidio ocurridos en el municipio</t>
  </si>
  <si>
    <t>Crear una base de datos de casos de consumo de sustancias psicoactivas</t>
  </si>
  <si>
    <t xml:space="preserve">Seguimiento mensual del reporte al SIVIGILA de casos notificados de violencia intrafamiliar en las instituciones de salud y sociales </t>
  </si>
  <si>
    <t>Desarrollar estrategias para fortalecer la gestión administrativa y financiera de la Secretaría de Salud</t>
  </si>
  <si>
    <t xml:space="preserve">Acciones para garantizar el aseguramiento en salud de la población objetivo </t>
  </si>
  <si>
    <t>Desarrollar la estrategia de Salud Más Cerca</t>
  </si>
  <si>
    <t xml:space="preserve">Acciones para la cofinanciar la construcción del Hospital Regional del Sur del Valle de Aburra </t>
  </si>
  <si>
    <t>Diagnóstico institucional de modernización del municipio acorde con las nuevas demandas ciudadanas, el nuevo modelo de gestión, objetivos estratégicos y utilización de las TICS</t>
  </si>
  <si>
    <t xml:space="preserve">Acciones para desarrollar iniciativas de transformación y modernización institucional que fortalezcan las capacidades de gestión administrativa y atención ciudadana </t>
  </si>
  <si>
    <t xml:space="preserve">Personas atendidas en los programas de bienestar laboral </t>
  </si>
  <si>
    <t>Acciones para la Implementación del teletrabajo para los servidores públicos</t>
  </si>
  <si>
    <t>Acciones de Modernización física y tecnológica del archivo municipal</t>
  </si>
  <si>
    <t xml:space="preserve">Acciones para la Actualización del inventario Municipal </t>
  </si>
  <si>
    <t>Acciones para Cofinanciar la modernización tecnológica de la administración municipal y las entidades descentralizadas</t>
  </si>
  <si>
    <t>Actualizar e implementar el plan estratégico de tecnologías de la información PETI</t>
  </si>
  <si>
    <t>Actualizar e implementar el plan estratégico de comunicaciones PEC</t>
  </si>
  <si>
    <t xml:space="preserve">Acciones para la implementación de la estrategia gubernamental de datos abiertos </t>
  </si>
  <si>
    <t xml:space="preserve">Acciones para aumentar y mejorar las herramientas TIC para la interacción con el ciudadano </t>
  </si>
  <si>
    <t xml:space="preserve">Convenios para el fortalecimiento del sector cultural, realizados </t>
  </si>
  <si>
    <t>Acciones para el fortalecimiento de grupos artísticos y culturales</t>
  </si>
  <si>
    <t>Acciones para generar iniciativas emprendedoras en industrias creativas y/o economía naranja</t>
  </si>
  <si>
    <t xml:space="preserve">Acciones formativas para promotores y gestores culturales </t>
  </si>
  <si>
    <t>Implementación de acciones para ciudadanos que participan en procesos de gestión y formación artística y cultural, y en temas sobre industria creativa y/o economía naranja</t>
  </si>
  <si>
    <t>Acciones para la actualización y declaración de bienes culturales y patrimoniales del Municipio de Caldas</t>
  </si>
  <si>
    <t>Modernización y dotación de las diferentes áreas artísticas y culturales de la casa de la cultura del Municipio de Caldas</t>
  </si>
  <si>
    <t>Plataforma tecnológica y sistemas de información integrados a la gestión cultural y artística del Municipio de Caldas.</t>
  </si>
  <si>
    <t>Apoyar técnica, operativa y logísticamente la conformación y operación del consejos Municipal de cultura</t>
  </si>
  <si>
    <t>Eventos tradicionales, típicos  y conmemorativos de orden cultural, comunitario y ambiental ( Juegos recreativos y tradicionales de la calle,  fiestas del aguacero)</t>
  </si>
  <si>
    <t xml:space="preserve">Actualización e implementación del Plan de Seguridad Vial </t>
  </si>
  <si>
    <t xml:space="preserve">Comités y Consejos de Seguridad Vial realizados </t>
  </si>
  <si>
    <t>Implementación de los Comités Locales de Seguridad Vial</t>
  </si>
  <si>
    <t>Acciones de fortalecimiento técnico, tecnológico e institucional a la gestión Administrativa y de trámites de la secretaría de Tránsito</t>
  </si>
  <si>
    <t>Estrategias de educación vial realizadas</t>
  </si>
  <si>
    <t xml:space="preserve">Campaña educativas y operativas dirigidas a usuarios vulnerables y expuestos: peatones, ciclistas y motociclistas </t>
  </si>
  <si>
    <t xml:space="preserve">Cátedra de Seguridad Vial diseñada e implementada </t>
  </si>
  <si>
    <t>Controles integrales viales realizados</t>
  </si>
  <si>
    <t xml:space="preserve">Acciones de modernización tecnológica y/o Mantenimiento de equipos y tecnología para mejorar la capacidad operativa de la secretaria de tránsito </t>
  </si>
  <si>
    <t>Acciones de fortalecimiento técnico, operativo, tecnológico e Institucional al  proceso de cobro persuasivo y coactivo de la secretaria de tránsito</t>
  </si>
  <si>
    <t xml:space="preserve">Acciones de implementación y control de Transporte Público </t>
  </si>
  <si>
    <t xml:space="preserve">Acciones de modernización y mejoramiento de las zonas estacionamiento regulado </t>
  </si>
  <si>
    <t>Acciones para el cumplimiento del indicador de la ley 617 de 2000</t>
  </si>
  <si>
    <t xml:space="preserve">Acciones para el Cumplimiento de los indicadores del índice de sostenibilidad y solvencia </t>
  </si>
  <si>
    <t xml:space="preserve">Acciones para el proceso de saneamiento contable </t>
  </si>
  <si>
    <t xml:space="preserve">Acciones de promoción del gasto público orientado a resultados mediante acciones de planeación, eficiencia, eficacia y transparencia. </t>
  </si>
  <si>
    <t>Gestionar la titulación y legalización de vivienda en zona urbana y rural del Municipio</t>
  </si>
  <si>
    <t>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t>
  </si>
  <si>
    <t xml:space="preserve">Apoyar la formulación, estructuración y ejecución de estudios y/o planes estratégicos de ordenamiento del territorio y el hábitat mediante esquemas asociativos comunitarios y sociales. </t>
  </si>
  <si>
    <t>Acciones de apoyo técnico, logístico y operativo para el Consejo Territorial de Planeación CTP</t>
  </si>
  <si>
    <t xml:space="preserve">Acciones para generar el desarrollo del suelo de expansión urbana mediante la utilización de los instrumentos de gestión inmobiliaria y del suelo que establece la Ley 388 de 1997 y PBOT </t>
  </si>
  <si>
    <t xml:space="preserve">Acciones para la Actualización, aplicación y Mantenimiento de la base cartográfica y sistema de información geográfica del Municipio de Caldas Antioquia </t>
  </si>
  <si>
    <t>Acciones para Actualizar  la información catastral urbana y rural relacionada con los bienes inmuebles sometidos a permanentes cambios en sus aspectos, físicos, jurídicos, fiscales y económicos.</t>
  </si>
  <si>
    <t>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t>
  </si>
  <si>
    <t>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t>
  </si>
  <si>
    <t>Gestionar procesos de reforestación y atención ambiental integral que permita el sostenimiento de áreas de producción de agua, recuperación de zonas degradadas y en estado de deterioro por la acción del hombre o la naturaleza</t>
  </si>
  <si>
    <t xml:space="preserve">Acciones para Estructurar, reglamentar e implementar en las áreas protegidas y/o ecosistemas estratégicos el esquema de pago por servicios ambientales (PSA) y otros incentivos de conservación </t>
  </si>
  <si>
    <t>Acciones de vigilancia, control y Mantenimiento y restauración ecológica en ecosistemas estratégicos y/o áreas protegidas</t>
  </si>
  <si>
    <t>Acciones de importancia ambiental en espacios públicos y equipamientos públicos intervenidos</t>
  </si>
  <si>
    <t>Implementar acciones de educación ambiental en las instituciones del Municipio bajo el marco del Plan de educación Municipal,  y las políticas publicas vigentes en el territorio.</t>
  </si>
  <si>
    <t>Acciones para fortalecer la articulación institucional con las mesas ambientales y los colectivos ambientales en el Municipio de Caldas mediante actividades de orden ambiental</t>
  </si>
  <si>
    <t>Desarrollar campañas educativas para el cambio y la variabilidad climática que promuevan proyectos de ciencia, tecnología e innovación referentes a la acción del cambio climático</t>
  </si>
  <si>
    <t>Acciones para aumentar la cobertura del servicio de aseo en zona urbana y rural del Municipio de Caldas</t>
  </si>
  <si>
    <t>Acciones de apoyo técnico, logístico y operativo a Grupos organizados y legalmente constituidos con sistemas de aprovechamiento de residuos sólidos en operación</t>
  </si>
  <si>
    <t>Acciones para incrementar el porcentaje de residuos sólidos reciclados</t>
  </si>
  <si>
    <t>Actualización e implementación del  PGIRS Municipal</t>
  </si>
  <si>
    <t>Acciones tendientes a la consolidación, promoción y difusión de la Estrategia Nacional de Economía Circular en el Municipio de Caldas</t>
  </si>
  <si>
    <t>Acciones de alineamiento entre el Plan de Desarrollo Municipal y el sistema de gestión de calidad, bajo un enfoque de gestión por procesos, que involucre la transformación digital como un eje fundamental de
eficiencia y productividad</t>
  </si>
  <si>
    <t>Actualización y fortalecimiento los procesos y procedimiento de la entidad mediante la adecuada implementación del sistema de gestión de calidad en armonía con las políticas del MIPG</t>
  </si>
  <si>
    <t xml:space="preserve">Acciones de apoyo a las entidades descentralizadas del Municipio de Caldas en la formulación e implementación en los modelos integrados de planeación y gestión. </t>
  </si>
  <si>
    <t>Acciones para el fortalecimiento de atención a las auditorías internas y externas de la entidad</t>
  </si>
  <si>
    <t>Acciones de fortalecimiento a la gestión jurídica y contractual de la entidad</t>
  </si>
  <si>
    <t>Acciones que propendan al mejoramiento de la operatividad de la oficina de control interno, en los términos del artículo 8 de la Ley 1474 de 2011</t>
  </si>
  <si>
    <t>Acciones para mejorar el índice de desempeño institucional de la administración municipal  durante el cuatrienio</t>
  </si>
  <si>
    <t>Apoyar técnica, operativa e institucionalmente encuentros de articulación y comunicación con organizaciones sociales y/o  juntas de acción comunal, e instancias de participación</t>
  </si>
  <si>
    <t xml:space="preserve">Apoyar los convites y acciones comunitarias y sociales que mejoren la calidad de vida de los ciudadanos </t>
  </si>
  <si>
    <t xml:space="preserve">Jornadas de descentralización administrativa con oferta de servicios de la administración municipal </t>
  </si>
  <si>
    <t xml:space="preserve">Acciones de caracterización  y actualización de productores y organizaciones de productores existentes </t>
  </si>
  <si>
    <t>Diagnostico, actualización e implementación de la política pública de Desarrollo Rural Municipal</t>
  </si>
  <si>
    <t>Acciones de participación de pequeños productores y Unidades productivas en cadenas de transformación agropecuaria</t>
  </si>
  <si>
    <t>Eventos de extensión rural con énfasis en transferencia de tecnologías apropiadas, realizados</t>
  </si>
  <si>
    <t>Acciones que promuevan la implementación de Buenas Prácticas de Producción, enfoque biosostenible, trasformación agropecuaria y practicas limpias</t>
  </si>
  <si>
    <t xml:space="preserve">Acciones que permitan desarrollar Unidades productivas agropecuarias con enfoque agroecológico y autosostenible en la zona urbana y rural </t>
  </si>
  <si>
    <t xml:space="preserve">Acciones de esterilización de Caninos y felinos del Municipio de Caldas </t>
  </si>
  <si>
    <t>Acciones para el fortalecimiento técnico, operativo e institucional del Albergue de animales municipal</t>
  </si>
  <si>
    <t>Realizar Campañas para la adopción, tenencia responsable de mascotas, protección al animal, bienestar al animal y seguridad animal</t>
  </si>
  <si>
    <t>Acciones de estimación y caracterización de la población Canina y Felina del Municipio</t>
  </si>
  <si>
    <t>Instalación de microchips en caninos y felinos del municipios de Caldas</t>
  </si>
  <si>
    <t>Acciones para la prevención y protección de fauna y flora en el Municipio de Caldas</t>
  </si>
  <si>
    <t xml:space="preserve">Acciones para apoyar organizaciones y grupos organizados defensores de animales </t>
  </si>
  <si>
    <t xml:space="preserve">Estrategias coordinadas para el fortalecimiento del programa de sustitución de vehículos de tracción animal por otro medio de carga y bienestar del caballo de alquiler </t>
  </si>
  <si>
    <t>Acciones orientadas a fortalecer los programas  de asistencia y atención a los diferentes grupos que garantizan el enfoque de derechos para la atención diferencial de grupos étnicos</t>
  </si>
  <si>
    <t>Estructuración, formulación e implementación de la política pública y el plan estratégico de libertad de culto y conciencia formulada y aprobada</t>
  </si>
  <si>
    <t>Acciones con las diferentes comunidades religiosas y cultos en materia de atención social, humanitaria y económica para la atención de la población mas vulnerable</t>
  </si>
  <si>
    <t xml:space="preserve">Acciones para la conformación e implementación del Comité Técnico Intersectorial de Libertad de Creencias en el Municipio de Caldas </t>
  </si>
  <si>
    <t xml:space="preserve">Fortalecimiento de Huertas y eco huertas de familias para el autoconsumo humano tanto en zona urbana como rural </t>
  </si>
  <si>
    <t>Campañas Pedagógicas realizadas en seguridad alimentaria y nutricional</t>
  </si>
  <si>
    <t>Actualizar, formular e implementar la actualización de la Política pública de seguridad alimentaria y nutricional actualizada</t>
  </si>
  <si>
    <t xml:space="preserve">Cupos atendidos en el Programa de Alimentación Escolar (PAE) </t>
  </si>
  <si>
    <t>Personas atendidas con los restaurantes comunitarios</t>
  </si>
  <si>
    <t xml:space="preserve">Alianzas para el mejoramiento de la seguridad alimentaria y nutricional </t>
  </si>
  <si>
    <t>Acciones del programa de tamizaje nutricional implementado</t>
  </si>
  <si>
    <t>Paquetes alimentarios entregados a madres comunitarias y madres FAMI</t>
  </si>
  <si>
    <t xml:space="preserve">Acciones de Fortalecimiento físico, técnico, operativo y tecnológico de los programas de seguridad alimentaria y nutricional </t>
  </si>
  <si>
    <t xml:space="preserve">Formular, estructurar e implementar el plan estrategico de turismo </t>
  </si>
  <si>
    <t xml:space="preserve">Conformación de escenarios de participación permanente con actores del sector turístico </t>
  </si>
  <si>
    <t xml:space="preserve">Diagnostico, actualización e implementación  de la política pública de turismo </t>
  </si>
  <si>
    <t>Inventario, caracterización, formulación de las rutas ecoturísticos y culturales</t>
  </si>
  <si>
    <t>Instalación de puntos de información turística</t>
  </si>
  <si>
    <t>Estrategias de fortalecimiento de las TICS en el sector turístico del Municipio desarrolladas</t>
  </si>
  <si>
    <t xml:space="preserve">Alianzas estratégicas con la empresa privada y pública para generación de empleo formal </t>
  </si>
  <si>
    <t>Acciones de capacitación y formación laboral realizadas</t>
  </si>
  <si>
    <t xml:space="preserve">Acciones institucionales integrales para la orientación laboral </t>
  </si>
  <si>
    <t>Eventos de empleo realizados</t>
  </si>
  <si>
    <t>Estructuración, formulación e implementación del modelo de emprendimiento sostenible del Municipio de Caldas</t>
  </si>
  <si>
    <t>Acciones que promuevan la formación permanente para el empleo y el emprendimiento</t>
  </si>
  <si>
    <t>Acciones para la implementación de estrategia de incubadora de empleo y emprendimiento sostenible mediante alianzas estratégicas con entidades del orden nacional y/o recursos de Cooperación Internacional</t>
  </si>
  <si>
    <t>Acciones para el fortalecimiento tecnológico a la producción, comercialización  y la promoción del empleo para lograr la diversificación y sofisticación de sus bienes y servicios</t>
  </si>
  <si>
    <t xml:space="preserve">Acuerdos de responsabilidad social empresarial realizados </t>
  </si>
  <si>
    <t xml:space="preserve">Acciones  de comunicación y difusión e información en materia de empleo y emprendimiento </t>
  </si>
  <si>
    <t>Ferias y /o ruedas de negocios realizadas  " Compre en Caldas"</t>
  </si>
  <si>
    <t xml:space="preserve">Acciones para promover la formulación de incentivos tributarios para grandes empresas, PYMES e iniciativas de emprendimiento que generen valor y promuevan la generación de nuevos puestos de trabajo. </t>
  </si>
  <si>
    <t xml:space="preserve">Estrategias que promuevan alianzas en beneficio del fortalecimiento comercial y generación del empleo digno </t>
  </si>
  <si>
    <t>Estructuración, formulación e implementación del Plan estratégico de desarrollo juvenil 2015-2025</t>
  </si>
  <si>
    <t>Acciones para la Estructuración, conformación  y acompañamiento integral del consejo municipal de Juventud - CMJ</t>
  </si>
  <si>
    <t>Eventos realizados para los jóvenes del Municipio</t>
  </si>
  <si>
    <t>Acciones para la creación del Campus Juvenil para la identificación y reconocimiento de liderazgos positivos, formación en participación, liderazgo, resolución de conflictos, emprendimiento e inclusión laboral y productiva a los jóvenes</t>
  </si>
  <si>
    <t xml:space="preserve">Gestionar alianzas públicas y privadas para servicios complementarios a población estudiantil </t>
  </si>
  <si>
    <t>Acciones de Construcción y ampliación de la infraestructura física educativa del Municipio de Caldas</t>
  </si>
  <si>
    <t>Acciones de Mantenimiento, mejoramiento y modernización a la infraestructura educativa del Municipio de Caldas</t>
  </si>
  <si>
    <t xml:space="preserve">Acciones para la Construcción de la infraestructura deportiva y de recreación del Municipio de Caldas </t>
  </si>
  <si>
    <t>Intervenciones de preservación de los bienes de interés patrimonial, muebles e inmuebles públicos, realizadas</t>
  </si>
  <si>
    <t xml:space="preserve">Acciones para el mejoramiento y modernización física y tecnológica de la infraestructura Cultural del Municipio </t>
  </si>
  <si>
    <t>Gestionar ante organismos nacionales, departamentales e internacionales la financiación de programas de construcción de vivienda saludable para la población</t>
  </si>
  <si>
    <t xml:space="preserve">Acciones para mejorar las condiciones físicas y sociales de vivienda, entornos y asentamientos precarios a través de la implementación de políticas para el mejoramiento de barrios </t>
  </si>
  <si>
    <t xml:space="preserve">Implementación de energías alternativas, energías renovables  y/o energías limpias en los proyectos de infraestructura que adelante el Municipio de Caldas. </t>
  </si>
  <si>
    <t>Acciones para Cofinanciar y construir obras de estabilización, control y mitigación del riesgo en zonas vulnerables y zonas consideradas de alto riesgo mitigable y no mitigable en el Municipio de Caldas</t>
  </si>
  <si>
    <t>Acciones para Cofinanciar y construir obras hidráulicas y de contención en las fuentes hídricas donde se puedan realizar acciones de mitigación de riesgo para mejorar la calidad de vida de los ciudadanos</t>
  </si>
  <si>
    <t>Acciones para aumentar la cobertura en zona urbana y rural del sistema de acueducto en el Municipio de Caldas</t>
  </si>
  <si>
    <t>Obras de mejoramiento en los sistemas de acueducto urbano y rural ejecutadas</t>
  </si>
  <si>
    <t>Acciones para el mejoramiento del Índice de Riesgo de la Calidad del Agua para Consumo Humano (IRCA) en zona urbana del Municipio de Caldas</t>
  </si>
  <si>
    <t xml:space="preserve">Acciones de apoyo a la ejecución de la etapa 10 del plan maestro de acueducto y alcantarillado en zona urbana </t>
  </si>
  <si>
    <t>Implementar acciones y políticas institucionales enfocadas al ahorro del agua en el Municipio de Caldas</t>
  </si>
  <si>
    <t>Acciones para aumentar la cobertura del sistema de alcantarillado en zona urbana y rural en el Municipio de Caldas</t>
  </si>
  <si>
    <t>Acciones para el fortalecimiento, Mantenimiento y modernización del sistema de alumbrado público en zona urbana y rural del Municipio de Caldas</t>
  </si>
  <si>
    <t>Proyectos en materia de movilidad sostenible, para la optimización del transporte en el Municipio de Caldas, de manera integrada con los sistemas masivos de transporte del valle de aburra</t>
  </si>
  <si>
    <t>Acciones para construir, mejorar y modernizar circuitos y corredores turísticos urbanos y rurales</t>
  </si>
  <si>
    <t>Infraestructura en la malla vial urbana, rural y caminos veredales, construidos, rehabilitados y/o mantenidos</t>
  </si>
  <si>
    <t>Proyectos aprobados con entidades del orden departamental, regional o nacional para el mejoramiento de la malla vial urbana, rural y caminos veredales del Municipio de Caldas</t>
  </si>
  <si>
    <t xml:space="preserve">Acciones de señalización vial, seguridad vial y equiamiento urbano en Vías urbanas, rurales y caminos veredales </t>
  </si>
  <si>
    <t>Cruces viales urbanos construidos y mejorados de manera integral</t>
  </si>
  <si>
    <t xml:space="preserve">Puntos críticos atendidos en la red vial rural, urbana y caminos veredales </t>
  </si>
  <si>
    <t xml:space="preserve">Acciones para ampliar, mejorar y modernizar la infraestructura física y tecnológica del albergue Municipal </t>
  </si>
  <si>
    <t xml:space="preserve">Acciones para la Renovación física y tecnológica del CCTV urbano y rural </t>
  </si>
  <si>
    <t>Acciones para Prevenir y atender las situaciones de violencia intrafamiliar contra niñas, niños y adolescentes, para evitar su vulneración y romper con ciclos de violencia en edades adultas</t>
  </si>
  <si>
    <t xml:space="preserve">Acciones encaminadas a erradicar el trabajo infantil </t>
  </si>
  <si>
    <t xml:space="preserve">Estructurar y crear la Ruta Integral de Atenciones de niñas, niños y adolescentes en condiciones de vulnerabilidad </t>
  </si>
  <si>
    <t xml:space="preserve">Estructuración y ejecución del plan de acción de la política pública de niñez adoptada mediante Acuerdo Municipal Nro. 007 de 2019 </t>
  </si>
  <si>
    <t>Acciones para el fortalecimiento de la mesa de infancia, adolescencia y familia en el Municipio de Caldas</t>
  </si>
  <si>
    <t>Acciones para el fortalecimiento a la comisaria de familia  con tecnología, personal idóneo, mejor capacidad instalada y talento humano</t>
  </si>
  <si>
    <t>Acciones técnicas, operativas y logísticas para apoyar el Comité de Justicia Transicional</t>
  </si>
  <si>
    <t xml:space="preserve">Acciones de apoyo técnico, logístico, tecnológico y operativo a la mesa Municipal  de víctimas dentro de su función de formular propuestas, planes, programas y proyectos para la materialización de los derechos de la población victima </t>
  </si>
  <si>
    <t>Realizar campañas educativas a la comunidad para la reducción del riesgo y conocimiento de los factores exógenos que los generan</t>
  </si>
  <si>
    <t xml:space="preserve">Acciones para fortalecer técnica, operativa y financieramente al CMGRD y a la Unidad de gestión del riesgo Municipal </t>
  </si>
  <si>
    <t xml:space="preserve">Fortalecimiento a los cuerpos de socorro del Municipio de Caldas </t>
  </si>
  <si>
    <t xml:space="preserve">Estrategias pedagógicas realizadas, que permitan disminuir el uso de la pólvora en beneficio del bienestar animal </t>
  </si>
  <si>
    <t xml:space="preserve">Consejos de Seguridad municipales descentralizados. </t>
  </si>
  <si>
    <t>Acciones de apoyo a los organismos de seguridad y justifica para el cumplimiento de su objeto misional</t>
  </si>
  <si>
    <t>Acciones para garantizar entornos escolares seguros y libres de la amenaza de expendio y consumo de drogas</t>
  </si>
  <si>
    <t xml:space="preserve">Acciones de prevención de niños, niñas, adolescentes y jóvenes en explotación comercial e instrumentalización sexual </t>
  </si>
  <si>
    <t xml:space="preserve">Acciones integrales para la reducción del homicidio en el Municipio </t>
  </si>
  <si>
    <t xml:space="preserve">Acciones de control territorial conjuntas, por cuadrantes como estrategia de prevención del delito </t>
  </si>
  <si>
    <t>Acciones de fortalecimiento a la gestión de las inspecciones de policia y la comisaría de familia del municipio de Caldas</t>
  </si>
  <si>
    <t xml:space="preserve">Acompañamiento a procesos electorales en el Municipio </t>
  </si>
  <si>
    <t>Apoyar técnica, operativa y logísticamente a los operadores de justicia para desarrollar capacidades especializadas para la defensa del agua, la biodiversidad y el medio ambiente</t>
  </si>
  <si>
    <t>Actividades descentralizadas para facilitar el acceso a la justicia y la presencia de las instituciones estatales a la zonas rurales del Municipio</t>
  </si>
  <si>
    <t>Acciones para mitigar y contener el hacinamiento carcelario y la atención de sindicados del municipio de Caldas</t>
  </si>
  <si>
    <t xml:space="preserve">Estrategias implementadas para la prevención y contención de las economias ilegales </t>
  </si>
  <si>
    <t>Proyectos y programas de formación y formalización ciudadana en sustituir las economías ilícitas por lícitas y a destruir las finanzas de las organizaciones criminales</t>
  </si>
  <si>
    <t xml:space="preserve">Acciones acompañadas en el marco del plan de prevención y control de las actividades ilícitas que afectan las rentas del Municipio </t>
  </si>
  <si>
    <t>Acompañar técnica, operativa y logísticamente a los operadores de justicia con ocasión de las acciones adelantadas para el control de las actividades que afectan las rentas de la entidad territorial</t>
  </si>
  <si>
    <t xml:space="preserve">Campañas formativas y comunicacionales para la prevención, control y sanción del delito </t>
  </si>
  <si>
    <t>Estrategias comunicacionales y pedagógicas para la difusión reconocimiento, protección, defensa y garantía de los Derechos Humanos diseñadas e implementadas (DDHH)</t>
  </si>
  <si>
    <t>Acciones para la prevención y atención de vulneraciones de Derechos Humanos</t>
  </si>
  <si>
    <t>Estructurar, formular e implementar el plan municipal de Derechos Humanos</t>
  </si>
  <si>
    <t xml:space="preserve">Apoyar acciones interinstitucionales para la atención integral a la población migrante en el Municipio </t>
  </si>
  <si>
    <t xml:space="preserve">Acciones institucionales para el fortalecimiento de los métodos alternativos de solución de conflictos </t>
  </si>
  <si>
    <t>Acciones para la formulación, implementación y puesta en marcha del centro de conciliación público en el Municipio</t>
  </si>
  <si>
    <t xml:space="preserve">Acciones institucionales y comunitarias para la construcción de paz, reconciliación y convivencia </t>
  </si>
  <si>
    <t>Acciones de Articulación de espacios académicos, culturales y comunitarios  de discusión para la implementación de los puntos del acuerdo de paz en el Municipio</t>
  </si>
  <si>
    <t xml:space="preserve">Acciones para la atención de Niños y niñas entre los 0 y 5 años, integralmente. </t>
  </si>
  <si>
    <t>Acciones para la implementación del plan de lectura, escritura, oralidad y fortalecimiento a la extensión cultural de la biblioteca pública</t>
  </si>
  <si>
    <t xml:space="preserve">Estudiantes beneficiados con jornada complementaria  </t>
  </si>
  <si>
    <t>Ajuste e implementación del Plan educativo Municipal PEM</t>
  </si>
  <si>
    <t>Acciones de mejoramiento de la calidad educativa a través de semilleros, preuniversitarios y preparación de Pruebas SABER</t>
  </si>
  <si>
    <t>Entrega de estímulos para estudiantes destacados en el grado 11</t>
  </si>
  <si>
    <t>Institucionalizar las Olimpiadas Académicas</t>
  </si>
  <si>
    <t>Actualización, adopción e implementación de los Manuales de convivencia en las instituciones educativas públicas</t>
  </si>
  <si>
    <t>Estudiantes que egresan con doble titulación en alianza con el SENA</t>
  </si>
  <si>
    <t>Alianzas estratégicas para ofertar técnicas en bilingüismo, logística, turismo, emprendimiento, economía naranja, innovación y  TICS bajo el marco de la cuarta revolución industrial, con entidades del orden nacional y/o recursos de Cooperación Internacional</t>
  </si>
  <si>
    <t>Acciones para el fortalecimiento de la educación rural en el municipio de Caldas</t>
  </si>
  <si>
    <t>Estudiantes de la ruralidad beneficiados con formación técnica y tecnologíca</t>
  </si>
  <si>
    <t>Acciones de apoyo Matricula oficial en edad escolar y adultos</t>
  </si>
  <si>
    <t>Estudiantes beneficiados con transporte escolar</t>
  </si>
  <si>
    <t>Acciones para la dotación de instituciones, sedes, centros educativos rurales con material didáctico y TICS.</t>
  </si>
  <si>
    <t>Acciones para el mejoramiento y ampliación a la cobertura municipal en los servicios de bienestar y convivencia estudiantil</t>
  </si>
  <si>
    <t>Acciones parafortalecer  la ampliación de la cobertura educativa  municipal y la atención a la población adulta (sabatino y/o nocturno y/o digital)</t>
  </si>
  <si>
    <t>Acciones de Apoyo pedagógico al trabajo curricular de las instituciones y centros educativos</t>
  </si>
  <si>
    <t xml:space="preserve">Acciones de apoyo a docentes y directivos docentes en procesos de desarrollo y salud mental, y acciones de estimulo y reconocimiento a la labor docente </t>
  </si>
  <si>
    <t>Acciones para beneficio de estudiantes con becas en programas de educación superior</t>
  </si>
  <si>
    <t>Acciones de apoyo con kits escolares a estudiantes de primaria, básica y media.</t>
  </si>
  <si>
    <t>Acciones de apoyo para los embajadores deportistas y para-deportistas que representan a Caldas en diferentes disciplinas deportivas apoyados</t>
  </si>
  <si>
    <t>Acciones para el fomento deportivo mediante torneos deportivos municipales, Departamentales y/o  Nacionales realizados</t>
  </si>
  <si>
    <t>Acciones de formación,  iniciación y rotación deportiva Implementados en la zona urbana y rural</t>
  </si>
  <si>
    <t>Acciones de formación, capacitación y formación dirigidas a monitores, técnicos, dirigentes y líderes deportivos  realizadas</t>
  </si>
  <si>
    <t>Fortalecimiento operativo y tecnológico en el sector deportivo</t>
  </si>
  <si>
    <t>Acciones para la ejecución del Programa Por su salud muévase pues</t>
  </si>
  <si>
    <t>Acciones de Dotación e implementación para entornos saludables realizadas</t>
  </si>
  <si>
    <t>Eventos de actividad física y recreativas realizados</t>
  </si>
  <si>
    <t>Acciones para el fortalecimiento y mejoramiento del centro de acondicionamiento físico</t>
  </si>
  <si>
    <t>Eventos deportivos comunitarios realizados</t>
  </si>
  <si>
    <t>Acciones para el apoyo a Docentes que participan en los juegos del magisterio</t>
  </si>
  <si>
    <t xml:space="preserve">Actualización, estructuración e implementación del plan decenal de Deporte </t>
  </si>
  <si>
    <t>PI</t>
  </si>
  <si>
    <t xml:space="preserve">CONSOLIDADO </t>
  </si>
  <si>
    <t>Acciones de apoyo con kits escolares a estudiantes de primaria, media y básica</t>
  </si>
  <si>
    <t>Acciones de Construcción, adecuación y mejoramiento de la infraestructura física de la administración Municipal y dotación de mobiliario para el adecuado funcionamiento de la Administración municipal</t>
  </si>
  <si>
    <t>Acciones de Construcción, adecuación y mejoramiento de la infraestructura física de la administración Municipal y dotación de mobiliario para el adecuado funcionamiento de la Administración Municipal</t>
  </si>
  <si>
    <t>Acciones de Fortalecimiento al Banco de Programas y Proyectos de la Administración Municipal como estrategia para cofinanciar el Plan de Desarrollo ante las diferentes entidades de orden metropolitano, departamental, nacional e internacional</t>
  </si>
  <si>
    <t>Acciones de Mantenimiento, fortalecimiento y modernización de los escenarios deportivos en el Municipio de Caldas</t>
  </si>
  <si>
    <t xml:space="preserve">Acciones de modernización  y remodelación física y tecnológica de la biblioteca Municipal </t>
  </si>
  <si>
    <t xml:space="preserve">Acciones para cofinanciar acciones de mejoramiento de espacio público en barrios y veredas mediante acciones de intervención social y comunitaria </t>
  </si>
  <si>
    <t>Acciones para Cofinanciar la construcción y dotación del centro integrado de mando unificado para el Municipio de Caldas</t>
  </si>
  <si>
    <t>Acciones para Cofinanciar y construir obras de estabilización, control y mitigación del riesgo en zonas vulnerables y zonas consideradas de alto riesgo mitigable y no mitigable en el municipio de Caldas</t>
  </si>
  <si>
    <t xml:space="preserve">Acciones para ejecutar proyectos de renovación, modernización e incremento del área de espacio público en el Municipio de Caldas </t>
  </si>
  <si>
    <t>Acciones para favorecer las diferentes modalidades educativas para la población adulta (sabatino y/o nocturno y/o digital)</t>
  </si>
  <si>
    <t xml:space="preserve">Acciones para la adquisición y protección de áreas en ecosistemas estratégicos </t>
  </si>
  <si>
    <t xml:space="preserve">Acciones para la cofinanciar la construcción del hospital regional del sur del Valle de Aburra </t>
  </si>
  <si>
    <t>Acciones para la realización de los Juegos Deportivos Escolares e Intercolegiados</t>
  </si>
  <si>
    <t xml:space="preserve">Actualización del estatuto tributario Municipal </t>
  </si>
  <si>
    <t>Actualización y fortalecimiento los procesos y procedimiento de la entidad mediante la adecuada implementación del sistema de calidad ISO en armonía con las políticas del MIPG</t>
  </si>
  <si>
    <t xml:space="preserve">Apoyar la convites y acciones comunitarias y sociales que mejoren la calidad de vida de los ciudadanos </t>
  </si>
  <si>
    <t>Beneficiados con el programa de restaurantes escolares</t>
  </si>
  <si>
    <t xml:space="preserve">Capacitación a docentes en estrategias de gestión de aula para la construcción de paz territorial </t>
  </si>
  <si>
    <t>Desarrollar la estrategia de salud más cerca</t>
  </si>
  <si>
    <t>Ejecutar acciones de  alinderamiento, vigilancia y control de áreas para la protección de fuentes abastecedoras de acueducto</t>
  </si>
  <si>
    <t>Equipamientos urbanos, comunitarios y turísticos construidos y mejorados</t>
  </si>
  <si>
    <t xml:space="preserve">Establecimientos educativos que reciben asesoría y asistencia técnica para la implementación del gobierno escolar  </t>
  </si>
  <si>
    <t>Estructuración e implementación del Sistema de Seguimiento al Desarrollo Integral de la Primera Infancia (SSDIPI)</t>
  </si>
  <si>
    <t xml:space="preserve">Estructuración, formulación e implementación del Plan estratégico de desarrollo juvenil </t>
  </si>
  <si>
    <t xml:space="preserve">Estudiantes beneficiados de la Universidad en el campo con la alianza ERA </t>
  </si>
  <si>
    <t>Gestionar ante organismos nacionales, departamentales e internacionales la financiación de programas de mejoramiento de vivienda saludable para la población</t>
  </si>
  <si>
    <t xml:space="preserve">Identificar los riesgos de violencia basada en género y adopción de acciones para la garantía del ejercicio de la defensa de los derechos humanos a nivel territorial. </t>
  </si>
  <si>
    <t>Implementación de proyectos productivos sostenibles en las áreas protegidas y/o ecosistemas estratégicos</t>
  </si>
  <si>
    <t xml:space="preserve">Instituciones educativas  oficiales beneficiadas con la alianza ERA </t>
  </si>
  <si>
    <t xml:space="preserve">Maestros formados en pedagogías activas con la alianza ERA </t>
  </si>
  <si>
    <t xml:space="preserve">Realizar visitas de IVC al año a cada establecimiento abierto al público. </t>
  </si>
  <si>
    <t xml:space="preserve">Realizar visitas de vigilancia y control anuales a cada uno de los  acueductos rurales y urbanos del Municipio. </t>
  </si>
  <si>
    <t>Construcción y mantenimiento de la Infraestructura deportiva del Municipio Caldas</t>
  </si>
  <si>
    <t>Acciones de alineamiento entre el Plan de Desarrollo Municipal y el sistema de calidad ISO, bajo un enfoque de gestión por procesos, que involucre la transformación digital como un eje fundamental de eficiencia y productividad</t>
  </si>
  <si>
    <t>CÓDIGO</t>
  </si>
  <si>
    <t>PRODUCTO</t>
  </si>
  <si>
    <t>Estrategias para la prevención de la violencia contra las mujeres</t>
  </si>
  <si>
    <t>Atención y seguimiento de mujeres víctimas de violencias de género</t>
  </si>
  <si>
    <t>Acciones para la implementación de la política pública municipal de equidad de género para las mujeres urbanas y rurales del Municipio de Caldas Antioquia.</t>
  </si>
  <si>
    <t>Eventos de reconocimiento y conmemoración para la mujer</t>
  </si>
  <si>
    <t>Acciones para la atención Niños y niñas entre los 0 y 5 años integralmente.</t>
  </si>
  <si>
    <t>Acciones para la estructuración, conformación y acompañamiento integral del Consejo Municipal de Juventud – CMJ.</t>
  </si>
  <si>
    <t>Acciones para la creación del Campus Juvenil para la identificación y reconocimiento de liderazgos positivos, formación en participación, resolución de conflictos, emprendimiento e inclusión laboral y productiva a los jóvenes.</t>
  </si>
  <si>
    <t>Acciones para el fortalecimiento a la Comisaria de Familia con tecnología, personal idóneo, mejor capacidad instalada y talento humano.</t>
  </si>
  <si>
    <t>Acciones para el fortalecimiento de los lazos familiares mediante encuentros de pareja, talleres de pautas de crianza humanizada, valores familiares y generación de espacios para compartir en familia.</t>
  </si>
  <si>
    <t>Acciones de   apoyo   Familias beneficiadas con el programa Familias en Acción.</t>
  </si>
  <si>
    <t>Acciones de apoyo para formular y ejecutar estrategias para el acompañamiento a familias en la implementación de unidades productivas y la creación de empresas familiares como reactivación económica y social.</t>
  </si>
  <si>
    <t>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t>
  </si>
  <si>
    <t>Acciones de apoyo técnico, logístico, tecnológico y operativo a la mesa Municipal de víctimas dentro de su función de formular propuestas, planes, programas y proyectos para la materialización de los derechos de la población víctima.</t>
  </si>
  <si>
    <t>Generar e implementar una ruta de atención intersectorial para el   adulto mayor, con discapacidad, sus familias y cuidadores, con el fin de incluirlos dentro de la oferta programática sectorial.</t>
  </si>
  <si>
    <t>Formulación e Implementación del plan estratégico de la política pública de discapacidad mediante acuerdo Municipal 013 del 2019.</t>
  </si>
  <si>
    <t>Estrategia de acompañamiento al Tránsito armónico (trayectorias educativas),</t>
  </si>
  <si>
    <t>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t>
  </si>
  <si>
    <t>Instituciones Educativas oficiales beneficiadas con la alianza ERA.</t>
  </si>
  <si>
    <t>Acciones para la dotación de instituciones educativas, sedes, centros educativos rurales con material didáctico, y TICS.</t>
  </si>
  <si>
    <t>Acciones de apoyo pedagógico al trabajo curricular de las instituciones y centros educativos.</t>
  </si>
  <si>
    <t>Acciones de apoyo a docentes y directivos docentes en procesos de desarrollo y salud mental, y acciones de estímulo y reconocimiento a la labor docente.</t>
  </si>
  <si>
    <t>Acciones para fortalecer, ampliar y apoyar la permanencia educativa mediante la intervención de la Unidad de Atención Integral y pedagógica (U.A.I.P)</t>
  </si>
  <si>
    <t>Realizar campaña   de   IEC promocionando la vacunación en   la   población objeto del programa.</t>
  </si>
  <si>
    <t>Verificar el reporte oportuno de las notificaciones en el SIVIGILA de los eventos de interés en salud pública de las UPGD.</t>
  </si>
  <si>
    <t>Instituciones de salud y sociales con reporte de casos de consumo de sustancias psicoactivas.</t>
  </si>
  <si>
    <t>Acciones para Garantizar el aseguramiento en salud de la población objetivo.</t>
  </si>
  <si>
    <t>Realizar asesorías y/o asistencias técnicas anuales, por cada uno de los proyectos programados, a cada institución prestadora de servicios de salud.</t>
  </si>
  <si>
    <t>Desarrollar la estrategia de salud Más Cerca.</t>
  </si>
  <si>
    <t>Acciones para la cofinanciar la construcción del Hospital Regional del Sur del Valle de Aburra.</t>
  </si>
  <si>
    <t>Acciones de apoyo para los embajadores deportistas y para deportistas que representan a Caldas en diferentes disciplinas deportivas apoyados.</t>
  </si>
  <si>
    <t>Acciones de formación, capacitación y   formación dirigidas a monitores, técnicos, dirigentes y líderes deportivos realizadas.</t>
  </si>
  <si>
    <t>Acciones para la ejecución del programa Por su salud muévase pues.</t>
  </si>
  <si>
    <t>Eventos de   actividad   física   y recreativa realizados.</t>
  </si>
  <si>
    <t>Actualización, estructuración   e implementación del plan decenal de Deporte</t>
  </si>
  <si>
    <t>Construcción de la infraestructura deportiva y de recreación del Municipio de Caldas.</t>
  </si>
  <si>
    <t>Acciones para el fortalecimiento de artistas, grupos artísticos y culturales.</t>
  </si>
  <si>
    <t>Apoyar técnica, operativa y logísticamente la conformación y operación del Consejo Municipal de cultura.</t>
  </si>
  <si>
    <t>Eventos tradicionales, típicos y conmemorativos de orden cultural, comunitario y ambiental (Fiestas del aguacero, Calcanta, fiestas y juegos tradicionales de la calle, puente de reyes, concurso de poesía Ciro Mendía).</t>
  </si>
  <si>
    <t>Diagnóstico, actualización e implementación de la política pública de Desarrollo Rural Municipal.</t>
  </si>
  <si>
    <t>Fortalecer las unidades productivas a través del enfoque empresarial, manejo de registros, análisis de la información, comercialización de productos y enfoque asociativo.</t>
  </si>
  <si>
    <t>Acciones de participación de pequeños productores y unidades productivas en cadenas de transformación agropecuaria</t>
  </si>
  <si>
    <t>Acciones que promuevan la implementación de Buenas Prácticas de Producción, enfoque biosostenible, transformación agropecuaria y practicas limpias.</t>
  </si>
  <si>
    <t>Acciones que permitan desarrollar unidades productivas agropecuarias con enfoque agroecológico y autosostenible en la zona urbana y rural.</t>
  </si>
  <si>
    <t>Acciones para la implementación de estrategia de incubadora de empleo y emprendimiento sostenible.</t>
  </si>
  <si>
    <t>Acciones para el fortalecimiento tecnológico a la producción, comercialización y promoción del empleo para lograr la diversificación y sofisticación de sus bienes y servicios.</t>
  </si>
  <si>
    <t>Ferias y /o ruedas de negocios realizadas “Compre en Caldas".</t>
  </si>
  <si>
    <t>Acciones que promuevan el turismo agroambiental para los campesinos que habitan en áreas de reserva y zonas de producción agrícola y pecuaria.</t>
  </si>
  <si>
    <t>Acciones de construcción, adecuación, mejoramiento y modernización de la infraestructura física y tecnológica del Municipio para mejorar áreas destinadas para la comercialización de productos   agrícolas   y pecuarios.</t>
  </si>
  <si>
    <t>Acciones para promover la formulación de incentivos tributarios para grandes empresas, PYMES e iniciativas de emprendimiento que generen        valor        y promuevan la generación de nuevos puestos de trabajo.</t>
  </si>
  <si>
    <t>Actualizar, formular e implementar la Política pública de seguridad alimentaria y nutricional.</t>
  </si>
  <si>
    <t>Acciones de Fortalecimiento físico, técnico, operativo y tecnológico, de los programas de seguridad alimentaria y nutricional.</t>
  </si>
  <si>
    <t>Comités y Consejos de Seguridad Vial realizados</t>
  </si>
  <si>
    <t>Estrategias de  educación vial realizadas</t>
  </si>
  <si>
    <t>Campaña educativas y operativas dirigidas a usuarios vulnerables y expuestos: peatones, ciclistas y motociclistas</t>
  </si>
  <si>
    <t>Cátedra de Seguridad Vial diseñada e implementada</t>
  </si>
  <si>
    <t>Acciones de modernización tecnológica y/o Mantenimiento de equipos y tecnología para mejorar la capacidad operativa de la Secretaría de tránsito.</t>
  </si>
  <si>
    <t>Acciones de fortalecimiento técnico, operativo, tecnológico e Institucional al proceso de cobro persuasivo y coactivo de la Secretaría de tránsito.</t>
  </si>
  <si>
    <t>Formular, estructurar e implementar el Plan estratégico de turismo.</t>
  </si>
  <si>
    <t>Diagnóstico, actualización e implementación de la política pública de turismo.</t>
  </si>
  <si>
    <t>Inventario, caracterización, formulación de las rutas ecoturísticas y culturales.</t>
  </si>
  <si>
    <t>Estrategias de fortalecimiento de las TICs en el sector turístico del Municipio desarrolladas.</t>
  </si>
  <si>
    <t>Acciones para Mejorar las condiciones físicas y sociales de vivienda, entornos y asentamientos precarios a través de la implementación de políticas para el mejoramiento de barrios.</t>
  </si>
  <si>
    <t>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t>
  </si>
  <si>
    <t>Acciones para generar el desarrollo del suelo de expansión urbana, mediante la utilización de los instrumentos de gestión inmobiliaria y del suelo que establece la Ley 388 de 1997 y PBOT.</t>
  </si>
  <si>
    <t>Acciones para mantener actualizada la base de datos de la estratificación urbana y rural</t>
  </si>
  <si>
    <t>Estudios de prefactibilidad y factibilidad para la construcción y mejoramiento de la malla vial urbana y rural, en armonía con el plan de movilidad vial y los instrumentos de gestión territorial del PBOT del Municipio de Caldas Antioquia.</t>
  </si>
  <si>
    <t>Acciones institucionales para la reducción de emisiones de GEI, a partir del uso de otras fuentes energéticas, menos intensivas en el uso de combustibles fósiles o combustibles con menores emisiones en el sector industrial y el sector automotor.</t>
  </si>
  <si>
    <t>Acciones para el mejoramiento del sistema de alerta y detección temprana de control y calidad del aire en articulación con el AMVA y el SIATA</t>
  </si>
  <si>
    <t>Acciones para la adquisición y protección de áreas en ecosistemas estratégicos propiedad del Municipio de Caldas.</t>
  </si>
  <si>
    <t>Gestionar procesos de reforestación y atención ambiental integral, que permitan el sostenimiento de áreas de producción de agua, recuperación de zonas degradadas y en estado de deterioro por la acción del hombre o la naturaleza.</t>
  </si>
  <si>
    <t>Integración a la Geodatabase del Municipio, las áreas protegidas y ecosistemas estratégicos existentes en el Municipio de Caldas en el PBOT y el DMI, PCA y la reserva del alto de San Miguel, que permitan la gestión del territorio.</t>
  </si>
  <si>
    <t>Acciones para Estructurar, reglamentar e implementar en las áreas protegidas y/o ecosistemas estratégicos, el esquema de pago por servicios ambientales (PSA) y otros incentivos de conservación.</t>
  </si>
  <si>
    <t>Acciones de Mantenimiento y restauración ecológica en ecosistemas estratégicos y/o áreas protegidas.</t>
  </si>
  <si>
    <t>Acciones de importancia ambiental en espacios y equipamientos públicos intervenidos.</t>
  </si>
  <si>
    <t>Acciones para la adquisición de predios para la recuperación y el cuidado de las áreas de importancia ambiental estratégica para protección del recurso hídrico según lo definido en el artículo 111 de la ley 99 de 1993.</t>
  </si>
  <si>
    <t>Ejecutar acciones de alinderamiento, vigilancia y control de áreas, para la protección de fuentes abastecedoras de acueducto.</t>
  </si>
  <si>
    <t>Actualizar la red hídrica del Municipio de Caldas e incorporarla a la Geodatabase del Municipio de Caldas.</t>
  </si>
  <si>
    <t>Implementar acciones de educación ambiental en las instituciones del Municipio, bajo el marco del Plan de educación Municipal, y las políticas públicas vigentes en el territorio.</t>
  </si>
  <si>
    <t>Acciones para fortalecer la articulación institucional con las mesas y los colectivos ambientales en el Municipio de Caldas, mediante actividades de orden ambiental.</t>
  </si>
  <si>
    <t>Acciones para impulsar la reforestación, a través de los Proyectos Ambientales Escolares PRAES y Proyectos Comunitarios de Educación Ambiental PROCEDAS y los CIDEAM.</t>
  </si>
  <si>
    <t>Realizar actividades de educación ambiental, mejoramiento de entornos y sensibilización respecto la separación en la fuente y manejo adecuado de residuos sólidos.</t>
  </si>
  <si>
    <t>Acciones para la implementación de sistemas de monitoreo y alerta temprana en zonas de alto riesgo por inundación, avenidas torrenciales y movimientos en masa de acuerdo con los lineamientos del PMGRD.</t>
  </si>
  <si>
    <t>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t>
  </si>
  <si>
    <t>Integrar a la Geodatabase del Municipio la Gestión integral del Riesgo y atención de Desastres, obtenidos de la actualización del PBOT, PMGRD y estudios de amenaza y alto riesgo específicos.</t>
  </si>
  <si>
    <t>Realizar campañas educativas a la comunidad, para la reducción del riesgo y conocimiento de los factores exógenos que los generan.</t>
  </si>
  <si>
    <t>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t>
  </si>
  <si>
    <t>Acciones para fortalecer el fondo territorial de gestión del riesgo y definir sus recursos, e igualmente diseñar una estrategia de protección financiera en caso de desastres.</t>
  </si>
  <si>
    <t>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t>
  </si>
  <si>
    <t>Acciones para Cofinanciar y construir obras hidráulicas y de contención en las fuentes hídricas donde se puedan realizar acciones de mitigación de riesgo, para mejorar la calidad de vida de los ciudadanos.</t>
  </si>
  <si>
    <t>Acciones para fortalecer técnica, operativa y financieramente al CMGRD y a la unidad de gestión del riesgo Municipal.</t>
  </si>
  <si>
    <t>Dotar de elementos de protección, herramientas   y equipos e insumos para la atención de emergencias al CMGRD y   la   unidad   de gestión del riesgo para mejorar    la    capacidad   de respuesta ante acciones de reducción, mitigación y atención del riesgo.</t>
  </si>
  <si>
    <t>Fortalecer a los cuerpos de socorro del Municipio de Caldas.</t>
  </si>
  <si>
    <t>Acciones para el mejoramiento del Índice de Riesgo de la Calidad del Agua para Consumo Humano (IRCA) en zona urbana y rural del Municipio de Caldas</t>
  </si>
  <si>
    <t>Acciones de apoyo a la ejecución de la etapa 10 del plan maestro de acueducto y alcantarillado en zona urbana</t>
  </si>
  <si>
    <t>Actualización e implementación del PGIRS Municipal</t>
  </si>
  <si>
    <t>Acciones de apoyo institucional y comunitario para el fortalecimiento institucional, técnico, operativo, administrativo, contable y logístico en la prestación eficiente y eficaz de los servicios públicos domiciliarios.</t>
  </si>
  <si>
    <t>Proyectos en materia de movilidad sostenible, para la optimización del transporte en el Municipio de Caldas, de manera integrada con los sistemas masivos de transporte del Valle de Aburrá.</t>
  </si>
  <si>
    <t>Acciones para mejorar la Infraestructura en la malla vial urbana, rural y caminos veredales, construidos, rehabilitados y/o mantenidos.</t>
  </si>
  <si>
    <t>Acciones de señalización vial, seguridad vial y equipamiento urbano en Vías urbanas, rurales y caminos veredales</t>
  </si>
  <si>
    <t>Acciones para Ampliar, mejorar y modernizar la infraestructura física y tecnológica del albergue Municipal</t>
  </si>
  <si>
    <t>Instalación de microchips en caninos y felinos del municipio de Caldas.</t>
  </si>
  <si>
    <t>Estrategias coordinadas, para el fortalecimiento del programa de sustitución de vehículos de tracción animal, por otro medio de carga y bienestar del caballo de alquiler.</t>
  </si>
  <si>
    <t>Actualizar la plataforma tecnológica de la administración municipal en materia de atención de trámites virtuales activando un micrositio para la atención de organizaciones comunales y grupos organizados.</t>
  </si>
  <si>
    <t>Acciones con las diferentes comunidades religiosas y cultos en materia de atención social, humanitaria y económica para la atención de la población más vulnerable.</t>
  </si>
  <si>
    <t>Apoyar los convites y acciones comunitarias y sociales que mejoren la calidad de vida de los ciudadanos.</t>
  </si>
  <si>
    <t>Diagnóstico institucional de modernización del municipio, acorde con las nuevas demandas ciudadanas, el nuevo modelo de gestión, objetivos estratégicos y utilización de las TICS.</t>
  </si>
  <si>
    <t>Acciones de alineamiento entre el Plan de Desarrollo Municipal y el sistema de gestión de calidad, bajo un enfoque de gestión por procesos, que involucre la transformación digital como un eje fundamental de eficiencia y productividad.</t>
  </si>
  <si>
    <t>Actualización y fortalecimiento los procesos y procedimiento de la entidad mediante la adecuada implementación del sistema de gestión de calidad en armonía con las políticas del MIPG.</t>
  </si>
  <si>
    <t>Acciones de Fortalecimiento al Banco de Programas y Proyectos de la Administración Municipal, como estrategia para cofinanciar el Plan de Desarrollo ante las diferentes entidades de orden metropolitano, departamental, nacional e internacional.</t>
  </si>
  <si>
    <t>Acciones de modernización y remodelación física y tecnológica de la biblioteca Municipal</t>
  </si>
  <si>
    <t>Implementación del teletrabajo para los servidores públicos.</t>
  </si>
  <si>
    <t>Acciones de reducción de los riesgos de corrupción y de gestión, a través de la actualización de la matriz de riesgos y gestión de los controles implementados en el Plan de Anticorrupción y Atención al Ciudadano - PAAC.</t>
  </si>
  <si>
    <t>Acciones para la formulación, seguimiento y evaluación del plan de desarrollo municipal, planes estratégicos y planes de acción.</t>
  </si>
  <si>
    <t>Acciones integrales para la prevención y contención de los delitos que afectan la seguridad pública y la seguridad ciudadana, donde se incorporen las diferentes variables de convivencia y seguridad ciudadana.</t>
  </si>
  <si>
    <t>Acciones de apoyo a los organismos de seguridad y justicia para el cumplimiento de su objeto misional.</t>
  </si>
  <si>
    <t>Acciones de fortalecimiento a la gestión de las inspecciones de policía y la comisaría de familia del municipio de Caldas.</t>
  </si>
  <si>
    <t>Acompañamiento a procesos electorales en el Municipio</t>
  </si>
  <si>
    <t>Apoyar técnica, operativa y logísticamente a los operadores de justicia, para desarrollar capacidades especializadas para la defensa del agua, la biodiversidad y el medio ambiente.</t>
  </si>
  <si>
    <t>Actividades descentralizadas para facilitar el acceso a la justicia y la presencia de las instituciones estatales a las zonas rurales del Municipio.</t>
  </si>
  <si>
    <t>Estrategias implementadas para la prevención y contención de las economías ilegales.</t>
  </si>
  <si>
    <t>Estrategias comunicacionales y pedagógicas, para la difusión reconocimiento, protección, defensa y garantía de los Derechos Humanos diseñadas e implementadas (DDHH)</t>
  </si>
  <si>
    <t>Estructurar y formular e implementar el plan municipal de Derechos Humanos.</t>
  </si>
  <si>
    <t>Identificar los riesgos de violencia basada en género y adopción de acciones para la garantía del ejercicio de la defensa de los derechos humanos a nivel territorial.</t>
  </si>
  <si>
    <t>PLAN DE ACCIÓN</t>
  </si>
  <si>
    <r>
      <t xml:space="preserve">Código: </t>
    </r>
    <r>
      <rPr>
        <sz val="12"/>
        <color theme="1"/>
        <rFont val="Arial"/>
        <family val="2"/>
      </rPr>
      <t>F-DE-03</t>
    </r>
  </si>
  <si>
    <r>
      <t>Versión:</t>
    </r>
    <r>
      <rPr>
        <sz val="12"/>
        <color theme="1"/>
        <rFont val="Arial"/>
        <family val="2"/>
      </rPr>
      <t xml:space="preserve"> 03</t>
    </r>
  </si>
  <si>
    <r>
      <t xml:space="preserve">Proceso: </t>
    </r>
    <r>
      <rPr>
        <sz val="12"/>
        <color theme="1"/>
        <rFont val="Arial"/>
        <family val="2"/>
      </rPr>
      <t>E-DE-01</t>
    </r>
  </si>
  <si>
    <r>
      <t>Fecha actualización:</t>
    </r>
    <r>
      <rPr>
        <sz val="12"/>
        <color theme="1"/>
        <rFont val="Arial"/>
        <family val="2"/>
      </rPr>
      <t xml:space="preserve"> 08/07/2021</t>
    </r>
  </si>
  <si>
    <t xml:space="preserve">PLAN DE DESARROLLO: </t>
  </si>
  <si>
    <t>Caldas Territorio Transformador 2020-2023</t>
  </si>
  <si>
    <t xml:space="preserve">Vigencia: </t>
  </si>
  <si>
    <t xml:space="preserve">Secretaría de Despacho / Ente descentralizado / Oficina: </t>
  </si>
  <si>
    <t xml:space="preserve">Nombres completos del responsable: </t>
  </si>
  <si>
    <t xml:space="preserve">Fecha de elaboración: </t>
  </si>
  <si>
    <t>dd/mm/aaaa</t>
  </si>
  <si>
    <t>Período de seguimiento:</t>
  </si>
  <si>
    <t>Trimestre I</t>
  </si>
  <si>
    <t>PROGRAMACIÓN Y EJECUCIÓN TRIMESTRAL DE ACTIVIDADES</t>
  </si>
  <si>
    <t>PROGRAMACIÓN Y EJECUCIÓN FINANCIERA</t>
  </si>
  <si>
    <t>OBSERVACIONES</t>
  </si>
  <si>
    <t>#</t>
  </si>
  <si>
    <t xml:space="preserve">LÍNEA ESTRATÉGICA </t>
  </si>
  <si>
    <t>CÓD.</t>
  </si>
  <si>
    <t xml:space="preserve">COMPONENTE </t>
  </si>
  <si>
    <t xml:space="preserve">PROGRAMA </t>
  </si>
  <si>
    <t>ODS PPAL</t>
  </si>
  <si>
    <t>ODS SEC.</t>
  </si>
  <si>
    <t>NOMBRE DEL PROYECTO</t>
  </si>
  <si>
    <t>CÓD. PROYECTO</t>
  </si>
  <si>
    <t>UNIDAD MEDIDA
PRODUCTO</t>
  </si>
  <si>
    <t xml:space="preserve">META CUATRIENIO </t>
  </si>
  <si>
    <t>FORMA DEL CÁLCULO
CUATRIENIO</t>
  </si>
  <si>
    <t>META ANUAL</t>
  </si>
  <si>
    <t>DEPENDENCIA RESPONSABLE</t>
  </si>
  <si>
    <t xml:space="preserve"> ACTIVIDAD</t>
  </si>
  <si>
    <t>UNIDAD DE MEDIDA
ACTIVIDAD</t>
  </si>
  <si>
    <t>CANTIDAD</t>
  </si>
  <si>
    <t>FORMA DE CÁLCULO
ACTIVIDAD</t>
  </si>
  <si>
    <t>PONDERACIÓN ACTIVIDAD RESPECTO AL PRODUCTO</t>
  </si>
  <si>
    <t>PROGRAMACION 
TRIMESTRE I</t>
  </si>
  <si>
    <t>EJECUCIÓN 
TRIMESTRE I</t>
  </si>
  <si>
    <t>PROGRAMACION 
TRIMESTRE II</t>
  </si>
  <si>
    <t>EJECUCIÓN 
TRIMESTRE II</t>
  </si>
  <si>
    <t>PROGRAMACION 
TRIMESTRE III</t>
  </si>
  <si>
    <t>EJECUCIÓN 
TRIMESTRE III</t>
  </si>
  <si>
    <t>PROGRAMACION 
TRIMESTRE IV</t>
  </si>
  <si>
    <t>EJECUCIÓN 
TRIMESTRE IV</t>
  </si>
  <si>
    <t>% AVANCE ANUAL ACTIVIDAD</t>
  </si>
  <si>
    <t xml:space="preserve">TOTAL PROGRAMADO AÑO </t>
  </si>
  <si>
    <t>RUBRO</t>
  </si>
  <si>
    <t>FUENTE DE FINANCIACIÓN</t>
  </si>
  <si>
    <t xml:space="preserve">VALOR TOTAL
EJECUTADO </t>
  </si>
  <si>
    <t>11</t>
  </si>
  <si>
    <t>111</t>
  </si>
  <si>
    <t>Mujeres con economía sostenible</t>
  </si>
  <si>
    <t>Fortalecimiento de la economía sostenible de las mujeres del Municipio de Caldas</t>
  </si>
  <si>
    <t xml:space="preserve">Número </t>
  </si>
  <si>
    <t xml:space="preserve">Acumulado </t>
  </si>
  <si>
    <t>Secretaría de la Mujer y la Familia</t>
  </si>
  <si>
    <t>Numero de encuestas realizadas a  mujeres  rural</t>
  </si>
  <si>
    <t>Acumulado</t>
  </si>
  <si>
    <t>Recursos Propios</t>
  </si>
  <si>
    <t>Poblacion impactada con las ofertas y difusion de cursos de formación para el empleo y el emprendimiento</t>
  </si>
  <si>
    <t xml:space="preserve">Emprendedores impactados en ruedas de negocios con diferentes entidades financieras </t>
  </si>
  <si>
    <t>Emprendedores participantes de las Ferias de Emprendimiento</t>
  </si>
  <si>
    <t xml:space="preserve">Emprendedores beneficidos con apoyo permanente al Sena para la ejecución de la alianza estrategica del programa Fondo emprender </t>
  </si>
  <si>
    <t>Mantenimiento</t>
  </si>
  <si>
    <t>12</t>
  </si>
  <si>
    <t>112</t>
  </si>
  <si>
    <t>Otros Recursos</t>
  </si>
  <si>
    <t>Mujeres beneficiadas a travez de la implementacion escuela Mujer Rural</t>
  </si>
  <si>
    <t>Mujeres beneficiadas con el Taller satelite de confeccion</t>
  </si>
  <si>
    <t xml:space="preserve">Mujeres beneficiadas en Feria de la mujer emprendedora rural </t>
  </si>
  <si>
    <t>Fortalecimiento y acompañamiento a organizaciones de mujeres</t>
  </si>
  <si>
    <t xml:space="preserve">Acompañamiento a la creación y fortalecimiento de nuevas organizaciones de mujeres. </t>
  </si>
  <si>
    <t xml:space="preserve">Encuentro aburra sur de organizaciones de mujeres </t>
  </si>
  <si>
    <t>Mujeres con calidad de vida</t>
  </si>
  <si>
    <t>Fortalecimiento de la transversalización de equidad de género para la calidad de vida de las mujeres del municipio de Caldas</t>
  </si>
  <si>
    <t xml:space="preserve">Mujeres impactadas en procesos de formacion y capacitacion </t>
  </si>
  <si>
    <t>Diseño y elaboracion del pórtafolio de servicios de la secretaria de la mujer y la familia</t>
  </si>
  <si>
    <t>Personas impactadas en los Encuentros para el  fortalecimiento para la formacion y la equidad de genero y paz en las JAC</t>
  </si>
  <si>
    <t xml:space="preserve"> Funcionarios publicos formados y  capacitados  en el tema de  equidad de genero </t>
  </si>
  <si>
    <t xml:space="preserve">Encuentros de Creacion y fortalecimiento de las organizaciones de mujeres </t>
  </si>
  <si>
    <t>113</t>
  </si>
  <si>
    <t>Caldas libre de violencia contra la mujer</t>
  </si>
  <si>
    <t>Prevención de las violencias contra las mujeres en el Municipio de Caldas</t>
  </si>
  <si>
    <t>Construcción de la ruta de atención de las violencias contra las mujeres (diseño)</t>
  </si>
  <si>
    <t>Porcentaje</t>
  </si>
  <si>
    <t>No acumulado</t>
  </si>
  <si>
    <t>SGP Libre inversión</t>
  </si>
  <si>
    <t>Mujeres atendidas en los encuentros  de formación, prevención y atención a las violencias basadas en genero de la zona Rural</t>
  </si>
  <si>
    <t>Atencion y acompañamiento  psicosocial a Poblacion victima de violencia</t>
  </si>
  <si>
    <t xml:space="preserve">Personas impactadas a  atravez de encuentros terapeuticos </t>
  </si>
  <si>
    <t>Capacitación y sensibilización dirigida a entes de justicia en la importancia de ofrecer una atención oportuna y humanizada a las mujeres víctimas de la violencia ( Decreto Municipal 000024 del 06 de Marzo de 2004)</t>
  </si>
  <si>
    <t>Jovenes participantes en Campañas de prevención en  violencia de genero</t>
  </si>
  <si>
    <t xml:space="preserve"> Docentes capacitados en prevención y atención de violencia contra las mujeres</t>
  </si>
  <si>
    <t>Encuentros y formacion especializada a la mesa de erradicación de violencia ( Decreto Municipal 000024 del 06 de Marzo de 2004)</t>
  </si>
  <si>
    <t xml:space="preserve">Diseño y construccion del Observatorio  municipal de violencia, género y diversidad </t>
  </si>
  <si>
    <t xml:space="preserve">Atencion de escucha para mujer adulta mayor </t>
  </si>
  <si>
    <t>Encuentro municipal de la mesa de erradicacion de la violencia ( Sensibilizacion a nivel institucional, estudios de casos de violencia, construccion de rutas de atencion y seguimineto a procesos) ( Decreto Municipal 000024 del 06 de Marzo de 2004)</t>
  </si>
  <si>
    <t>Caracterizacion de las personas atendidas y  los casos recepcionados por la Secretaria y la linea 123</t>
  </si>
  <si>
    <t>114</t>
  </si>
  <si>
    <t xml:space="preserve">Transversalización de la equidad de género como transformación de la cultura </t>
  </si>
  <si>
    <t>Encuentros con  las diferentes dependencias y entes desentralizados para identificar la atencion prestada con enfoque de genero en la alcaldia municipal</t>
  </si>
  <si>
    <t xml:space="preserve">Radicacion del Proyecto ante el area metropolitana </t>
  </si>
  <si>
    <t xml:space="preserve">No Acumulado </t>
  </si>
  <si>
    <t>Construccion y formulacion del PIO</t>
  </si>
  <si>
    <t>Reuniones de la Mesa de la mujeres y equidad de genero</t>
  </si>
  <si>
    <t>Hombres impactados en los encuentros de Círculos de Masculinidades</t>
  </si>
  <si>
    <t>Poblacion impactada en las Campañas en Derechos sexuales y reproductivos para las mujeres jóvenes (embarazo adolecentes, planificación  , tubectomia,vasectomia)</t>
  </si>
  <si>
    <t>Conmemoración del 8 de Marzo "Día Internacional por los derechos de la Mujer", Día de la acción por la Salud de las mujeres, Día mundial de la prevención del Cáncer de Mama, Día de la Familia,Semana de la Diversidad Sexual, Día internacional por los derechos sexuales y reproductivos, Día mundial de la Mujer rural, Día internacional de la eliminación de la violencia contra las mujeres.</t>
  </si>
  <si>
    <t>Poblacion que participa con los diferentes eventos realizados en la secretaria</t>
  </si>
  <si>
    <t>14</t>
  </si>
  <si>
    <t>141</t>
  </si>
  <si>
    <t>La familia, nuestro propósito</t>
  </si>
  <si>
    <t>Fortalecimiento de la familia como nuestro propósito en el municipio de Caldas</t>
  </si>
  <si>
    <t>Formulacion de la politica publica de familia del municipio de caldas</t>
  </si>
  <si>
    <t>Creación de comité Gestor de la PP de Familia</t>
  </si>
  <si>
    <t>Creación de la mesa Municipal de Familia</t>
  </si>
  <si>
    <t>Personas Impactadas con los Ciclos de talleres a diferentes grupos poblacionales en temas relacionados a Familia( IE , JAC, Asociaciones, poblacion en general)</t>
  </si>
  <si>
    <t>Personas impactadas con Proceso de formación sobre afrontamiento familiar a situaciones de enfermedad terminal, discapacidad y crisis</t>
  </si>
  <si>
    <t xml:space="preserve">Personas impactadas en retiros de familia </t>
  </si>
  <si>
    <t>Acompañamiento permanente a las familias en el proceso de cumplir con los requisitos del programa y su respectivo cobro del incentivo.( actualizar datos de documentos, estar estudiando y cumplir con el programa de crecimiento y desarrollo)</t>
  </si>
  <si>
    <t>Alianza estrategica banco de la gente gobernacion de antioquia, microcreditos para emprendimientos de los estratos 1,2 y 3. Fondo Emprender</t>
  </si>
  <si>
    <t>Escuela Mujer Rural, escuela emprendimiento sostenible y formacion premanente con el Sena para el empleo y el emprendimiento</t>
  </si>
  <si>
    <t>17</t>
  </si>
  <si>
    <t>Caldas diverso</t>
  </si>
  <si>
    <t>171</t>
  </si>
  <si>
    <t>Diversidad con equidad</t>
  </si>
  <si>
    <t>Protección de los derechos de la población LGTBI del municipio de Caldas</t>
  </si>
  <si>
    <t>Encuentros para la Evaluación del decreto municipal de la creación de la Mesa LGTBI(Decreto  Municipal 067 del 26 de junio de  2018)</t>
  </si>
  <si>
    <t>Caracterizacion  de la comunidad LGTBI del Municipio de Caldas</t>
  </si>
  <si>
    <t>Encuentros Mesa LGTBI (Decreto  Municipal 067 del 26 de junio de  2018)</t>
  </si>
  <si>
    <t>Poblacion impactada en encuentros para la Identificacion de las violencias.</t>
  </si>
  <si>
    <t>Poblacion impactada con los encuentro con familias para el reconocimiento de la diversidad</t>
  </si>
  <si>
    <t>Poblacion participante en los encuentros culturales con la diversidad</t>
  </si>
  <si>
    <t>Personas atendidas en las campañas de  proteccion integral de la salud de la poblacion diversa, esto se llevara a cabo a travez de jornadas de salud y acompañamiento psicosocial</t>
  </si>
  <si>
    <t xml:space="preserve">Jovenes atendidos con los Ciclo de talleres y charlas en IE para la promoción de prácticas equitativas e incluyentes en las aulas de clase. </t>
  </si>
  <si>
    <t>Poblacion atendidas con las Campañas para el reconocimiento de las mujeres trans y sus oportunidades</t>
  </si>
  <si>
    <t>PLAN DE DASARROLLO</t>
  </si>
  <si>
    <t>SEGUIMIENTO</t>
  </si>
  <si>
    <t>% AVANCE ANUAL ACTIVIDAD MAX 100%</t>
  </si>
  <si>
    <t>No hay actividad</t>
  </si>
  <si>
    <t>LINEA ESTRATÉGICA</t>
  </si>
  <si>
    <t>PESO</t>
  </si>
  <si>
    <t>AVANCE</t>
  </si>
  <si>
    <t>COMPONENTE</t>
  </si>
  <si>
    <t xml:space="preserve">PROGRAMA   </t>
  </si>
  <si>
    <t>AVANCE % RESPECTO AL PESO</t>
  </si>
  <si>
    <t>PESO EJECUTADO</t>
  </si>
  <si>
    <t>PORCENTAJE DE EJECUCIÓN</t>
  </si>
  <si>
    <t xml:space="preserve">PRODUCTO  </t>
  </si>
  <si>
    <t>AVANCE PLAN DE DESARROLLO 2021 (jun-21)</t>
  </si>
  <si>
    <t xml:space="preserve">Solo terminaron el proceso 24 Mujeres de las 60 inscritas </t>
  </si>
  <si>
    <t> 5.993.772</t>
  </si>
  <si>
    <t> 9.425.521</t>
  </si>
  <si>
    <t> 3.216.549</t>
  </si>
  <si>
    <t>iii-2021</t>
  </si>
  <si>
    <t xml:space="preserve">Se reprogramó para el último trimestre </t>
  </si>
  <si>
    <t xml:space="preserve">Ya se realizó la creación del portafolio, falta la publicación </t>
  </si>
  <si>
    <t xml:space="preserve">El fondo emprender solo premió 17 proyectos </t>
  </si>
  <si>
    <t>Ya se realizó la creacion de la ruta, falta la publicación y socialización</t>
  </si>
  <si>
    <t>Este proceso es continuo, las 50 personas son en varias sesiones, el próximo trimestre se llevará acabo los próximos encuntros con otros grupos poblacionales</t>
  </si>
  <si>
    <t xml:space="preserve">Se generó el encuntro de fortalecimiento de organizaciones </t>
  </si>
  <si>
    <t xml:space="preserve">El proceso es continuo, se encuntra en capacitación  </t>
  </si>
  <si>
    <t xml:space="preserve">Sólo terminaron el proceso 11 Mujeres de las 27 inscritas </t>
  </si>
  <si>
    <t>No se realizon las 2 mesas programadas ya que el acompañamiento técnico por parte de la Gobernación se aplazó</t>
  </si>
  <si>
    <t>Gestionado a traves de convenio con el SENA</t>
  </si>
  <si>
    <t>Gestionados con Gobernación de Antioquia y AMVA</t>
  </si>
  <si>
    <t xml:space="preserve">Gestionados con Gobernación de Antioquia </t>
  </si>
  <si>
    <t>Se ejecutó con recursos propios</t>
  </si>
  <si>
    <t>Se realiza a traves de las instituciones educativas</t>
  </si>
  <si>
    <t>Gestionados a traves de la Gobernación de Antioquia.</t>
  </si>
  <si>
    <t>51415 y 31409</t>
  </si>
  <si>
    <t>Fortalecimiento de los programas y los procesos de la salud pública y del Plan Decenal de salud en el Municipio de Caldas</t>
  </si>
  <si>
    <t>Secretaría de Salud</t>
  </si>
  <si>
    <t xml:space="preserve">Campañas de educación en derechos sexuales y reproductivos (planificación familiar, explotación sexual, entre otros) para las mujeres Caldeñas , dentro de la estrategia de Salud Más Cerca. </t>
  </si>
  <si>
    <t>SGP Salud Pública</t>
  </si>
  <si>
    <t>121</t>
  </si>
  <si>
    <t>Atención Integral a la primera infancia</t>
  </si>
  <si>
    <t>Fortalecimiento de la educación inicial en el marco de la atención integral a la primera infancia del municipio de Caldas</t>
  </si>
  <si>
    <t>Campaña de información sobre promoción de la lactancia materna, en el  marco de la semana mundial  de la lactancia materna.</t>
  </si>
  <si>
    <t xml:space="preserve">Se realizao  en el mes de agosto  por ser la conmemoración del mes de  la lactancia materna. </t>
  </si>
  <si>
    <t>122</t>
  </si>
  <si>
    <t>Prevención y atención de violencias hacia los niños, niñas y adolescentes</t>
  </si>
  <si>
    <t>Prevención y fortalecimiento de los derechos de los niños, niñas, adolescentes y familias de municipio de Caldas</t>
  </si>
  <si>
    <t xml:space="preserve">Talleres de educación,  información y comunicación sobre educación sexual y bienestar de niños, niñas y adolescentes, en el marco de la estrategia de Salud Más Cerca. </t>
  </si>
  <si>
    <t>142</t>
  </si>
  <si>
    <t>Asistencia integral al habitante de calle</t>
  </si>
  <si>
    <t>Implementación de la política pública para personas habitantes, en condición de calle y en vulnerabilidad del municipio de Caldas</t>
  </si>
  <si>
    <t>Jornadas intersectoriales para identificación y recolección de información sobre habitantes de calle.</t>
  </si>
  <si>
    <t xml:space="preserve">Atención integral a 35 personas habitantes o en condición de calle.  </t>
  </si>
  <si>
    <t>Apoyo psicosocial (trabajo con las familias) de las personas caracterizadas como habitantes de calle.</t>
  </si>
  <si>
    <t>Elaborar la Política Pública Social para habitantes de la calle del municipio de Caldas.</t>
  </si>
  <si>
    <t>SGP Proposito General</t>
  </si>
  <si>
    <t>NO SE HA EJECUTADO</t>
  </si>
  <si>
    <t xml:space="preserve">Encuentros de  apoyo terapéutico ambulatorio para personas en condición de calle  (grupos de apoyo, terapia grupal) </t>
  </si>
  <si>
    <t>18</t>
  </si>
  <si>
    <t xml:space="preserve">Población con discapacidad y adulto mayor </t>
  </si>
  <si>
    <t>181</t>
  </si>
  <si>
    <t>Gestión diferencial de poblaciones vulnerables</t>
  </si>
  <si>
    <t>Fortalecimiento a la atención integral del adulto mayor del municipio de Caldas</t>
  </si>
  <si>
    <t xml:space="preserve">Atención integral a 120 adultos mayores del Programa Centro Vida Gerontológico del Municipio de Caldas. </t>
  </si>
  <si>
    <t>EJECUCION CON OTROS RUBROS(314016-31402-51403)</t>
  </si>
  <si>
    <t xml:space="preserve">Atención para la entrega del subsidio económico a 1420 adultos mayores, beneficiarios del programa de  Colombia Mayor. </t>
  </si>
  <si>
    <t xml:space="preserve">Atención interdisciplinaria y operativa a 120  adultos mayores matriculados en el programa Centro Vida. </t>
  </si>
  <si>
    <t>NO SE HA UTILIZADO ESTE RUBRO</t>
  </si>
  <si>
    <t xml:space="preserve">Garantizar  aporte nutricional a 120 adultos mayores vulnerables matriculados en el programa de Centro Vida. </t>
  </si>
  <si>
    <t>Atención integral a adultos  mayores en estado de vulnerabilidad y abandono del Municipio de Caldas.(Convenio Camino)</t>
  </si>
  <si>
    <t>EJECUCION CON OTROS RUBROS(314016-31402)</t>
  </si>
  <si>
    <t>EJECUCION CON OTROS RUBROS(31416-31402)</t>
  </si>
  <si>
    <t>Cobertura en servicio exequial a los adultos  mayores que lo requieran, que se encuentren en situación de vulnerabilidad, abandono o situación de calle.</t>
  </si>
  <si>
    <t xml:space="preserve">Capacitaciones al Cabildo de Adulto Mayor del Municipio de Caldas. </t>
  </si>
  <si>
    <t>Elecciones del Cabildo de Adulto Mayor del Municipio de Caldas.</t>
  </si>
  <si>
    <t xml:space="preserve">Reuniones del Comité Gerontológico del Municipio de Caldas. </t>
  </si>
  <si>
    <t xml:space="preserve">Adultos mayores  atendidos con actividades  lúdico deportivas para fomentar los hábitos de vida saludable. </t>
  </si>
  <si>
    <t>NO SE HAN PRESENTADO ORDENES DE PAGO</t>
  </si>
  <si>
    <t xml:space="preserve">Adultos mayores  atendidos con actividades y prácticas musicales que fortalecen las funciones físicas e intelectuales.  </t>
  </si>
  <si>
    <t xml:space="preserve">Personas atendidas de los grupos gerontológicos de barrios y veredas del municipio de Caldas Antioquia. </t>
  </si>
  <si>
    <t>EJECUCION CON OTROS RUBROS(51403-31402)</t>
  </si>
  <si>
    <t xml:space="preserve">Adultos mayores que participan de la conmemoración del mes del  adulto mayor.   </t>
  </si>
  <si>
    <t xml:space="preserve">Encuentros intergeneracionales  con los usuarios y  familiares de los adultos mayores matriculados en el programa de Centro Vida. </t>
  </si>
  <si>
    <t xml:space="preserve">Se reporgramaron para el cuarto  semestre </t>
  </si>
  <si>
    <t>Se reporgramaron para el cuarto semestre</t>
  </si>
  <si>
    <t xml:space="preserve">Visitas domiciliarias a los adultos mayores que requieran ingreso a los programas ofertados por el Municipio.  para los adultos mayores. </t>
  </si>
  <si>
    <t xml:space="preserve">Atención en salud mental a los adultos mayores del Municipio de Caldas,  que requieran asesorias, orientaciones y acompañamiento psicológico. </t>
  </si>
  <si>
    <t>Fortalecimiento a la atención de las personas con discapacidad en el Municipio de Caldas</t>
  </si>
  <si>
    <t>Construcción de la ruta de atención para la vulneración de derechos del adulto mayor de Municipio de Caldas.</t>
  </si>
  <si>
    <t>SE PAGO POR RUBRO 51403</t>
  </si>
  <si>
    <t xml:space="preserve">Realizar actividades de socialización de la ruta de atención para la vulneración de derechos del adulto mayor a la comunidad del Municipio de Caldas. </t>
  </si>
  <si>
    <t xml:space="preserve">se reporgramo para el cuarto trimestre </t>
  </si>
  <si>
    <t xml:space="preserve">Personas en condición de discapacidad  atendidas con actividades artísticas y culturales. </t>
  </si>
  <si>
    <t>Garantizar  aporte nutricional a los usuarios del  Programa de Discapacidad del Municipio de Caldas.</t>
  </si>
  <si>
    <t xml:space="preserve">Personas en situación de discapacidad que participan de la conmemoración del mes de la discapacidad  en el Municipio de  Caldas. </t>
  </si>
  <si>
    <t>Se cambio la meta  anual por 1 actividad por que se realiza una actividad en el año (celebración del mes de la discapacidad) NO SE HAN GENERADO ORDENES DE PAGO</t>
  </si>
  <si>
    <t xml:space="preserve">Personas en situación de discapacidad  atendidos con actividades y prácticas musicales que fortalecen las habilidades para la vida. </t>
  </si>
  <si>
    <t xml:space="preserve">Orientación laboral y  de emprendimiento  a los  usuarios  del programa de  Discapciadad . </t>
  </si>
  <si>
    <t>Atención interdisciplinaria y operativa  a los  180  usuarios del programa de Discapacidad.</t>
  </si>
  <si>
    <t xml:space="preserve">Requisitos  verificados a la  población que requiera ingreso al programa de discapacidad del Municipio  Caldas. </t>
  </si>
  <si>
    <t xml:space="preserve">Encuentros con los cuidadores de los usuarios del  programa de discapacidad. </t>
  </si>
  <si>
    <t xml:space="preserve">Encuentro con los usuarios del programa de discapacidad y sus familias. </t>
  </si>
  <si>
    <t xml:space="preserve">No acumulado </t>
  </si>
  <si>
    <t xml:space="preserve">Comités municipales de  discapacidad del municipio Caldas. </t>
  </si>
  <si>
    <t>110</t>
  </si>
  <si>
    <t>1101</t>
  </si>
  <si>
    <t xml:space="preserve">Salud Ambiental </t>
  </si>
  <si>
    <t xml:space="preserve">Actividades de Inspección Vigilancia y Control IVC  de saneamiento ambiental de acuerdo al  riesgo en Salud Pública. </t>
  </si>
  <si>
    <t>Visitas de Inspección Vigilancia y Control IVC solicitadas  por la comunidad.</t>
  </si>
  <si>
    <t xml:space="preserve">Campaña ambiental  sobre calidad del aire  en el marco de la estrategia de Salud Más Cerca . </t>
  </si>
  <si>
    <t xml:space="preserve">Visitas de inspección, vigilancia y control  a los acueductos rurales y urbanos del Municipio de Caldas. </t>
  </si>
  <si>
    <t xml:space="preserve">SE ESTA EJECUTANDO POR EL RUBRO 50212  -  Se adelantaron  los acueductos se  les debe realizar  dos visitas y cumplan con los requeriomientos.  </t>
  </si>
  <si>
    <t xml:space="preserve">Se pago por  este Rubro esata actividad -  Se adelantaron  los acueductos se  les debe realizar  dos visitas y cumplan con los requeriomientos.  </t>
  </si>
  <si>
    <t xml:space="preserve">Muestreos  de agua a  los acueductos  rurales, urbanos y aguas recreativas  del Municipio de Caldas realizados para verificar la calidad del  agua. </t>
  </si>
  <si>
    <t>1102</t>
  </si>
  <si>
    <t>Vida saludable y condiciones no transmisibles</t>
  </si>
  <si>
    <t xml:space="preserve">Actividades de vida saludable para poblaciones vulnerables relacionadas con salud oral y prevención de enfermedades crónicas modalidad virtual y presencial en el marco de la estrategia de Salud Más Cerca . </t>
  </si>
  <si>
    <t xml:space="preserve">Actividades de promoción de la actividad física para los grupos focalizados en la estrategia de Salud Más Cerca. </t>
  </si>
  <si>
    <t xml:space="preserve">Actividades de promoción de la salud oral  para los grupos focalizados en la estrategia de Salud Más Cerca. </t>
  </si>
  <si>
    <t xml:space="preserve">Actividades de Información, Educación y Comunicación  de la conmemoración de los dias internacionales del Corazón, Diabetes, cáncer de mama y lavado de manos. </t>
  </si>
  <si>
    <t xml:space="preserve">Actividades de promoción de hábitos de vida saludables  en  los grupos focalizados en la estrategia de Salud Más Cerca. </t>
  </si>
  <si>
    <t>1103</t>
  </si>
  <si>
    <t xml:space="preserve">Seguridad Alimentaria y Nutricional </t>
  </si>
  <si>
    <t xml:space="preserve">Actividades de promoción de lactancia materna y hábitos de alimentación saludable  en  los grupos focalizados en la estrategia de Salud Más Cerca. </t>
  </si>
  <si>
    <t>Actividades para promover hábitos de alimentación saludable  de forma virtual o presencial.</t>
  </si>
  <si>
    <t>1104</t>
  </si>
  <si>
    <t>Derechos sexuales y reproductivos</t>
  </si>
  <si>
    <t xml:space="preserve">Actividades sobre maternidad segura en el marco del  proyecto de Salud Más Cerca. </t>
  </si>
  <si>
    <t>Talleres de promoción de derechos y deberes en salud sexual y reproductiva dentro de la Estrategia Salud Más Cerca .</t>
  </si>
  <si>
    <t>1105</t>
  </si>
  <si>
    <t xml:space="preserve">Emergencias y Desastres </t>
  </si>
  <si>
    <t>Planes de  eventos de  mitigación del riesgo  en salud pública ( Sika, Dengue, Chicunguña y Covid19) socializados con la comunidad.</t>
  </si>
  <si>
    <t xml:space="preserve">Se repramo para el cuarto trimestre </t>
  </si>
  <si>
    <t>Talleres educativos  sobre el riesgo y manejo de  emergencias y deseastres en  el marco de la estrategia de Salud Más Cerca. (Gestión de riesgos
Cómo actuar frente a una emergencia o desastre)</t>
  </si>
  <si>
    <t xml:space="preserve">Campaña de prevención de accidentes con pólvora en el Municipio de Caldas Antioquia. </t>
  </si>
  <si>
    <t>PAGO POR RUBRO 51411</t>
  </si>
  <si>
    <t>1106</t>
  </si>
  <si>
    <t>Salud y Ámbito Laboral</t>
  </si>
  <si>
    <t>Visitas para verificar protocolos de bioseguridad en el sector informal de la economia.</t>
  </si>
  <si>
    <t>Caracterización e intervención  de la población  del sector informal de la economia en el  marco de la estrategia de salud más cerca.</t>
  </si>
  <si>
    <t xml:space="preserve">Monitoreo  rápido de cuberturas de vacunación </t>
  </si>
  <si>
    <t>1107</t>
  </si>
  <si>
    <t>Vida Saludable y Enfermedades transmisibles</t>
  </si>
  <si>
    <t>Talleres para promocionar la importancia de los esquemas de vacunación, enfermedades que se previenen a través de las vacunas y Covid 19.</t>
  </si>
  <si>
    <t>Jornadas de vacunacion según directriz de la Secretaría Seccional de Salud y Protección Social de Antioquia (SSSYPSA), el Ministerio de Salud y Protección Social y la Secretaría de Salud Municipal.</t>
  </si>
  <si>
    <t xml:space="preserve">Mantenimiento </t>
  </si>
  <si>
    <t xml:space="preserve">Reportes oportunos de los  eventos de interés en salud pública, notificados en el SIVIGILA. </t>
  </si>
  <si>
    <t xml:space="preserve">Asesorías y asistencias técnica en BAI a las IPS del Municipio de Caldas. </t>
  </si>
  <si>
    <t>1109</t>
  </si>
  <si>
    <t xml:space="preserve">Fortalecimiento de la Autoridad Sanitaria </t>
  </si>
  <si>
    <t>Implementación Estrategia de atencion y mejor acceso a los servicios sociales y de salud "Salud mas Cerca" Caldas</t>
  </si>
  <si>
    <t xml:space="preserve">Asesorías y asistencias técnicas a las IPS del Municipio de Caldas. </t>
  </si>
  <si>
    <t xml:space="preserve">Actividades de entornos saludables asociados a la prevención de IRA y COVID19, en el marco de la estrategia Salud Más Cerca. </t>
  </si>
  <si>
    <t xml:space="preserve">Realizar búsquedas activas comunitarias para eventos de interés de salud pública en el marco de la estrategia Salud Más Cerca. </t>
  </si>
  <si>
    <t>1108</t>
  </si>
  <si>
    <t>Salud Mental</t>
  </si>
  <si>
    <t xml:space="preserve">Actividades de IEC Información, Educación y Comunicación en salud mental “Cosechando Propósitos”en el marco de la estrategia Salud Más Cerca. </t>
  </si>
  <si>
    <t>Base de datos creada de los casos de consumo de sustancias psicoactivas presentados en el Municipio de  Caldas.</t>
  </si>
  <si>
    <t xml:space="preserve">Contactos epidemiológicos de  los casos reportados,  para activación  de la ruta por salud mental.  </t>
  </si>
  <si>
    <t>Fortalecimiento al funcionamiento de la secretaría de salud del municipio de Caldas</t>
  </si>
  <si>
    <t xml:space="preserve">Seguimientos al plan operativo anual de inversiones  y plan de acción en Salud, de la Secretaría de Salud. </t>
  </si>
  <si>
    <t xml:space="preserve">Recursos de coljuegos invertidos para el correcto  funcionamiento técnico, operativo y administrativo de la Secretaría de Salud </t>
  </si>
  <si>
    <t xml:space="preserve">Recursos de cojuegos invertidos para el correcto  funcionamiento técnico, operativo y administrativo de la Secretaría de Salud </t>
  </si>
  <si>
    <t>RECURSOS NO UTILIZADOS</t>
  </si>
  <si>
    <t xml:space="preserve">Personas atendidas en los diferentes servicios que ofrece la Secretaría de Salud. </t>
  </si>
  <si>
    <t>Auditorias  realizadas al  proceso de  mejoramiento de la calidad de los servicios en salud - PAMEC.</t>
  </si>
  <si>
    <t xml:space="preserve">Se cumplio para el tercer trimestre por  retrazo en la contratción. </t>
  </si>
  <si>
    <t xml:space="preserve">Seguimientos realizados al proceso de referencia y contrareferencia a las IPS del Municipio de Caldas. </t>
  </si>
  <si>
    <t xml:space="preserve">Auditorías realizadas a las EPS Subsidiadas y Contributivas que operan en el municipio de Caldas. </t>
  </si>
  <si>
    <t>Ordenanzas elaboradas y cargadas al aplicativo de las afiliaciones al Sistema General de Seguridad Social en Salud de acuerdo a la normatividad vigente .</t>
  </si>
  <si>
    <t xml:space="preserve">Seguimientos realizados a los recursos del Fondo Local de Salud e informes a los diferentes entes de control. </t>
  </si>
  <si>
    <t xml:space="preserve">Seguimientos realizados a la prestación de servicios de salud a la población pobre no cubierta con subsidios a la demanda. </t>
  </si>
  <si>
    <t xml:space="preserve">Requerimientos atendidos para el apoyo a la gestión audivisual y promoción y comunicación de los programas de la Secretaria de Salud del Municipio de Caldas. </t>
  </si>
  <si>
    <t>Vacunar 9.275 caninos y felinos en el municipio de manera anual</t>
  </si>
  <si>
    <t>Administración de los servicios de aseguramiento en salud en el Municipio de Caldas</t>
  </si>
  <si>
    <t>Afiliación al régimen subsidiado en salud a la población que la solicite y que cumpla con los requisitos establecidos por la norma.</t>
  </si>
  <si>
    <t>50201</t>
  </si>
  <si>
    <t>SGP Régimen Subsidiado</t>
  </si>
  <si>
    <t>50202</t>
  </si>
  <si>
    <t>PAGO POR OTROS RUBROS REGIMEN SUBSIDIADO</t>
  </si>
  <si>
    <t>60209 -60215</t>
  </si>
  <si>
    <t>Prestación de los servicios de salud garantizada a la población pobre no cubierta con subsidios a la demanda que requiera la atención en salud.</t>
  </si>
  <si>
    <t>SGP Prestación de Servicios</t>
  </si>
  <si>
    <t>PAGO RUBRO  50210</t>
  </si>
  <si>
    <t xml:space="preserve">Elementos de Informacion, Educacion y Comunicación, diseñados y elaborados para la estrategia de Salud + Cerca (volantes, stikerts, cartilla, pasacalles) </t>
  </si>
  <si>
    <t xml:space="preserve">Información ingresada en el aplicativo diseñado para apoyar el  fortalecimiento de la salud de la poblacion formal e informal de la economía. </t>
  </si>
  <si>
    <t xml:space="preserve">Sectores urbanos y rurales del Municipio intervenidos con el equipo interdisciplinario de la estrategia de Salud Mas Cerca. </t>
  </si>
  <si>
    <t>42</t>
  </si>
  <si>
    <t>Fortalecimiento Institucional</t>
  </si>
  <si>
    <t>421</t>
  </si>
  <si>
    <t xml:space="preserve">Modernización institucional y gestión de conocimiento </t>
  </si>
  <si>
    <t>Modernización institucional y gestión de conocimiento en la Administración municipal de Caldas</t>
  </si>
  <si>
    <t>Secretaría de Servicios Administrativos</t>
  </si>
  <si>
    <t xml:space="preserve">Generar un estudio técnico de la modernización administrativa </t>
  </si>
  <si>
    <t xml:space="preserve">No se han realizado pagos del contrato </t>
  </si>
  <si>
    <t xml:space="preserve">Adopción de la nueva estructura administrativa de la Alcaldía de Caldas mendiante Acto Administrativo </t>
  </si>
  <si>
    <t xml:space="preserve">Realización de reuniones de socialización de la nueva estructura administrativa </t>
  </si>
  <si>
    <t xml:space="preserve">Número de piezas diseñadas con contenido de valor para la atención ciudadana </t>
  </si>
  <si>
    <t>Esta actividad la desarrollan dos contratistas que iniciaron contrato en septiembre, sin embargo uno de ellos no pasó cuenta de cobro en el mes mencionado</t>
  </si>
  <si>
    <t>Número de visualizaciones ciudadanas</t>
  </si>
  <si>
    <t xml:space="preserve">Porcentaje de satisfacción en la orientación al usuarios </t>
  </si>
  <si>
    <t xml:space="preserve">Se encuentra en proceso de estudios previos </t>
  </si>
  <si>
    <t xml:space="preserve">Número de capacitaciones ejecutadas desde el Plan Institucional de Capacitaciones </t>
  </si>
  <si>
    <t xml:space="preserve">Acompañamiento logístico a las actividades del Plan de Capacitación </t>
  </si>
  <si>
    <t xml:space="preserve">Contrato con reserva del 2020, el contrato finalizó plazo en agosto pero no se han realizado la totalidad de cuentas de cobro </t>
  </si>
  <si>
    <t xml:space="preserve">Contrato nuevo del cual no se ha realizado cuentas de cobro </t>
  </si>
  <si>
    <t>Porcentaje de llamadas atendidas</t>
  </si>
  <si>
    <t>Personal de planta que desarrolla la actividad</t>
  </si>
  <si>
    <t>Sensibilizaciones de atención telefónica oportuna al ciudadano</t>
  </si>
  <si>
    <t>422</t>
  </si>
  <si>
    <t xml:space="preserve">Gestión de la seguridad, salud en el trabajo y bienestar laboral </t>
  </si>
  <si>
    <t>Mejoramiento de la seguridad, salud en el trabajo y bienestar laboral en el municipio de Caldas</t>
  </si>
  <si>
    <t>Porcentaje de implementación del Plan de Retiro</t>
  </si>
  <si>
    <t xml:space="preserve">Porcentaje de implementación del Plan Anual de Seguridad y Salud en el Trabajo </t>
  </si>
  <si>
    <t>Número de intervenciones de sensibilización en el marco del Plan Anual de Seguridad y Salud en el Trabajo</t>
  </si>
  <si>
    <t xml:space="preserve">Número de actividades realizadas en el marco del Plan de Bienestar </t>
  </si>
  <si>
    <t>Acompañamiento logístico a las actividades del Plan de Bienestar</t>
  </si>
  <si>
    <t>Informe epidemiológico de las condiciones de salud de los servidores públicos en el marco del Sistema de Seguridad y Salud en el Trabajo</t>
  </si>
  <si>
    <t>Número de servidores públicos evaluados en sus condiciones de salud</t>
  </si>
  <si>
    <t>El informe se entrega al final de la ejecución del contrato</t>
  </si>
  <si>
    <t xml:space="preserve">Actividades ofertadas a los servidores públicos en el marco del Plan de Bienestar </t>
  </si>
  <si>
    <t>Asesorías técnicas para la implementación del Teletrabajo en Caldas</t>
  </si>
  <si>
    <t xml:space="preserve">Desarrollo de software para la inclusión de las Tecnologías de la Información en la labor administrativa </t>
  </si>
  <si>
    <t xml:space="preserve">Implementación del software para la inclusión de las Tecnologías de la Información en la labor administrativa </t>
  </si>
  <si>
    <t>423</t>
  </si>
  <si>
    <t xml:space="preserve">Fortalecimiento y mejoramiento al proceso de gestión documental </t>
  </si>
  <si>
    <t>Elaboración y Actualización de los Instrumentos de Control Archivístico del Municipio de Caldas</t>
  </si>
  <si>
    <t>Acciones de modernización física del archivo histórico de la Alcaldía de Caldas</t>
  </si>
  <si>
    <t>m2</t>
  </si>
  <si>
    <t>Acciones de modernización tecnológica del archivo histórico de la Alcaldía de Caldas</t>
  </si>
  <si>
    <t>Comunicaciones distribuidas al archivo de gestión de las Secretarías  de la Alcaldía de Caldas</t>
  </si>
  <si>
    <t>Sensibilizaciones para el manejo del archivo de gestión de las Secretarías de la Alcaldía de Caldas</t>
  </si>
  <si>
    <t>Libros históricos en cumplimiento del Formato Único de Inventario Documental FUID</t>
  </si>
  <si>
    <t xml:space="preserve">Elaboración del Sistema Integrado de Conservación </t>
  </si>
  <si>
    <t>43</t>
  </si>
  <si>
    <t xml:space="preserve">Transparencia, rendición de cuentas y legalidad </t>
  </si>
  <si>
    <t>432</t>
  </si>
  <si>
    <t xml:space="preserve">Eficiencia y eficacia en la gestión presupuestal Municipal </t>
  </si>
  <si>
    <t>Fortalecimiento de las finanzas públicas de la administración municipal de Caldas</t>
  </si>
  <si>
    <t xml:space="preserve">Toma física de los inventarios muebles de la Alcaldía de Caldas </t>
  </si>
  <si>
    <t xml:space="preserve">Inventario de los inmuebles de la Alcaldía de Caldas </t>
  </si>
  <si>
    <t xml:space="preserve">Cumplimiento del Plan de Mantenimiento Vehicular del Municipio de Caldas </t>
  </si>
  <si>
    <t>433</t>
  </si>
  <si>
    <t xml:space="preserve">Atención oportuna e integral al ciudadano </t>
  </si>
  <si>
    <t>Mejoramiento de la atención integral al ciudadano en el municipio de Caldas</t>
  </si>
  <si>
    <t>Soporte y mantenimiento  al software de PQRSD</t>
  </si>
  <si>
    <t>Respuesta a las PQRSD ingresadas a la Alcaldía</t>
  </si>
  <si>
    <t>Integración de las PQRSD al Sistema Integrado de Información de Caldas</t>
  </si>
  <si>
    <t>434</t>
  </si>
  <si>
    <t>Gobierno digital y sistemas de información ciudadana</t>
  </si>
  <si>
    <t>Implementación de la Política de Gobierno Digital en el municipio de Caldas</t>
  </si>
  <si>
    <t xml:space="preserve">Soportar y mantener la seguridad informática del Municipio </t>
  </si>
  <si>
    <t>Programación y gestión de los recursos por el área de informática</t>
  </si>
  <si>
    <t>Actualización e implementación de redes y networking</t>
  </si>
  <si>
    <t xml:space="preserve">Soporte de las bases de datos y servidores </t>
  </si>
  <si>
    <t>Back Up realizados</t>
  </si>
  <si>
    <t xml:space="preserve">Soporte y mantenimiento al sistema de información </t>
  </si>
  <si>
    <t>Implementación de hosting para la página web y los sistemas de información de Caldas</t>
  </si>
  <si>
    <t xml:space="preserve">Renovación de la infraestructura tecnológica del Municipio </t>
  </si>
  <si>
    <t xml:space="preserve">Licenciamiento de herramientas ofimáticas, correo y diseño </t>
  </si>
  <si>
    <t xml:space="preserve">Porcentaje </t>
  </si>
  <si>
    <t xml:space="preserve">Soporte y mantenimiento de la Infraestructura tecnológica de la Alcaldía  de Caldas Antioquia </t>
  </si>
  <si>
    <t xml:space="preserve">Implementación del Plan Estratégico de Tecnologías de la Información </t>
  </si>
  <si>
    <t xml:space="preserve">Ejecución del Plan Anual de trabajo para el cumplimiento del PETI </t>
  </si>
  <si>
    <t xml:space="preserve">Monitereo del desarrollo de las actividades del PEC </t>
  </si>
  <si>
    <t>Publicaciones en cumplimento de la Ley de Transparencia</t>
  </si>
  <si>
    <t xml:space="preserve">Apoyo en el registro de los eventos realizados por la Alcaldía de Caldas </t>
  </si>
  <si>
    <t xml:space="preserve">Acompañamiento logístico a las actividades del PEC  </t>
  </si>
  <si>
    <t xml:space="preserve">Publicaciones en el marco de la rendición de cuentas </t>
  </si>
  <si>
    <t>El pago del mes de septiembre se retrasó por documentos faltantes en cuenta de cobro para el mes de octubre</t>
  </si>
  <si>
    <t xml:space="preserve">Publicación de sistemas de información geográfica con datos relacionados catastrales y PBOT del Municipio de Caldas </t>
  </si>
  <si>
    <t>Desarrollo e integración de sistemas de información con Saymir y el sistema de información de Caldas para el fortalecimiento de los trámites en línea</t>
  </si>
  <si>
    <t>Disponibilidad de los sistemas en línea</t>
  </si>
  <si>
    <r>
      <t> </t>
    </r>
    <r>
      <rPr>
        <sz val="10"/>
        <color rgb="FF000000"/>
        <rFont val="Arial"/>
        <family val="2"/>
      </rPr>
      <t>48,99</t>
    </r>
  </si>
  <si>
    <t>1121</t>
  </si>
  <si>
    <t>Caldas se expresa artística y culturalmente</t>
  </si>
  <si>
    <t>Fortalecimiento de la expresión artística y cultural del municipio de Caldas</t>
  </si>
  <si>
    <t>Casa Municipal de la Cultura</t>
  </si>
  <si>
    <t>Campaña conformación de Comités culturales JAC</t>
  </si>
  <si>
    <t>Campaña de fortalecimiento de las escuelas artísticas y los procesos de formación en la Casa Municipal de la Cultura</t>
  </si>
  <si>
    <t>Campaña de identificación y apropiación comunitaria de los Bienes de Interés Cultural del municipio de Caldas</t>
  </si>
  <si>
    <t>Día de la música</t>
  </si>
  <si>
    <t>Día internacional de la danza</t>
  </si>
  <si>
    <t>Día internacional del teatro</t>
  </si>
  <si>
    <t>Navidad comunitaria</t>
  </si>
  <si>
    <t>Beneficiar a 100 niños entre los 4 a los 8 años con el programa de iniciación artística</t>
  </si>
  <si>
    <t>Atención a la ruralidad con proramas de formación artística y cultural</t>
  </si>
  <si>
    <t>Convenio con el Festival Internacional de Poesía de Medellín</t>
  </si>
  <si>
    <t>El festival de poesía de medellín se realizaó de manera virtual y no llevaron a cabo eventos descentralizados</t>
  </si>
  <si>
    <t>Convenio interinstitucional con institución de educación superior para la certificación de saberes de artistas y gestores culturales caldeños en las áreas de música, danza, teatro y artes plásticas</t>
  </si>
  <si>
    <t>Suscripción de convenio para la participación de artistas locales en las diferentes celebraciones, fiestas y actos culturales organizados por la Casa Municipal de la Cultura</t>
  </si>
  <si>
    <t>Actualizar el inventario artístico y cultural a través de una herramienta tecnológica pertinente que permita convertir dicho registro en un instrumento para la consulta y desarrollo del quehacer artístico y cultural en los ámbitos local, regional, nacional e internacional</t>
  </si>
  <si>
    <t>SGP Cultuta</t>
  </si>
  <si>
    <t>Creación y contratación de la Monitoría de gestión cultural</t>
  </si>
  <si>
    <t>Encuentro de bandas Silverio Londoño Piedrahita</t>
  </si>
  <si>
    <t xml:space="preserve">La programación de esa actividad debe estar en el trimestre 4
</t>
  </si>
  <si>
    <t>Encuentro Metropolitano de Danza</t>
  </si>
  <si>
    <t>Festival Metropolitano de Teatro Cielo Roto</t>
  </si>
  <si>
    <t>Festival y encuentro coral</t>
  </si>
  <si>
    <t>Fortalecimiento del rubro embajadores culturales</t>
  </si>
  <si>
    <t>Implementación del plan de estímulos académicos a estudiantes que hacen parte de procesos artísticos y culturales</t>
  </si>
  <si>
    <t>Se aplaza para el 4to trimestre porque no ha sido posible hacer la reunión con los rectores para presentarles el proyecto</t>
  </si>
  <si>
    <t>Institucionalizar los Encuentros Creativos Comunitarios como escenarios para la formación de públicos y la proyección de los grupos artísticos de la Casa Municipal de la Cultura</t>
  </si>
  <si>
    <t>Reconocimiento a vida y obra de artistas locales</t>
  </si>
  <si>
    <t>Salón Municpal de artes plásticas Francisco Morales</t>
  </si>
  <si>
    <t>Implementación de talleres formativos en industrias creativas y economía naranja</t>
  </si>
  <si>
    <t>1122</t>
  </si>
  <si>
    <t>Arte y cultura con calidad</t>
  </si>
  <si>
    <t>Consolidación y gestión para la apropiación, defensa y salvaguarda del patrimonio cultural del municipio de Caldas</t>
  </si>
  <si>
    <t>Adquisición de equipos y tecnología para el fortalecimiento de las comunicaciones a través de la emisora y el canal comunitario</t>
  </si>
  <si>
    <t>Creación del canal comunitario</t>
  </si>
  <si>
    <t>Fortalecimiento del grupo Vigías del patrimonio a través de 7 capacitaciones</t>
  </si>
  <si>
    <t>Por la planeación y ejecución de la semana del patrimonio, el grupo de vigias sugirió se aplazaran las capacitaciones para el 4to trimestre.</t>
  </si>
  <si>
    <t>Historias desde casa -Programa virtual</t>
  </si>
  <si>
    <t>Los equipos con los que se realizan las transmiciones sólo se completaron en la última semana de septiembre por lo que la programación virtual de casa de la cultura espera poderse reanudar en el mes de octubre.</t>
  </si>
  <si>
    <t>proyecto de investigación juntas de acción comunal: un propósito común (memorias del desarrollo comunitario en Caldas, Antioquia.)</t>
  </si>
  <si>
    <t>Investigación Ciro Mendía</t>
  </si>
  <si>
    <t>Proyecto Caldas, Antioquia, imágenes para la memoria</t>
  </si>
  <si>
    <t>Adecuación Fonoteca Municipal</t>
  </si>
  <si>
    <t>Estamos a la espera de respuesta del Instituto de Cultura y Patrimonio de Antioquia sobre una capacitación solicitada para poder continuar con el proyecto.</t>
  </si>
  <si>
    <t>Proyecto Caracterización histórica de los bienes inmuebles del municipio de Caldas como herramienta para la declaratoria de Bienes de Interés Cultural local (BIC)</t>
  </si>
  <si>
    <t>1123</t>
  </si>
  <si>
    <t>Infraestructura y equipamiento cultural</t>
  </si>
  <si>
    <t>Fortalecimiento de la infraestructura y equipamiento artístico y cultural del municipio de caldas Caldas</t>
  </si>
  <si>
    <t>Intervención acústica de las aulas de música en la Casa Municipal de la Cultura</t>
  </si>
  <si>
    <t>Modernización y dotación de los programas del área de artes plásticas</t>
  </si>
  <si>
    <t>Modernización y dotación de los programas del área de danza</t>
  </si>
  <si>
    <t>Modernización y dotación de los programas del área de música</t>
  </si>
  <si>
    <t>Modernización y dotación de los programas del área de teatro</t>
  </si>
  <si>
    <t>Contrato de prestación de servicios en la gestión e implementación de plataforma tecnológica para la Casa Municipal de la Cultura</t>
  </si>
  <si>
    <t>1124</t>
  </si>
  <si>
    <t>Participación ciudadana desde la cultura</t>
  </si>
  <si>
    <t>Fortalecimiento de la participación ciudadana en los procesos, eventos y conmemoraciones artísticas y culturales del municipio de Caldas</t>
  </si>
  <si>
    <t>No Acumulado</t>
  </si>
  <si>
    <t>Diagnóstico, evaluación y propuestas para la implementación del plan decenal de cultura</t>
  </si>
  <si>
    <t>Capacitación a Consejeros municipales de cultura en formulación y presentación de proyectos artísticos y culturales</t>
  </si>
  <si>
    <t>No se llevaron a cabo dos por falta de participación de los consejeros a las capacitaciones convocadas</t>
  </si>
  <si>
    <t>Secretaría técnica del Consejo Municipal de Cultura a través de la Monitoría de Gestión cultural</t>
  </si>
  <si>
    <t>Festival de Intérpretes de la Canción Calcanta</t>
  </si>
  <si>
    <t>Festival ecolúdico puente de Reyes</t>
  </si>
  <si>
    <t>Fiestas del Aguacero</t>
  </si>
  <si>
    <t>Jornadas del patrimonio</t>
  </si>
  <si>
    <t>Juegos recreativos tradicionales de la calle</t>
  </si>
  <si>
    <t>Los juegos recreativos tradicionales de la calle se llevaron a cabo entre el 29 de septiembre y el 2 de octubre.</t>
  </si>
  <si>
    <t>Premio Latinoamericano de Poesía por concurso Ciro Mendía</t>
  </si>
  <si>
    <t>25</t>
  </si>
  <si>
    <t>Movilidad Sostenible y con Bienestar</t>
  </si>
  <si>
    <t>251</t>
  </si>
  <si>
    <t xml:space="preserve">Movilidad segura, saludable y sostenible </t>
  </si>
  <si>
    <t>Mejoramiento de la movilidad segura, sostenible y saludable en el municipio de Caldas</t>
  </si>
  <si>
    <t xml:space="preserve">Secretaría de Tránsito y transporte </t>
  </si>
  <si>
    <t>Plan Local de seguridad vial formulado</t>
  </si>
  <si>
    <t>Número de consejos de seguridad vial realizados</t>
  </si>
  <si>
    <t>Número de comités de seguridad vial realizados</t>
  </si>
  <si>
    <t>8 mlns coord vial y 20 mllnes Operador logistico por el 30904</t>
  </si>
  <si>
    <t>Número de licencias expedidas</t>
  </si>
  <si>
    <t>Número de trámites de tránsito realizados</t>
  </si>
  <si>
    <t>Calibración de equipos alcosensores</t>
  </si>
  <si>
    <t>Mega operativos de embriaguez</t>
  </si>
  <si>
    <t>Cantidad de fallos notificados virtualmente</t>
  </si>
  <si>
    <t>Plan complementario del PBOT Plan de movilidad</t>
  </si>
  <si>
    <t>Mantenimiento de parque automotor</t>
  </si>
  <si>
    <t>Inicialmente estaba programado para el trimestre II y IV, se ejecutó fisicamente en el II y III pero financieramente se pagó en el III</t>
  </si>
  <si>
    <t>Cantidad de parque automotor nuevo</t>
  </si>
  <si>
    <t>Número de campañas a actores viales realizadas</t>
  </si>
  <si>
    <t>252</t>
  </si>
  <si>
    <t xml:space="preserve">Transporte Público y zonas de estacionamiento regulado </t>
  </si>
  <si>
    <t>Población beneficiada de las campañas de educación vial</t>
  </si>
  <si>
    <t>Formulación de la cátedra de seguridad vial</t>
  </si>
  <si>
    <t>Número de controles operativos instalados</t>
  </si>
  <si>
    <t>5,4 Tigo, 20 distracom, 23 seguridad digital (Matadero) y 30 operador logistico</t>
  </si>
  <si>
    <t>Cantidad de intersecciones semafóricas con matenimiento preventivo</t>
  </si>
  <si>
    <t xml:space="preserve">Ejecución física del primer trimestre y financiera del segundo </t>
  </si>
  <si>
    <t>Cantidad de metros lineales en pintura demarcados, y cantidad de señal vertical instalada o intervenida para mantenimiento</t>
  </si>
  <si>
    <t xml:space="preserve">m </t>
  </si>
  <si>
    <t>Contrato de ejecución física administrado por Infraestructura</t>
  </si>
  <si>
    <t>m</t>
  </si>
  <si>
    <t>Kit operativo de tránsito</t>
  </si>
  <si>
    <t>Elementos señalizacion (CyR) y dotacion uniformes agentes y demás</t>
  </si>
  <si>
    <t>Dotacion patrulleritos</t>
  </si>
  <si>
    <t>Número de audiencias virtuales realizadas</t>
  </si>
  <si>
    <t>Cantidad de acuerdos de pago realizados</t>
  </si>
  <si>
    <t>Cantidad de procesos de cobro coactivo realizados (embargos)</t>
  </si>
  <si>
    <t>Optimización del transporte público para una movilidad sostenible y segura en el municipio de Caldas Caldas</t>
  </si>
  <si>
    <t>Número de controles al estado de vehículos de transporte público</t>
  </si>
  <si>
    <t>Revisión a planes estratégicos de seguridad vial de las empresas de transporte</t>
  </si>
  <si>
    <t>Control de emision de gases por empresa de transporte público</t>
  </si>
  <si>
    <t>Gestionado por el AMVA- valoración aproximada por equipo y personal</t>
  </si>
  <si>
    <t>Cantidad silvicultural intervenida</t>
  </si>
  <si>
    <t>Con planeación (infraestructura)- Recursos dados</t>
  </si>
  <si>
    <t>Secretaría de Hacienda</t>
  </si>
  <si>
    <t>Fortalecer los procesos de  cobro persuasivo, coactivo y de fiscalización de las obligaciones tributarias y no tributarias que nos permita el incremento de los ingresos corrientes y de los ICLD como minimo en un 8%, ademas de mantener los niveles de gastos funcionamiento de la administración central .</t>
  </si>
  <si>
    <t>Mes</t>
  </si>
  <si>
    <t>Realizar el cobro persuasivo, coactivo y de fiscalización de las obligaciones tributarias y no tributarias para el fortalecimiento de los ingresos corrientes y de los ICLD , e igualmente accciones de mejoramiento del perdil de la dueda publica</t>
  </si>
  <si>
    <t>Seguimiento, control y depuración de las conciliaciones, depiuración, control de las cuentas contables, presupuestales y de Tesorerria</t>
  </si>
  <si>
    <t>Realización de la Fiscalización tributaria articualda a los procesos de planeación mediante la utilización de medios tecnologicos</t>
  </si>
  <si>
    <t>31713</t>
  </si>
  <si>
    <t>51709                     51714                      51715</t>
  </si>
  <si>
    <t>SGP</t>
  </si>
  <si>
    <t>31</t>
  </si>
  <si>
    <t>Hábitat y desarrollo sostenible</t>
  </si>
  <si>
    <t>312</t>
  </si>
  <si>
    <t xml:space="preserve">Mejoramiento integral del hábitat y entornos saludables </t>
  </si>
  <si>
    <t>Construcción de hábitat y vivienda saludable y sostenible de Caldas</t>
  </si>
  <si>
    <t xml:space="preserve">Secretaría de Planeación </t>
  </si>
  <si>
    <t>Visitas para la identificación de viviendas para titulación y legalización</t>
  </si>
  <si>
    <t xml:space="preserve">31705
</t>
  </si>
  <si>
    <t xml:space="preserve">Predios titulados y legalizados </t>
  </si>
  <si>
    <t>Se presento proyecto de acuerdo a juridica para revisión, el cual debe ser aprobado por el concejo para darle facultades al alcalde para legalizar estos predios. Se tiene ejecución financiera, ya que la funcionaria adscrita viene realizando avances del proceso con VIVA y el Ministerio de vivienda</t>
  </si>
  <si>
    <t>313</t>
  </si>
  <si>
    <t>Desarrollo urbano y planeación estratégica del hábitat</t>
  </si>
  <si>
    <t>Revisión del Plan Básico de Ordenamiento Territorial del Municipio de Caldas</t>
  </si>
  <si>
    <t>Realizar la revisión y ajuste a largo plazo del PBOT</t>
  </si>
  <si>
    <t>Se firmo acta de inicio el 29 de julio. A la fecha se ha elaborado la metodología estrategica y creación del expediente municipal. No se tiene avance financiero,  ya que el contratista no ha generado cuenta de cobro</t>
  </si>
  <si>
    <t xml:space="preserve">Realizar visitas de seguimiento a sitios de disposición final de materiales de construcción </t>
  </si>
  <si>
    <t>Elaborar un plan de intervención y control  de sitios de disposición final de materiales de construcción</t>
  </si>
  <si>
    <t>Diseñar el sistema de saneamiento básico del sector san fernando vereda la Valeria</t>
  </si>
  <si>
    <t>No tiene avance físico y financiero ya que se debe contar con el lote donde estara ubicada la planta. Se vienen adelatando acercamiento con la comunidad para definir sitio y la posibilidad de su donación</t>
  </si>
  <si>
    <t>Reuniones de acompañamiento al CTP</t>
  </si>
  <si>
    <t>Se realizó las reuniones, pero no hubo inversión ya que estos recursos están incorporados en el operador logístico.</t>
  </si>
  <si>
    <t>Revisión, acompañamiento y aprobacion de planes parciales</t>
  </si>
  <si>
    <t>No se ha generado pago por este rubro, pero tiene avance fisico</t>
  </si>
  <si>
    <t>Revisión de licencias urbanisticas de acuerdo a la normatividad vigente</t>
  </si>
  <si>
    <t>314</t>
  </si>
  <si>
    <t xml:space="preserve">Gestión del territorio para el desarrollo sostenible </t>
  </si>
  <si>
    <t>Elaboración de insumos cartográficos y actualización catastral con enfoque multipropósito en el municipio de Caldas</t>
  </si>
  <si>
    <t>Elaboración de cartografia básica con fines de catastro multiproposito</t>
  </si>
  <si>
    <t>Unidades prediales incorporadas a la base catastral Municipal</t>
  </si>
  <si>
    <t>Se viene adelantando acciones conb catastro departamental para la incorporación de nuevos predios</t>
  </si>
  <si>
    <t>Se viene adelantando acciones conb catastro departamental para la incorporación de nuevos predios. No se ha generado pago por este rubro, pero tiene avance fisico</t>
  </si>
  <si>
    <t>Actualización de software ARGICS</t>
  </si>
  <si>
    <t>Acompañamiento de la ejecución del proyecto Catastro Multipropósito del Departamento de Antioquia</t>
  </si>
  <si>
    <t>Elaborar un sistema de información geográfico para la gestión del territorio</t>
  </si>
  <si>
    <t>Reuniones realizadas del Comité Permanente de Estratificación</t>
  </si>
  <si>
    <t>Se han realizado las reuniones pero no se a realizado el cobro de todas por parte de los representantes de las comunidades en el CPE</t>
  </si>
  <si>
    <t>Visitas realizadas para la actualización de estrato</t>
  </si>
  <si>
    <t>315</t>
  </si>
  <si>
    <t>Movilidad y gestión territorial</t>
  </si>
  <si>
    <t>Construcción y mejoramiento de la red vial del municipio de Caldas</t>
  </si>
  <si>
    <t>Elaboración del plan de movilidad</t>
  </si>
  <si>
    <t>Se firmo acta de inicio el 29 de julio. A la fecha no hay avance físico, se esta trabajando en la etapa diagnsotica. No se tiene avance financiero,  ya que el contratista no ha generado cuenta de cobro</t>
  </si>
  <si>
    <t>32</t>
  </si>
  <si>
    <t>Medio ambiente y sostenibilidad</t>
  </si>
  <si>
    <t>321</t>
  </si>
  <si>
    <t xml:space="preserve">Mitigación y adaptación al cambio climático </t>
  </si>
  <si>
    <t>Formulación Mitigación y adaptación al cambio climático Caldas</t>
  </si>
  <si>
    <t>Elaborar el  Plan Integral de Gestión del Cambio Climático del Municipio de Caldas</t>
  </si>
  <si>
    <t>No se tiene avance físico y financiero, ya que esta en proceso de seleccionar la propuesta para realizar el plan.</t>
  </si>
  <si>
    <t>Priorización de las acciones del Plan integral de gestión del cambio climatico</t>
  </si>
  <si>
    <t>No se tiene ejcución ya que no se tiene elaborado el  Plan Integral de Gestión del Cambio Climático. Se tiene gastos financieros ya que se tiene profesional para su implementación</t>
  </si>
  <si>
    <t>322</t>
  </si>
  <si>
    <t xml:space="preserve">Conservación de Áreas protegidas y ecosistemas estratégicos </t>
  </si>
  <si>
    <t>Conservación protección y restauración de Áreas protegidas y ecosistemas estratégicos en el Municipio de Caldas</t>
  </si>
  <si>
    <t>Realizar la siembra de especies arboreas y arbustivas</t>
  </si>
  <si>
    <t>Se disminuyo siembras en estre trimestre pero se viene cumpliendo con la meta anual</t>
  </si>
  <si>
    <t>Formulación del esquema de pago por servicios ambientales (PSA) y otros incentivos de conservación</t>
  </si>
  <si>
    <t>No se tiene avance físico y financiero, ya que esta en proceso de seleccionar la propuesta para realizar ela formulación.</t>
  </si>
  <si>
    <t>Guardabosques en el territorio para la protección de ecosistemas estratégicos</t>
  </si>
  <si>
    <t>A traves de CORANTIOQUIA se ejecuta este producto con la contratación de solo dos guardabosques. Por lo tanto son recursos alternativos</t>
  </si>
  <si>
    <t>Realizar la siembra de especies ornamentales</t>
  </si>
  <si>
    <t>323</t>
  </si>
  <si>
    <t xml:space="preserve">Conservación, ahorro y cuidado del recurso hídrico </t>
  </si>
  <si>
    <t>Conservación , ahorro y cuidado del recurso hídrico en el Municipio de Caldas</t>
  </si>
  <si>
    <t>Adquisición de un predio de importancia ambiental estratégica</t>
  </si>
  <si>
    <t>Visitas a bocatomas para la elaboración de su diagnostico</t>
  </si>
  <si>
    <t>Se evidencia avance financiero correspondiente a los honorarios del contratista, pero no se realizaron las visitas</t>
  </si>
  <si>
    <t>Estructuración y formulación de proyectos asociados al cuidado de las fuentes abastacedoras de acueductos</t>
  </si>
  <si>
    <t>Se evidencia avance financiero correspondiente a los honorarios del contratista, pero no se han realizado los proyectos</t>
  </si>
  <si>
    <t>Incorporar dentro de la revisión del PBOT las determinantes ambientales definidas por CORANTIOQUIA y AMVA</t>
  </si>
  <si>
    <t>Se firmo acta de inicio el 29 de julio.  No se tiene avance financiero y fisico,   el contratista se encuentra realizando el diagnóstico</t>
  </si>
  <si>
    <t>Fuentes hídricas intervenidas con jornadas de mantenimiento y limpeza</t>
  </si>
  <si>
    <t xml:space="preserve"> La intervención de la fuente hídrica faltante en este trimestre se realizara en el siguiente. </t>
  </si>
  <si>
    <t>Elaborar la actualizacion de la red hidrica</t>
  </si>
  <si>
    <t>Elaboración del plan de Gestión Ambiental Municipal</t>
  </si>
  <si>
    <t>324</t>
  </si>
  <si>
    <t>Educación ambiental, gobernanza de los recursos naturales</t>
  </si>
  <si>
    <t>Fortalecimiento de la educación ambiental y gobernanza de los recursos naturales en el Municipio de Caldas</t>
  </si>
  <si>
    <t>Realizar jornadas de educación ambiental</t>
  </si>
  <si>
    <t xml:space="preserve"> Las reuniones faltantes en este trimestre se realizaran en el siguiente. </t>
  </si>
  <si>
    <t>Realizar reuniones con los grupos ambientales</t>
  </si>
  <si>
    <t>Realizar siembras en instituciones educativas en articulación con los diferentes grupos.</t>
  </si>
  <si>
    <t>Desarrollar Campañas educativas y de concientización sobre el cambio climático</t>
  </si>
  <si>
    <t>La campaña se realizara en el siguiente trimestre, se tuvo avance financiero por honarios de contratista</t>
  </si>
  <si>
    <t>Disminuir puntos criticos y sensibilización a la comunidad</t>
  </si>
  <si>
    <t>33</t>
  </si>
  <si>
    <t xml:space="preserve"> Gestión del riesgo</t>
  </si>
  <si>
    <t>331</t>
  </si>
  <si>
    <t xml:space="preserve">Conocimiento del riesgo </t>
  </si>
  <si>
    <t>Prevención al cambio climático en el municipio de Caldas</t>
  </si>
  <si>
    <t>Incorporar los escenarios de riesgo a la Geodatabase Municipal</t>
  </si>
  <si>
    <t>Realizar reuniones del comité municipal de gestión de calidad del aire</t>
  </si>
  <si>
    <t xml:space="preserve"> La reunión faltante en este trimestre se realizará en el siguiente. se tuvo avance financiero por honarios de contratista</t>
  </si>
  <si>
    <t>Realizar jornadas de sensibilización en gestión en calidad de aire</t>
  </si>
  <si>
    <t>La jornada se realizará en el siguiente trimestre. se tuvo avance financiero por honarios de contratista</t>
  </si>
  <si>
    <t>332</t>
  </si>
  <si>
    <t xml:space="preserve">Reducción del riesgo </t>
  </si>
  <si>
    <t>Elaborar la actualizacón del PMGRD</t>
  </si>
  <si>
    <t>Elaboracion del estudio basico de amenzas y riesgos</t>
  </si>
  <si>
    <t>34</t>
  </si>
  <si>
    <t>Servicios públicos</t>
  </si>
  <si>
    <t>343</t>
  </si>
  <si>
    <t xml:space="preserve">Gestión integral de residuos solidos </t>
  </si>
  <si>
    <t>Fortalecimiento de la Gestión Integral de Residuos Sólidos del Municipio de Caldas</t>
  </si>
  <si>
    <t>Implementar una nueva ruta de Recolección transporte y disposición final de residuos sólidos</t>
  </si>
  <si>
    <t>Incrementar la frecuencia de recolección en algunos sectores</t>
  </si>
  <si>
    <t>Se realizará en el proximo trimestre. Se ejecutan recursos por honoario de contratista</t>
  </si>
  <si>
    <t>Realización de capacitaciones a los recicladores de oficio</t>
  </si>
  <si>
    <t>Realizar capacitaciones en separación en la fuente y código de colores a la comunidad en general</t>
  </si>
  <si>
    <t>Realizar la actualización del PGIRS Municipal</t>
  </si>
  <si>
    <t>Realizar capacitación y sensibilización en barrios en marco de la estrategia economia circular</t>
  </si>
  <si>
    <t>344</t>
  </si>
  <si>
    <t xml:space="preserve">Gestión integral en la prestación eficiente y eficaz de los servicios públicos domiciliarios </t>
  </si>
  <si>
    <t>Mantenimiento y modernización del sistema de alumbrado público e implementación de energías limpias Caldas</t>
  </si>
  <si>
    <t>Realizar el reporte  y mantener actulizada la plataforma  SUI y SINAS</t>
  </si>
  <si>
    <t>Suscriptores beneficiados con el súbsidio de servicios públicos (Acueducto, alcantarillado y aseo)</t>
  </si>
  <si>
    <t>Modernización y transformación institucional y gestión de conocimiento en el Municipio de Caldas</t>
  </si>
  <si>
    <t>Realizar Dianóstico del Sistema de Gestión y nivel de implementación del MIPG en la Entidad</t>
  </si>
  <si>
    <t>Revisar y ajustar el modelo de gestión por procesos acorde a las necesidades de la Entidad y observaciones de Auditorias</t>
  </si>
  <si>
    <t>Realizar Autodiagnósticos de las políticas del MIPG</t>
  </si>
  <si>
    <t>Actualizar la información documentada de los procesos del SIG</t>
  </si>
  <si>
    <t>Realizar capacitaciones del SIG y gestión del cambio al personal (Servidores y Contratistas) de cada dependencia de la Alcaldía</t>
  </si>
  <si>
    <t>Realizar Diagnóstico del Sistema de Gestión y nivel de implementación del MIPG en la Entidad - Casa de la Cultura Municipal</t>
  </si>
  <si>
    <t xml:space="preserve">Realizar Diagnóstico del Sistema de Gestión y nivel de implementación del MIPG en la Entidad - Instituto de Deportes y Recreación  INDEC </t>
  </si>
  <si>
    <t xml:space="preserve">Realizar capacitaciones del MIPG y gestión del cambio al personal (Servidores y Contratistas) Instituto de Deportes y Recreación  INDEC </t>
  </si>
  <si>
    <t>Realizar capacitaciones del MIPG y gestión del cambio al personal (Servidores y Contratistas) Casa de la Cultura Municipal</t>
  </si>
  <si>
    <t>431</t>
  </si>
  <si>
    <t xml:space="preserve">Programa de Gestión, Seguimiento y Monitoreo a la gestión pública </t>
  </si>
  <si>
    <t>Elaborar Plan de Auditoriía Interna</t>
  </si>
  <si>
    <t>Ejecutar Auditoria Interna por proceso del SIG</t>
  </si>
  <si>
    <t>Esta en proceso de contratación de la persona para realizar esta auditoria</t>
  </si>
  <si>
    <t>Socializar el informe de Auditoría Interna al CIGD</t>
  </si>
  <si>
    <t>Ejecución de Auditoría Externa por ente certificador del período 2020</t>
  </si>
  <si>
    <t>Acompañar a responsables de procesos  en Auditoria Externa período 2020</t>
  </si>
  <si>
    <t>Realizar solicitud a Ente Certificador la Auditoria Externa en el referente ISO 9001:2015</t>
  </si>
  <si>
    <t>Verificar y aprobar el plan de Auditoría enviado por el Ente Certificador</t>
  </si>
  <si>
    <t>Ejecutar Auditoria Ixterna según el Plan de Auditoría del Ente Certificador</t>
  </si>
  <si>
    <t>Socializar el informe de Auditoría Externa al CIGD</t>
  </si>
  <si>
    <t>Actualizar el Plan Anticorrupción y el Mapa de riesgos institucional</t>
  </si>
  <si>
    <t>Socializar el PAAC y Mapa de riesgos al CIGD</t>
  </si>
  <si>
    <t>Realizar el Monitoreo al PAAC y Mapa de riesgos institucional (por cuatrimestre)</t>
  </si>
  <si>
    <t>Realizar el seguimiento y reporte de información de los proyectos de inversión municipal en las diferentes plataformas del orden Municipal, Departamental y Nacional</t>
  </si>
  <si>
    <t>Realizar reuniones con secretarías de despacho y entes descentralizados para la actualización de la base de datos y monitoreo de los proyectos de cofinanciación que se gestionan ante las diferentes entidades departamentales y Nacionales</t>
  </si>
  <si>
    <t>Mesas de trabajo con las secretarías de despacho y entes descentralizados para el monitoreo, seguimiento y evaluación del Plan de desarrollo Municipal y seguimiento a indicadores</t>
  </si>
  <si>
    <t>Elaboración de base de datos de indicadores Municipales, Departamentales y Nacionales</t>
  </si>
  <si>
    <t>Se  viene realizando la bse de datos, para lo cual se debe cumplir la meta en el último trimestre</t>
  </si>
  <si>
    <t>Realización de diagnóstico de las políticas públias y planes institucionales Municipales</t>
  </si>
  <si>
    <t>Se  viene realizando el diagnóstico, para lo cual se debe cumplir la meta en el último trimestre</t>
  </si>
  <si>
    <t>Dilligenciar y validar información para reporte de FURAG vigencia 2020</t>
  </si>
  <si>
    <t>Fortalecer la Implementación de las políticas del MIPG que tengan un puntaje inferior a 65 según la medidión del FURAG</t>
  </si>
  <si>
    <t>Definir Planes de acción en políticas de MIPG con un puntaje inferior a 65 (teniendo como fuente Autodiagnósticos y resultado FURAG vigencia 2020)</t>
  </si>
  <si>
    <t>Realizar campaña del MIPG en la Entidad</t>
  </si>
  <si>
    <t>Identificar los Trámites de la Alcaldía por las dependencias de cara al ciudadano</t>
  </si>
  <si>
    <t>Caracterizar los Trámites</t>
  </si>
  <si>
    <t>Se dede cumplir con la meta en el último trimestre</t>
  </si>
  <si>
    <t>Actualizar los Trámites en Plataforma SUIT</t>
  </si>
  <si>
    <t>Implementar trámites en línea a través de la plataforma de la Entidad</t>
  </si>
  <si>
    <t>Fortalecimiento en la verificación y evaluación permanente del Sistema de Control Interno del ente territorial</t>
  </si>
  <si>
    <t xml:space="preserve">Control Interno </t>
  </si>
  <si>
    <t>Realizar Auditorias de Gestión internas</t>
  </si>
  <si>
    <t>Relizar seguimientos de manera consolidadada los planes de mejoramiento suscritos</t>
  </si>
  <si>
    <t>Actualizar el proceso de evaluación y mejora del proceso de control interno</t>
  </si>
  <si>
    <t>Actividades fomento cultura del autocontrol</t>
  </si>
  <si>
    <t>41</t>
  </si>
  <si>
    <t xml:space="preserve">Participación y construcción ciudadana </t>
  </si>
  <si>
    <t>411</t>
  </si>
  <si>
    <t xml:space="preserve">Construcción participativa y democrática de sociedad </t>
  </si>
  <si>
    <t>Fortalecimiento de la participación ciudadana en el municipio de Caldas</t>
  </si>
  <si>
    <t>Secretaría de Desarrollo y Gestión Social</t>
  </si>
  <si>
    <t>Capacitaciones a las organizaciones sociales y comunitarias en: Manejo de Herramientas tecnológicas y redes sociales; manejo de contabilidad de las tesorerías, Redacción de actas, Elaboración de proyectos comunitarios, actualización de estatutos, Organización cuadro de dignatarios, Manejo de los libros de las Juntas, estrategias efectivas de mecanismos de participación ciudadana, entre otros temas.</t>
  </si>
  <si>
    <t>Personas participantes de capacitaciones</t>
  </si>
  <si>
    <t xml:space="preserve">Día de la Acción Comunal
</t>
  </si>
  <si>
    <t xml:space="preserve">Salidas pedagógicas. Integración y fortalecimiento en el trabajo comunal. </t>
  </si>
  <si>
    <t xml:space="preserve">Encuentros con las organizaciones sociales y comunitarias del municipio </t>
  </si>
  <si>
    <t>Asesorías individuales y/o grupales con las organizaciones sociales y comunitarias</t>
  </si>
  <si>
    <t>Desarrollo de software para para la atención de organizaciones comunales y grupos organizados.</t>
  </si>
  <si>
    <t>Diseño de propuesta para suplir necesidades de software para las organizaciones</t>
  </si>
  <si>
    <t>413</t>
  </si>
  <si>
    <t>Promoción y protección del derecho a la participación democrática</t>
  </si>
  <si>
    <t>Logistica para fortalecer los procesos asociativos  en las organizaciones sociales y comunitarias.</t>
  </si>
  <si>
    <t>SGP Libre Inversión</t>
  </si>
  <si>
    <t>Acompañamiento técnico en acciones comunitarias, ambientales, entre otras.</t>
  </si>
  <si>
    <t>Apoyo en la consolidación de información sobre la historia de los comunales en el municipio de Caldas.</t>
  </si>
  <si>
    <t xml:space="preserve">Jornadas de descentralizacion con los habitantes de los diferentes barrios y veredas </t>
  </si>
  <si>
    <t xml:space="preserve">SGP </t>
  </si>
  <si>
    <t xml:space="preserve">Personas Atendidas en jornadas de descentralizacion </t>
  </si>
  <si>
    <t>Sector agropecuario</t>
  </si>
  <si>
    <t>Gobernanza del sector agropecuario</t>
  </si>
  <si>
    <t>Fortalecimiento de la productividad, competitividad y sostenibilidad de los sistemas productivos agropecuarios locales, del municipio de Caldas</t>
  </si>
  <si>
    <t>Visitas a veredas para identificar productores (Caracterización)</t>
  </si>
  <si>
    <t>Clasificar  la atención por linea productiva</t>
  </si>
  <si>
    <t>Planificación de proyectos por línea productiva</t>
  </si>
  <si>
    <t>Celebración del día de la familia campesina</t>
  </si>
  <si>
    <t>Documento diagnostico para la formulación y reglamentación de la  politica publica</t>
  </si>
  <si>
    <t>Reuniones del CMDR</t>
  </si>
  <si>
    <t>Decreto de actualización del CMDR</t>
  </si>
  <si>
    <t>21</t>
  </si>
  <si>
    <t>212</t>
  </si>
  <si>
    <t>Competitividad agropecuaria</t>
  </si>
  <si>
    <t>Visitas de acompañamiento  para el fortalecimiento de unidades productivas existentes con enfoque empresarial</t>
  </si>
  <si>
    <t>$30.000.000</t>
  </si>
  <si>
    <t>Diseño de software para el analisis de información y comercialización de productores</t>
  </si>
  <si>
    <t>$6.449.159</t>
  </si>
  <si>
    <t>Familias beneficiadas con renovacion de cafetales</t>
  </si>
  <si>
    <t>Familias beneficiadas con sostenibilidad de cafetales</t>
  </si>
  <si>
    <t>Familias beneficiadas con kits de seguridad alimentaria</t>
  </si>
  <si>
    <t>Familias beneficiadas con mejoramientos de infraestructura productiva-marquesinas</t>
  </si>
  <si>
    <t>213</t>
  </si>
  <si>
    <t>Transferencia de tecnología para el sector agropecuario</t>
  </si>
  <si>
    <t>Caracterizar productores transformadores y/o unidades productivas del sector agropecuario en la participación de mercados campesinos</t>
  </si>
  <si>
    <t>Asesorias a pequeños productores transformadores y/o unidades productivas</t>
  </si>
  <si>
    <t xml:space="preserve">Asesorias Comerciales realizadas  en mercados campesinos
</t>
  </si>
  <si>
    <t>Personas capacitadas en transferencia de tecnología en líneas productivas (paquete tecnológico)</t>
  </si>
  <si>
    <t>214</t>
  </si>
  <si>
    <t>Producción sostenible, conservación de los recursos naturales y corredores biológicos</t>
  </si>
  <si>
    <t xml:space="preserve">Productores visitados en asesoria e implementación de BPA </t>
  </si>
  <si>
    <t xml:space="preserve">Productores visitados en asesoria e implementación de Acciones agroecologicas con enfoque biosostenible </t>
  </si>
  <si>
    <t>Productores visitados en asesoria e implementación transformación agropecuaria (subproductos lineas productivas)</t>
  </si>
  <si>
    <t xml:space="preserve">Unidades productivas asistidas tecnicamente para desarrollar proyectos de musáceas </t>
  </si>
  <si>
    <t xml:space="preserve">Unidades productivas asistidas tecnicamente para desarrollar proyectos pecuarios </t>
  </si>
  <si>
    <t>Unidades productivas asistidas tecnicamente para desarrollar proyectos horticolas (componente seguridad alimentaria convenio federación)</t>
  </si>
  <si>
    <t xml:space="preserve">Visitas de asistencia tecnica a productores convenio  huertas </t>
  </si>
  <si>
    <t>Entrega de kit de semillas como acompañamiento a las lineas productivas de huertas</t>
  </si>
  <si>
    <t>Asistencia técnica a huertas  rurales por solicitud de beneficiarios nuevos o existentes por fuera de los convenios</t>
  </si>
  <si>
    <t>36</t>
  </si>
  <si>
    <t>Bienestar animal</t>
  </si>
  <si>
    <t>362</t>
  </si>
  <si>
    <t xml:space="preserve">Bienestar y protección animal </t>
  </si>
  <si>
    <t>Fortalecimiento del Bienestar y protección de la población animal del municipio de Caldas</t>
  </si>
  <si>
    <t>Jornadas de esterilización con Area Metropolitana y Alcaldía</t>
  </si>
  <si>
    <t>cantidad de animales esterilizados</t>
  </si>
  <si>
    <t>Dotación para el correcto funcionamiento del albergue municipal</t>
  </si>
  <si>
    <t>Suscripción de convenio para la atención en ayudas diagnosticas y etología</t>
  </si>
  <si>
    <t>Porcentaje de inversión para el correcto funcionamiento del albergue (medicamentos e insumos para el cuidado y protección de los animales del albergue, Compra de alimento concentrado para los animales del albergue. Personal encargado del cuidado y la limpieza del albergue)</t>
  </si>
  <si>
    <t>Animales albergados y con posibilidad de adopción</t>
  </si>
  <si>
    <t>Implementación de linea de atención de protección animal</t>
  </si>
  <si>
    <t>Eventos de adopciòn</t>
  </si>
  <si>
    <t>Cantidad de animales adoptados</t>
  </si>
  <si>
    <t>Caminatas caninas</t>
  </si>
  <si>
    <t>Festival de la mascota</t>
  </si>
  <si>
    <t>Facebook live</t>
  </si>
  <si>
    <t>Capacitaciones con la policia ambiental</t>
  </si>
  <si>
    <t>Charlas educativas en las Instituciones Educativas</t>
  </si>
  <si>
    <t>Actividades de divulgación de Tips para mascotas</t>
  </si>
  <si>
    <t>Jornadas de bienestar animal</t>
  </si>
  <si>
    <t>Cantidad de animales atendidos en las jornadas de bienestar animal</t>
  </si>
  <si>
    <t>Numero de familias multiespecie caracterizadas</t>
  </si>
  <si>
    <t>Contratación de desarrollo de software para la sistematización del censo animal</t>
  </si>
  <si>
    <t>Microchips para caninos y felinos</t>
  </si>
  <si>
    <t>363</t>
  </si>
  <si>
    <t>Trato digno y tenencia responsable de los animales</t>
  </si>
  <si>
    <t>Realización de campañas de protección y conservación de la fauna y flora</t>
  </si>
  <si>
    <t>Instalación de Vallas de protección de fauna silvestre</t>
  </si>
  <si>
    <t>Reuniones con las organizaciones y grupos organizados</t>
  </si>
  <si>
    <t>Evento de articulación Administación-grupos</t>
  </si>
  <si>
    <t>Jornadas de bienestar animal para equinos de alquiler</t>
  </si>
  <si>
    <t>Cantidad de equinos atendidos con asistencia tecnica veterinaria</t>
  </si>
  <si>
    <t>Capacitaciones y orientación a los beneficiarios del programa de equinos de alquiler</t>
  </si>
  <si>
    <t>16</t>
  </si>
  <si>
    <t>Reconocimiento de la diversidad étnica y cultural del municipio</t>
  </si>
  <si>
    <t>161</t>
  </si>
  <si>
    <t>Atención a grupos étnicos con criterios de equidad</t>
  </si>
  <si>
    <t>caracterizacion de grupos etnicos del municipio para identificar las necesidades de atencion</t>
  </si>
  <si>
    <t xml:space="preserve">Reuniones de mesa de trabajo </t>
  </si>
  <si>
    <t>Gestiones realizadas de atención diferencial de grupos étnicos</t>
  </si>
  <si>
    <t xml:space="preserve">Participación en actividades de emprendimiento y empleo </t>
  </si>
  <si>
    <t>412</t>
  </si>
  <si>
    <t xml:space="preserve">Derecho de libertad religiosa y de cultos </t>
  </si>
  <si>
    <t>Realización del mapeo y la caracterización de la labor cultural, social, educativa y de convivencia, de paz y reconciliación de las entidades basadas en la fe y sus organizaciones, en todo el Municipio.</t>
  </si>
  <si>
    <t>Fomentar espacios para la socialización, foros, talleres, capacitaciones de la política pública de Libertad de creencias y de cultos.</t>
  </si>
  <si>
    <t>Presentación y aprobación ante el Concejo  Municipal del proyecto de acuerdo y reglamentación</t>
  </si>
  <si>
    <t>Campañas para promocionar en la sociedad civil, las entidades públicas y privadas y los medios de comunicación, la no discriminación, la tolerancia y la no estigmatización por motivos de creencias religiosas</t>
  </si>
  <si>
    <t>Personas participando de las actividades programadas</t>
  </si>
  <si>
    <t xml:space="preserve">Campañas comunicacionales para visibilizar el aporte social al bien común de las diferentes comunidades religiosas y cultos </t>
  </si>
  <si>
    <t>Conformación y operatividad del comité tecnico intersectorial</t>
  </si>
  <si>
    <t>Eventos programados para las diferentes expresiones  de las entidades basadas en la fe y sus organizaciones, en todo el Municipio.</t>
  </si>
  <si>
    <t xml:space="preserve"> Conmemoración nacional del día Nacional de la Libertad de creencias y de cultos</t>
  </si>
  <si>
    <t>Diseño de un protocolo y ruta de atención de acompañamiento al Sector Interreligioso ante amenazas y vulneraciones por motivo de sus creencias</t>
  </si>
  <si>
    <t>Capacitaciones y asesorías a las entidades y organizaciones basadas en la fe, en sus proyectos sociales, educativos, de paz y  de interés de estas.</t>
  </si>
  <si>
    <t>24</t>
  </si>
  <si>
    <t>Seguridad alimentaria</t>
  </si>
  <si>
    <t>241</t>
  </si>
  <si>
    <t>Gobernanza de la seguridad alimentaria y Nutricional</t>
  </si>
  <si>
    <t>Fortalecimiento de la Seguridad Alimentaria y Nutricional en el Municipio de Caldas</t>
  </si>
  <si>
    <t>Familias acompañadas en las huertas de autoconsumo urbanas y rurales</t>
  </si>
  <si>
    <t>recursos Propios</t>
  </si>
  <si>
    <t>Capacitaciones en alimentación y nutrición con los diferentes grupos de edad, unidades productivas, madres comunitarias, clubes deportivos.</t>
  </si>
  <si>
    <t>Semana de la seguridad alimentaria y nutricional</t>
  </si>
  <si>
    <t>Semana de la lactancia materna</t>
  </si>
  <si>
    <t>personas participando de las diferentes campañas</t>
  </si>
  <si>
    <t>Mesa de seguridad alimentaria</t>
  </si>
  <si>
    <t>Niños, niñas y adolescentes titulares del derecho atenidos con el restaurante escolar</t>
  </si>
  <si>
    <t>COF DEP</t>
  </si>
  <si>
    <t>SGP ALIMENTACION ESCOLAR</t>
  </si>
  <si>
    <t>Niños, niñas y adolescentes beneficiados con los restaurantes comunitarios</t>
  </si>
  <si>
    <t>Suscripción de convenio con ICBF para el suministro de AAVN Bienestarina para la población en riesgo de malnutrición</t>
  </si>
  <si>
    <t>Numero de personas beneficiadas con AAVN</t>
  </si>
  <si>
    <t>Realizar jornada de tamizaje nutricional y encuestas de consumo y SAN, para los diferentes grupos de edad</t>
  </si>
  <si>
    <t>Personas con tamizaje nutricional realizado</t>
  </si>
  <si>
    <t>Paquetes alimentarios entregado a madres FAMI y comunitarias</t>
  </si>
  <si>
    <t>Restaurantes escolares y comunitarios mejorados con dotación</t>
  </si>
  <si>
    <t xml:space="preserve">Desarrollo  de software para la sistematización de la información de los programas de seguridad alimentaria y nutricional </t>
  </si>
  <si>
    <t>26</t>
  </si>
  <si>
    <t>Apoyo y promoción al turismo</t>
  </si>
  <si>
    <t>261</t>
  </si>
  <si>
    <t>Planificación turística territorial</t>
  </si>
  <si>
    <t>Implementación y ejecución del plan turístico territorial de Caldas</t>
  </si>
  <si>
    <t>Adopción, socialización e implementación del plan estrategico de desarrollo turistico</t>
  </si>
  <si>
    <t>Implementacion de las señaletas turisticas</t>
  </si>
  <si>
    <t>Murales de promocion turistica realizados</t>
  </si>
  <si>
    <t>Valla codigo de conducta y politica de sostenibilidad (Vereda la Clara, Vereda la Valeria y Alto de la Cruz)</t>
  </si>
  <si>
    <t>Celebración del dìa internacional del turismo</t>
  </si>
  <si>
    <t>Reuniones Consejo municipal de turismo</t>
  </si>
  <si>
    <t>Talleres rurales de construcción del diagnóstico y actualización de la política pública de turismo</t>
  </si>
  <si>
    <t>Talleres urbanos de construcción del diagnóstico y actualización de la política pública de turismo</t>
  </si>
  <si>
    <t>Presentación del proyecto de acuerdo al Concejo municipal, con la respectiva reglamentación</t>
  </si>
  <si>
    <t>262</t>
  </si>
  <si>
    <t>Caldas destino turístico competitivo y sostenible</t>
  </si>
  <si>
    <t>Levantamiento y caracterización del inventario turístico</t>
  </si>
  <si>
    <t>Fortalecimiento e implementación de las rutas turisticas</t>
  </si>
  <si>
    <t xml:space="preserve">mantenimiento </t>
  </si>
  <si>
    <t>Adecuación e instalación de puntos de información turística (parque principal y 1 movil)</t>
  </si>
  <si>
    <t>Implementación del SITUR (Sistema de indicadores turísticos)</t>
  </si>
  <si>
    <t>Rueda de negocios turística</t>
  </si>
  <si>
    <t>Realización de alianzas públicas-privadas para el desarrollo turístico</t>
  </si>
  <si>
    <t>Talleres de formalización turistica en RNT</t>
  </si>
  <si>
    <t>Talleres de formulación e implementación de las normas técnicas sectoriales NTS 002 y 003</t>
  </si>
  <si>
    <t>Desarrollo APP Caldas destino turistico inteligente</t>
  </si>
  <si>
    <t>Desarrollo del portal web o enlace para la promociòn del destino</t>
  </si>
  <si>
    <t>23</t>
  </si>
  <si>
    <t>Apoyo al sector comercio</t>
  </si>
  <si>
    <t>232</t>
  </si>
  <si>
    <t>Fortalecimiento a la agencia pública de empleo</t>
  </si>
  <si>
    <t>Diseño de un Modelo de empleabilidad para el municipio de Caldas</t>
  </si>
  <si>
    <t>Realización de alianzas con empresas</t>
  </si>
  <si>
    <t>Cantidad de personas participando de procesos de empleabilidad</t>
  </si>
  <si>
    <t>Seguimiento de permanencia laboral</t>
  </si>
  <si>
    <t>Reuniones empresariales</t>
  </si>
  <si>
    <t>Capacitaciones en formacion laboral</t>
  </si>
  <si>
    <t>Cantidad de personas participando de las capacitaciones</t>
  </si>
  <si>
    <t>Orientaciones individuales laborales</t>
  </si>
  <si>
    <t>orientaciones grupales laborales</t>
  </si>
  <si>
    <t>Jornadas de empleabilidad</t>
  </si>
  <si>
    <t>22</t>
  </si>
  <si>
    <t>Emprendimiento e innovación</t>
  </si>
  <si>
    <t>221</t>
  </si>
  <si>
    <t>Caldas por el empleo y el emprendimiento sostenible</t>
  </si>
  <si>
    <t>Implementación de un modelo de emprendimiento y comercio sostenible en el municipio de caldas</t>
  </si>
  <si>
    <t>Diagnostico municipal de emprendimiento y formulacion del modelo</t>
  </si>
  <si>
    <t>Presentacion del modelo a la ciudadanìa</t>
  </si>
  <si>
    <t>Implementación de un modelo de emprendimiento y comercio sostenible en el municipio de Caldas</t>
  </si>
  <si>
    <t>Oferta permanente de cursos de formacion para el empleo y empredimiento</t>
  </si>
  <si>
    <t>Personas que participan de cursos</t>
  </si>
  <si>
    <t>Difusion de cursos</t>
  </si>
  <si>
    <t>Concertación interinstitucional</t>
  </si>
  <si>
    <t>Asesorias individuales y grupales a emprendedores</t>
  </si>
  <si>
    <t>Convenio interinstitucional para la implementacion de incubadoras</t>
  </si>
  <si>
    <t>SGP Libre Inversion</t>
  </si>
  <si>
    <t>Recoleccion de información para la construcción de los indicadores de desarrollo economico municipal</t>
  </si>
  <si>
    <t xml:space="preserve">Plataforma tecnològica para la producciòn, comercializaciòn y promociòn </t>
  </si>
  <si>
    <t>Acuerdos de consumo con el Comercio y la Empresa Privada</t>
  </si>
  <si>
    <t>Estrategias comunicativas (magazin, programa radial,piezas graficas, videos)</t>
  </si>
  <si>
    <t>231</t>
  </si>
  <si>
    <t>Fortalecimiento empresarial y productivo de Caldas</t>
  </si>
  <si>
    <t>Ferias de mercados campesinos</t>
  </si>
  <si>
    <t>Ferias de emprendedores</t>
  </si>
  <si>
    <t>Ferias Compre en  Caldas-sector comercio</t>
  </si>
  <si>
    <t>Ruedas de negocios</t>
  </si>
  <si>
    <t>Capacitacion emprendedores turisticos y agricolas</t>
  </si>
  <si>
    <t>Emprendedores turisticos y agricolas asesorados</t>
  </si>
  <si>
    <t>Alianzas para capacitacion y acompañamiento al sector comercio</t>
  </si>
  <si>
    <t>Comerciantes con sello de emprendimiento sostenible</t>
  </si>
  <si>
    <t>Intercambios solidarios con municipios Aburrà Sur</t>
  </si>
  <si>
    <t>Encuentro metropolitano de experiencias de emprendimiento sostenible</t>
  </si>
  <si>
    <t>Alianzas interinstitucionales</t>
  </si>
  <si>
    <t>13</t>
  </si>
  <si>
    <t>Política de Juventud</t>
  </si>
  <si>
    <t>131</t>
  </si>
  <si>
    <t>Caldas Joven</t>
  </si>
  <si>
    <t>Fortalecimiento en la intervención integral, participativa e incluyente de la juventud del municipio Caldas</t>
  </si>
  <si>
    <t>Realizar la Identificación y caracterización de los grupos juveniles de Caldas (llamadas, visitas, encuestas)</t>
  </si>
  <si>
    <t>Realizar proceso de actualización del plan estrategico juvenil</t>
  </si>
  <si>
    <t>Realizar Encuentros Juveniles presentación de la Polìtica Pública y Plan de Desarrollo Juvenil</t>
  </si>
  <si>
    <t>Jovenes participando de las diferentes actividades del plan estrategico de desarrollo juvenil</t>
  </si>
  <si>
    <t>Difusiòn, sensiblizaciòn, capacitaciòn y acompañamiento CMJ</t>
  </si>
  <si>
    <t>Elecciones CMJ</t>
  </si>
  <si>
    <t>Reuniones y sesiones CMJ</t>
  </si>
  <si>
    <t>Reconocimiento a talentos juveniles</t>
  </si>
  <si>
    <t>Jovenes innovadores y emprendedores</t>
  </si>
  <si>
    <t>Prueba de titanes-Alto de San Miguel</t>
  </si>
  <si>
    <t>Viernes juvenil</t>
  </si>
  <si>
    <t>Semana de la juventud</t>
  </si>
  <si>
    <t>Consecusión del espacio fisico para los jòvenes</t>
  </si>
  <si>
    <t>Jovenes asesorados en diferentes temas</t>
  </si>
  <si>
    <t>Talleres en diferentes temas</t>
  </si>
  <si>
    <t>Campamento juvenil</t>
  </si>
  <si>
    <t>Plan de Acción del Programa Jovenes en Accion</t>
  </si>
  <si>
    <t>Jovenes beneficiados del Programa Jovenes en Acción</t>
  </si>
  <si>
    <t>Sec. Gobierno</t>
  </si>
  <si>
    <t>Atención y Orientación a los usuarios que llegan a la comisaria de familia</t>
  </si>
  <si>
    <t>Operativos para la prevención de la mendicidad y trabajop infantil</t>
  </si>
  <si>
    <t>Elaboración  y socialización de la ruta de atención</t>
  </si>
  <si>
    <t>123</t>
  </si>
  <si>
    <t xml:space="preserve">Fortalecimiento institucional para la atención integral de niños y niñas </t>
  </si>
  <si>
    <t>Elaboración e incorporación del Plan de acción a la política publica</t>
  </si>
  <si>
    <t>Realizar sesiones y capacitaciones de la mesa de Infancia y adolescencia</t>
  </si>
  <si>
    <t>Número de personas Atendidas y con orientación psicosocial y juridica a traves de la Comisaria de familia</t>
  </si>
  <si>
    <t>15</t>
  </si>
  <si>
    <t>151</t>
  </si>
  <si>
    <t xml:space="preserve">Fortalecimiento de la atención integral a victimas </t>
  </si>
  <si>
    <t>Asistencia y Atención Integral a Población Víctima del Municipio, para la construcción de paz, reconciliación y convivencia</t>
  </si>
  <si>
    <t>Número de sesiones realizadas de Comité Territorial de Justicia Transicional para la toma de decsiones en pro de la población victima del conflicto armado del Municipio</t>
  </si>
  <si>
    <t>Asesoria y orientación población victima del conflicto armado del Municipio</t>
  </si>
  <si>
    <t>Entregar ayudas Humanitarias Inmediatas a población victima que llegua al municipio</t>
  </si>
  <si>
    <t>En este Trimestre no fueron solicitadas este tipo de ayudas</t>
  </si>
  <si>
    <t xml:space="preserve">Entregar auxilio Funerario a población victima </t>
  </si>
  <si>
    <t>Apoyar logisticamente el funcionamiento de las sesiones de la Mesa Municipal de Victimas</t>
  </si>
  <si>
    <t>Participar en  sesiones de la Mesa Municipal de Victimas</t>
  </si>
  <si>
    <t>se realizo la actividad y no se requirio recurso financiero</t>
  </si>
  <si>
    <t>Recuperación y control del espacio público y urbanístico en el municipio de Caldas</t>
  </si>
  <si>
    <t>Realizar Audiencias de Control, seguimiento y demolición Urbanistico</t>
  </si>
  <si>
    <t>Fortalecimiento del Conocimiento y manejo del riesgo en atención de emergencias y/o desastres en el Municipio de Caldas</t>
  </si>
  <si>
    <t>Capacitaciones realizadas a los Cuerpos de Socorro y Grupos ambientales del Municipio</t>
  </si>
  <si>
    <t>Campañas Educativas realizadas en manejo y reducción del riesgo</t>
  </si>
  <si>
    <t>333</t>
  </si>
  <si>
    <t>Manejo de desastres</t>
  </si>
  <si>
    <t>Apoyar y fortalecer la unidad de Gestión del Riesgo en talento humano</t>
  </si>
  <si>
    <t>Dotar de elementos deprotección a la Unidad de Gestión de riesgos</t>
  </si>
  <si>
    <t>Numero de personas atendidas por los cuerpos de socorro del municipio</t>
  </si>
  <si>
    <t>Numero de eventos atendidos por los cuerpos de socorro del minicipio</t>
  </si>
  <si>
    <t xml:space="preserve">Numero de personas atendidas por los cuerpos de socorro del minicipio
</t>
  </si>
  <si>
    <t>operativos de control de uso de polvora</t>
  </si>
  <si>
    <t>Campañas de reducción del uso de la polvora</t>
  </si>
  <si>
    <t>Justicia y seguridad</t>
  </si>
  <si>
    <t>441</t>
  </si>
  <si>
    <t>Gestión de la Seguridad ciudadana, la Convivencia, el Acceso a la Justicia y DDHH</t>
  </si>
  <si>
    <t>Fortalecimiento de la seguridad, la convivencia y el control del delito en el Municipio de Caldas</t>
  </si>
  <si>
    <t>Operativos de control de prevencion del delito con reacción de policia metropolitana, ejercito naciona y  transito</t>
  </si>
  <si>
    <t>Operativos con el ejercito  y polcia  caravineros en sector rural del Municipio</t>
  </si>
  <si>
    <t>44</t>
  </si>
  <si>
    <t>Consejos descentralizados en veredas y barrios del Municipio</t>
  </si>
  <si>
    <t>Proyectos aprobados por parte del Consejo de oreden público</t>
  </si>
  <si>
    <t>Operativos en SPA y Sustancias embriagantes por parte de la policia nacional en parques y espacios públicos</t>
  </si>
  <si>
    <t xml:space="preserve">
Personas participantes en las campañas de cultura la legalidad</t>
  </si>
  <si>
    <t xml:space="preserve">visitas de control espacio público
</t>
  </si>
  <si>
    <t>implementación del Plan Integral de Seguridad y Convivencia Ciudadana territorial (PISCCT).</t>
  </si>
  <si>
    <t>campañas de explotación sexual</t>
  </si>
  <si>
    <t xml:space="preserve">Operativos de prevencion del delito con fuerza pública  </t>
  </si>
  <si>
    <t>Mesas de trabajo conjuntas con la comunidades para la prevencion del delito</t>
  </si>
  <si>
    <t>Fortalecimiento en gestion de la Comisaria de Familia y inspecciones de policia en talento humano</t>
  </si>
  <si>
    <t>Apoyar logisticamente la realización de reuniones de comité electoral</t>
  </si>
  <si>
    <t>Visitas tecnicas de controles ambientases</t>
  </si>
  <si>
    <t>Encuentros descentralizados con las comunidades rurales para el acceso a la justicia</t>
  </si>
  <si>
    <t>Convenio interadministrativo con la carcel envigado</t>
  </si>
  <si>
    <t>442</t>
  </si>
  <si>
    <t>Prevención, control y sanción del delito y a sus economías ilegales</t>
  </si>
  <si>
    <t xml:space="preserve">Campañas educativas de prevencion y contención de economias ilegales. </t>
  </si>
  <si>
    <t>Encuentros y capacitaciones de cultura de la legalidad a las Jac</t>
  </si>
  <si>
    <t>solicitar documentacion legal para el desarrollo de actividades economicas por parte de las inspecciones de policia, metrologia legal y policia nacional</t>
  </si>
  <si>
    <t xml:space="preserve"> Realizar operativos con rentas departamentales</t>
  </si>
  <si>
    <t>Campañas de prevencion del delito</t>
  </si>
  <si>
    <t>443</t>
  </si>
  <si>
    <t xml:space="preserve">Protección de los derechos humanos y la reconciliación </t>
  </si>
  <si>
    <t>Campañas defensa de los derechos humanos</t>
  </si>
  <si>
    <t>atención a los ciudanos que le han sido vulnerados los derechos humanos</t>
  </si>
  <si>
    <t>Estructuración e implementación plan municipal de derechos humanos</t>
  </si>
  <si>
    <t>444</t>
  </si>
  <si>
    <t>Paz, Reconciliación y Convivencia</t>
  </si>
  <si>
    <t>articular acciones con otras entidades para la atención población migrante</t>
  </si>
  <si>
    <t>Personas atendidas en diplomado de construccion de paz y metodos alternativos de solución de conflictos</t>
  </si>
  <si>
    <t>Personas atendidas atraves del centro de conciliación con convenio  universidad la salle</t>
  </si>
  <si>
    <t>Recursos Alternativos</t>
  </si>
  <si>
    <t xml:space="preserve">campañas construcción de paz </t>
  </si>
  <si>
    <t>Encuentros academicos y culturales que permitan el debate sobre los acuerdos de Paz</t>
  </si>
  <si>
    <t>sesiones consejo de paz</t>
  </si>
  <si>
    <t>No se utilizaron recursos finacieros</t>
  </si>
  <si>
    <t xml:space="preserve">Fortalecimiento de la Educación Inicial en el marco de la atención integral a la Primera Infancia del Municipio de Caldas                                                                                   </t>
  </si>
  <si>
    <t>Secretaría de Educación</t>
  </si>
  <si>
    <t xml:space="preserve"> Atención a niños y niñas en el centro de desarrollo infantil y en el hogar infantil</t>
  </si>
  <si>
    <t xml:space="preserve">Atención integral a familias con niños entre  cero y  dos años </t>
  </si>
  <si>
    <t>comfenalco</t>
  </si>
  <si>
    <t>Atención de niños y niñas a través de la ludoteca itinerante</t>
  </si>
  <si>
    <t>Capacitiación a madres comunitarias de la zona urbana y rural del muncipio</t>
  </si>
  <si>
    <t>Familias atendidas con la modalidad Buen Comienzo Antioquia</t>
  </si>
  <si>
    <t xml:space="preserve">Ejecución ICBF - oferta  Programática regional </t>
  </si>
  <si>
    <t>Niños Atendidos con la modalidad familiar del ICBF-FAMI</t>
  </si>
  <si>
    <t>19</t>
  </si>
  <si>
    <t>Educación para transformar vidas</t>
  </si>
  <si>
    <t>191</t>
  </si>
  <si>
    <t>Calidad y pertinencia educativa</t>
  </si>
  <si>
    <t>Implementación del Plan de Lectura, Escritura, Oralidad y Bibliotecas: “Caldas Nuestro Cuento"</t>
  </si>
  <si>
    <t xml:space="preserve">Personas atendidas con la oferta de servicios de la biblioteca municipal </t>
  </si>
  <si>
    <t>Número de  servicios ofertados en la biblioteca pública  municipal</t>
  </si>
  <si>
    <t>Mejoramiento de la infraestructura física de la biblioteca municipal</t>
  </si>
  <si>
    <t>Usuarios beneficiados con la dotación de  diarios y periodicos  para el servicio a la comunidad</t>
  </si>
  <si>
    <t>Mejoramiento de la Calidad y Pertinencia en la Educación del Municipio de Caldas</t>
  </si>
  <si>
    <t xml:space="preserve">  Estudiantes en jornada complementaria </t>
  </si>
  <si>
    <t>Entre la Casa Municipal de la Cultura, el INDEC y la oferta Cultivarte se han atendido 625 estudiantes, superando lo proyectado</t>
  </si>
  <si>
    <t>Ofertas de formación en jornadas complementarias</t>
  </si>
  <si>
    <t>Ofertas del INDEC y Casa Municipal de la Cultura</t>
  </si>
  <si>
    <t>Cultivarte - Ludotecario</t>
  </si>
  <si>
    <t>Espacios disponibles para el aprovechamiento de ofertas de formación en jornada complementaria</t>
  </si>
  <si>
    <t>Garantizar el Transito Exitoso a  niños y niñas de educación inicial a educación regular</t>
  </si>
  <si>
    <t>Revisión, Actualización y Plan de Acción para la linea de Calidad y Pertinencia del Plan Educativo Municipal 2015-2024</t>
  </si>
  <si>
    <t xml:space="preserve">Estudiantes de las instituciones con desempeño bajo capacitados en Presaber 11° a  </t>
  </si>
  <si>
    <t xml:space="preserve"> Estudiantes reconocidos como mejores bachilleres del municipio</t>
  </si>
  <si>
    <t>Estudiantes participando en ejercicio de olimpiadas del conocimiento</t>
  </si>
  <si>
    <t xml:space="preserve"> instituciones con asesoría en la actualización de sus manuales de convivencia</t>
  </si>
  <si>
    <t>Se realizó en mayo con recursos de la Secretaría de Educación Departamental</t>
  </si>
  <si>
    <t>192</t>
  </si>
  <si>
    <t xml:space="preserve">Educación para el trabajo y desarrollo humano </t>
  </si>
  <si>
    <t>Fortalecimiento de la Educación Terciaria y/o Superior en el Municipio de Caldas</t>
  </si>
  <si>
    <t>Estudiantes atendidos con Media Técnica en el Municipio</t>
  </si>
  <si>
    <t>Se realiza a traves del SENA y la Secretaría de Educación Departamental en 3 Instituciones del municipio</t>
  </si>
  <si>
    <t>Estudiantes Beneficiados en convenios de formación Técnica y Tecnológica</t>
  </si>
  <si>
    <t>Actualmente está en proceso la realización de dos convenios para la formación técnica de estudiantes del municipio</t>
  </si>
  <si>
    <t>Estudiantes beneficiados con programas de bilinguismo, robótica, programación y mantenimiento de sofware</t>
  </si>
  <si>
    <t>Se tiene un proceso de formación en bilinguismo a 12 docentes de primaria y cada una atiende 35 estudiantes</t>
  </si>
  <si>
    <t>193</t>
  </si>
  <si>
    <t>Educación rural e incluyente</t>
  </si>
  <si>
    <t>Implementación de una Educación Rural de Calidad y de Inclusión  en el Municipio de Caldas</t>
  </si>
  <si>
    <t>Estudiantes de la Ruralidad beneficiados con la modernización  de las salas de computo en las sedes educativas rurales</t>
  </si>
  <si>
    <t>SGP Educación</t>
  </si>
  <si>
    <t>Se adquirieron 119 equipos para entregar a 11 sedes educativas rurales. Se encuentran en proceso de inventario (registro y plaqueteo)</t>
  </si>
  <si>
    <t>Sedes educativas con mantenimiento locativo</t>
  </si>
  <si>
    <t>Se ejecuta a traves de Secretaría de Infraestructura Física</t>
  </si>
  <si>
    <t>docentes capacitadas en modelos flexibles</t>
  </si>
  <si>
    <t>Pendiente capacitación</t>
  </si>
  <si>
    <t>Estudiantes atendidos en  formación técnica a partir de grado 10° en la ruralidad</t>
  </si>
  <si>
    <t>No se ha facilitado el desarrollo de programas técnicos dado que se requiere presencialidad</t>
  </si>
  <si>
    <t>194</t>
  </si>
  <si>
    <t>Acceso y cobertura educativa</t>
  </si>
  <si>
    <t>Fortalecimiento y Mejoramiento del Acceso, Cobertura y Permanencia Escolar en el Municipio de Caldas</t>
  </si>
  <si>
    <t>Atención de cupos en las instituciones educativas oficiales</t>
  </si>
  <si>
    <t>Estudiantes rurales atendidos con transporte escolar</t>
  </si>
  <si>
    <t>Intervención a la infraestructura  educativa y mejoramiento a la dotación</t>
  </si>
  <si>
    <t>Se ejecuta a traves de Infraestructura y se debe realizar el traslado de los recursos disponibles en el rubro</t>
  </si>
  <si>
    <t>Seguimiento a los Fondos de servicios educativos</t>
  </si>
  <si>
    <t>Recursos de SGP Gratuidad</t>
  </si>
  <si>
    <t>Sedes educativas con disponibilidad de servicios públicos e internet</t>
  </si>
  <si>
    <t>Incremento de cupos en en las Instituciones educativas del Municipio</t>
  </si>
  <si>
    <t>Horas extras giradas por Secretaría de Educación Departamental para atender los nocturnos</t>
  </si>
  <si>
    <t>195</t>
  </si>
  <si>
    <t>Fortaleciendo la docencia</t>
  </si>
  <si>
    <t>Fortalecimiento Curricular y de la Docencia en el Municipio de Caldas</t>
  </si>
  <si>
    <t xml:space="preserve">Realización de Foro Educativo Municiapal </t>
  </si>
  <si>
    <t>Se ejecutó mediante convenio de reciprocidad con Corporación Universitaria Lasallista</t>
  </si>
  <si>
    <t xml:space="preserve">Exaltación de la labor a  docentes y directivos docentes del Municipio de Caldas </t>
  </si>
  <si>
    <t>196</t>
  </si>
  <si>
    <t xml:space="preserve">Fomentado  a la educación superior </t>
  </si>
  <si>
    <t>Estudiantes beneficados con becas para educación superior</t>
  </si>
  <si>
    <t>Pendiente pago de 52.735.623 correspondiente a segundo semestre de 2021</t>
  </si>
  <si>
    <t>Pendiente pago de 36.341.040 correspondiente a segundo semestre de 2021</t>
  </si>
  <si>
    <t>197</t>
  </si>
  <si>
    <t xml:space="preserve">Permanencia Escolar </t>
  </si>
  <si>
    <t>Estudiantes beneficiados con kits escolares</t>
  </si>
  <si>
    <t>Ejecución con recursos de donaciones de empresa privada</t>
  </si>
  <si>
    <t>Estudiantes beneficiados con la implementación de la unidad Municipal de Atención Psicosocial y Pedagógica para los estudiantes de las instituciones educativas oficiales del municipio de caldas</t>
  </si>
  <si>
    <t>Población beneficiada con el desarrollo del sofware para integrar plataformas educativas</t>
  </si>
  <si>
    <t>% de implementación del software educativo</t>
  </si>
  <si>
    <t>Construcción y mantenimiento de la Infraestructura física educativa del Municipio Caldas</t>
  </si>
  <si>
    <t>Número</t>
  </si>
  <si>
    <t>Secretaría de Infraestructura Física</t>
  </si>
  <si>
    <t>CONSTRUCCION DE INSTUCION EDUCATIVA RURAL SAN FRANCISCO VEREDA LA QUIEBRA</t>
  </si>
  <si>
    <t>30116 - Infraestructura Educativa</t>
  </si>
  <si>
    <t>RECURSOS PROPIOS</t>
  </si>
  <si>
    <t>Seguimiento Construccion Colegio IE San Francisco</t>
  </si>
  <si>
    <t>30701 - Fortalecimiento a los programas de Mejoramiento y Construcción de Vivienda</t>
  </si>
  <si>
    <t>Sin obserbación</t>
  </si>
  <si>
    <t>OBRAS DE MEJORAMIENTO DE RESTAURANTES ESCOLARES</t>
  </si>
  <si>
    <t>30121 - INFRAESTRUCTURA RESTAURANTE ESCOLARES</t>
  </si>
  <si>
    <t>Inicio Fase de Diagnostivcos y presupuestos</t>
  </si>
  <si>
    <t>SEGUIMIENTO AYUDA Y DIAGNOSTICO DE OBRAS DE MEJORAMIENTO DE IE</t>
  </si>
  <si>
    <t>50116 - Infraestructura Educativa</t>
  </si>
  <si>
    <t>SGP LIBRE INV</t>
  </si>
  <si>
    <t>OBRAS DE MEJORAMIENTO DE INFRAESTRUCTURA DEPORTIVA- CANCHA HABITAT DEL SUR</t>
  </si>
  <si>
    <t>Mts2</t>
  </si>
  <si>
    <t>10001002 - OTROS</t>
  </si>
  <si>
    <t>OTROS</t>
  </si>
  <si>
    <t>En proceso de Licitación</t>
  </si>
  <si>
    <t>OBRAS DE MEJORAMIENTO DE PISCINA ESCUELA MUNICIPIO DE CALDAS</t>
  </si>
  <si>
    <t xml:space="preserve">50416 - Fortalecimiento a la infraestructura deportiva </t>
  </si>
  <si>
    <t>En etapa de Diagnostico</t>
  </si>
  <si>
    <t>Aprovechamiento apropiación cultural y artística para la transformación humana y social de Caldas</t>
  </si>
  <si>
    <t>OBRAS DE MANTENIMIENTO CASA DE LA CULTURA MUNICIPIO DE CALDAS</t>
  </si>
  <si>
    <t xml:space="preserve">10001001 - </t>
  </si>
  <si>
    <t>COF DPTO</t>
  </si>
  <si>
    <t>OBRAS DE MANTENIMIENTO INTERNO CASA DE LA CULTURA MUNICIPIO DE CALDAS</t>
  </si>
  <si>
    <t>51502 - Fortalecimiento al Espacio Público Municipal</t>
  </si>
  <si>
    <t>ADECUACIóN DE REDES ELECTRICAS Y DE DATOS DE LA CASA DE LA CULTURA</t>
  </si>
  <si>
    <t>Adecuación y fortalecimiento institucional de Caldas</t>
  </si>
  <si>
    <t>OBRAS DE ADECUACION Y MANTENIMIENTO PLAZA DE MERCADO MUNICIPIO DE CALDAS</t>
  </si>
  <si>
    <t>30801 - Gobernanza del sector agropecuario y bienestar animal</t>
  </si>
  <si>
    <t>SEGUIMIENTO CONTROL Y EVALUACION A PROGRAMAS DE MEJORAMIENTO DE VIVIENDA DEL MUNICIPIO DE CALDAS</t>
  </si>
  <si>
    <t>Meses</t>
  </si>
  <si>
    <t>COFINANCIAR LA REALIZACION DE PROGRAMAS DE MEJORAMIENTO DE 90 VIVIENDAS</t>
  </si>
  <si>
    <t>Esperando firma de Convenio</t>
  </si>
  <si>
    <t>EJECUCIóN DE OBRAS PARA LA ADECUACION Y MANTENIMIENTO DEL PARQUE HABITAT DEL SUR</t>
  </si>
  <si>
    <t>31503 - Infraestructura de equipamiento Comunitario</t>
  </si>
  <si>
    <t>ESTUDIOS DISEñO Y CONSTRUCCION DE PROYECTO SACUDETE AL PARQUE</t>
  </si>
  <si>
    <t>En etapa de revision de proyecto</t>
  </si>
  <si>
    <t>REALIZACION DE ESTUDIOS DE PREFACTIBILIDAD PARA LA CONSTRUCCION DE LA AMPLIACION DE LA CRA 48</t>
  </si>
  <si>
    <t>31501 - Obliga. Urbanísticas. (Equipamento Comunitario)</t>
  </si>
  <si>
    <t>REALIZACIóN DE ESTUDIOS Y DISEñOS PARA VIA CORRALA-CORRALITA</t>
  </si>
  <si>
    <t>Terminado</t>
  </si>
  <si>
    <t>REALIZACIóN DE ESTUDIOS Y DISEñOS PARA VIA SALADA PARTE BAJA</t>
  </si>
  <si>
    <t>REALIZACIóN DE ESTUDIOS Y DISEñOS PARA VIA EL RAIZAL-CHUSALA VIA ANGELOPOLIS-AGUACATALA</t>
  </si>
  <si>
    <t>GESTIONES PARA LA  IMPLANTACION DE SISTEMAS DE ALERTA EN PUNTOS CRITICOS EN EL MUNICIPIO DE CALDAS</t>
  </si>
  <si>
    <t>31203 - Gestión del riesgo</t>
  </si>
  <si>
    <t>En ejecución</t>
  </si>
  <si>
    <t>ESTUDIOS Y DISEñOS PARA MITIGACION DE MOVIMIENTO EN MASA QUEBRADA LA VALERIA BARRIO VILLA CAPRI-LA PLANTA</t>
  </si>
  <si>
    <t>61006 - Transferencias del Sector Eléctrico TSE</t>
  </si>
  <si>
    <t>ESTUDIOS Y DISEñOS PARA CUMPLIMIENTO DE ACCION POPULAR SECTOR DE ANDALUCIA</t>
  </si>
  <si>
    <t>PRESENTACIOON DE PROYECTO DE COFICNACIOACION PARA SISTEMA DE MONITOREO DE PUNTOS CRITICOS, SECTOR LA PLANTA</t>
  </si>
  <si>
    <t>10001004 - REGALÍAS</t>
  </si>
  <si>
    <t>REGALÍAS</t>
  </si>
  <si>
    <t>DISEñO DE INFRAESTRUCTURA PARA LA SALA DE CRISIS DE GESTION DEL RIESGO DEL MUNICIPIO DE CALDAS</t>
  </si>
  <si>
    <t>Construcción saneamiento básico y recuperación de fuentes hídricas Caldas</t>
  </si>
  <si>
    <t>MONITOREO Y SEGUIMIENTO EN LA PRESTACIóN DEL SERVICIO DE ACUEDUCTOS RURALES</t>
  </si>
  <si>
    <t>PRESENTACION DE PROYECTOS A CORANTIOQUIA PARA LA INSTALACION DE SISTEMAS DE TRATAMIENTO DE AGUAS RESIDUALES INDIVIDUALES</t>
  </si>
  <si>
    <t>En etapa precontractual</t>
  </si>
  <si>
    <t>EJECUCIóN DE OBRAS DE INSTALACION DE 40 SISTEMAS DE TRATAMIENTO DE AGUAS RESIDUALES EN VEREDAS DEL MUNICIPIO DE CALDAS</t>
  </si>
  <si>
    <t>SUMINISTRO DE ENERGIA PARA SISTEMA DE ALUMBRADO PUBLICO</t>
  </si>
  <si>
    <t>30601 - Mantenim,  expanc y consumo alumbrado pco</t>
  </si>
  <si>
    <t>EXPANSIóN  Y REPOSICION DE LUMINARIAS DEL SISTEMA DE ALUMBRADO PUBLICO EN EL MUNICIPIO DE CALDAS</t>
  </si>
  <si>
    <t>SEGUIMIENTO CONTROL Y VIGILANCIA PARA LOS SISTEMAS DE ALUMBRADO PUBLICO DEL MUNICIPIO DE CALDAS</t>
  </si>
  <si>
    <t>OBRAS DE MANTENIMIENTO DE LA VIA LA TOLVA PIEDRA VERDE DEL MUNICIPIO DE CALDAS</t>
  </si>
  <si>
    <t>Kilómetros</t>
  </si>
  <si>
    <t>FIRMA DE CONVENIO POR EL PROYECTO DE CICLOCAMINABILIDAD ENTRE LA RAYA Y EL SECTOR DE NICANOR</t>
  </si>
  <si>
    <t>30901 - Infraestructura Vial</t>
  </si>
  <si>
    <t>Terminado-En ejecucion la Realizacion de diseños</t>
  </si>
  <si>
    <t>SEGUIMIENTO Y DIAGNOSTICO DE PROGRAMAS Y PROYECTOS DE INFRAESTRUCTURA VIAL</t>
  </si>
  <si>
    <t>REALIZACIóN DE TOPOGRAFIA EN DESARROLLO DE CONVENIO DE CICLOCAMINABILIDAD</t>
  </si>
  <si>
    <t>FIRMA DE CONVENIO PARA MEJORAMIENTO DE ENTORNO BARRIAL PARQUE HABITAT DEL SUR</t>
  </si>
  <si>
    <t>Desarrollo de proyectos urbanos integradores y sostenibles Caldas</t>
  </si>
  <si>
    <t>FIRMA DE CONVENIO PARA MEJORAMIENTO DE CENTRALIDAD BARRIAL BARRIO FELIPE ECHAVARRIA 1 Y 2</t>
  </si>
  <si>
    <t>ADECUACION Y MANTENIMIENTO DE PASAMANOS EN VIAS MUNICIPIO DE CALDAS</t>
  </si>
  <si>
    <t>CONSTRUCCION DE ANDENES SEGUN NORMATIVIDAD URBANISTICA Y DE ACCESIBILIDAD</t>
  </si>
  <si>
    <t>ADECUACION Y MANTENIMIENTO DE SEDES DE LA ADMINISTRACIóN MUNICIPAL Y EDIFICACIONES PúBLICAS</t>
  </si>
  <si>
    <t>CONTRUCCION DE INFRAESTRUCTURA PARA LA SALA DE CRISIS DE GESTION DEL RIESGO EN EL MUNICIPIO DE CALDAS</t>
  </si>
  <si>
    <t>31702 - Gobierno digital y sistemas de información ciudadana</t>
  </si>
  <si>
    <t>ADECUACION DE INSTITUCIONES  EDUCATIVAS RURAL Y URBANAS</t>
  </si>
  <si>
    <t>En etapa de diagnostico</t>
  </si>
  <si>
    <t xml:space="preserve">En etapa de Licitación </t>
  </si>
  <si>
    <t>OBRAS DE CONSTRUCCION Y ADECUACION CENTRALIDAD BARRIAL FELIPE ECHAVARRIA</t>
  </si>
  <si>
    <t>30403 - Fortalecimiento Institucional Deportivo</t>
  </si>
  <si>
    <t>REALIZACIóN DE ESTUDIOS DE PREFACTIBILIDAD PARA EL DESARROLLO DE PLAZA DE MERCADO DEL MUNICIPIO DE CALDAS</t>
  </si>
  <si>
    <t>No ha Iniciado</t>
  </si>
  <si>
    <t>REALIZACION DE ESTUDIOS Y DISEñOS PARA PROGRAMAS DE VIVIENDA NUEVA  SOLUCIONES DE VIVIENDA</t>
  </si>
  <si>
    <t>Implementación de energías alternativas, energías renovables  y/o energías limpias en los proyectos de infraestructura que adelante el Municipio de Caldas.</t>
  </si>
  <si>
    <t>DISEñOS PARA LA IMPLEMENTACIóN DE ENERGIA SOLAR EN EL ESTADIO DE CALDAS</t>
  </si>
  <si>
    <t>DOTACION DE CENTRO DE MONITORIO DE CRISIS DE ESTION DEL RIESGO DEL MUNICIPIO DE CALDAS</t>
  </si>
  <si>
    <t>PRESENTACIóN DE PROYECTO DE OBRAS DE CONTENCIóN DE MOVIMIENTO EN MASA QUEBRADA LA VALERA, BARRIO LA PLANTA-VILLA CAPRI</t>
  </si>
  <si>
    <t>EJECUCIóN DE OBRAS DE CONTENCIóN QUEBRADA SECTOR ANDALUCíA</t>
  </si>
  <si>
    <t>PRESENTACIóN DE PROYECTO PARA REHABILITACION DE PRESAS RIO ABURRA SECTOR LA CLARA</t>
  </si>
  <si>
    <t>REALIZACION DE ESTUDIOS Y DISEñOS PARA OBRAS DE CANALIZACION QUEBRADA CORRALITA</t>
  </si>
  <si>
    <t>REALIZACIóN DE ESTUDIOS Y DISEñOS PARA EJECUCION DE OBRAS DE CANALIZACION QUEBRADA LA VALERIA</t>
  </si>
  <si>
    <t>ACOMPAñAMIENTO A LOS ACUEDUCTOS VEREDALES EN LA PRESENTACIóN DE PROYECTOS PARA POTENCIALIZACION DE ACUEDUCTOS</t>
  </si>
  <si>
    <t>31715 - FORTALECIMIENTO SERVICIOS PUBLICOS</t>
  </si>
  <si>
    <t>En ejecucion</t>
  </si>
  <si>
    <t>REALIZACION DE ESTUDIOS Y DISEñOS PARA LA OPTIMIZACION DE ACUEDUCTOS VEREDALES</t>
  </si>
  <si>
    <t>CONSTRUCCIóN DE SISTEMA DE TRATAMIENTO DE AGUA POTABLE PARA ESCUELA RURAL SINIFANA</t>
  </si>
  <si>
    <t>PERSONAS IMPACTADAS CON OBRAS DE MEJORAMIENTO DE ACUEDUCTO VEREDA EL RAIZAL</t>
  </si>
  <si>
    <t>PRESENTACIóN DE PROYECTO AL MINISTERIO PARA LA OPTIMIZACIóN DE ACUEDUCTOS VEREDALES</t>
  </si>
  <si>
    <t>30602 - FORTALECIMIENTO SERVICIOS PUBLICOS</t>
  </si>
  <si>
    <t>SEGUIMIENTO Y PROGRAMACION IMPLEMENTACION DE PLAN MAESTRO DE ACUEDUCTO Y ALCANTARILLADO ETAPA 10-FIRMA COMPROMISOS</t>
  </si>
  <si>
    <t>MANTENIMIENTO Y OPERACIóN DE SISTEMA DE ALUMBRADO PUBLICO</t>
  </si>
  <si>
    <t>INTERVENTORíA PARA LA EXPANSIóN DEL SISTEMA DE ALUMBRADO PUBLICO</t>
  </si>
  <si>
    <t>DISEñO DE URBANISTICO Y ARQUITECTONICO DE LA UVA- UNIAD DE VIDA PARA ANTIOQUIA</t>
  </si>
  <si>
    <t>DISEñO DE LA RUTA DE LA CERáMICA EN EL MUNICIPIO DE CALDAS</t>
  </si>
  <si>
    <t>PAVIMENTACIóN DE VíAS URBANAS Y RURALES</t>
  </si>
  <si>
    <t>PRESENTACION DE PROYECTO PARA VIA CORRALA CORALITA EN EL MUNICIPIO DE CALDAS</t>
  </si>
  <si>
    <t>DISEñOS TéCNICOS FASE III PARA VíA CORRALA CORRALITA</t>
  </si>
  <si>
    <t>PRESENTACION DE PROYECTO PARA VIA SALADA PARTE BAJA EN EL MUNICIPIO DE CALDAS</t>
  </si>
  <si>
    <t>DISEñOS TéCNICOS FASE III PARA VíA SALADA PARTE BAJA</t>
  </si>
  <si>
    <t>DISEñO DE REDES ELECTRICAS Y DE VOZ Y DATOS PARA INSTALACIONES NUEVO CAM</t>
  </si>
  <si>
    <t>CONSTUCCION DE REDES ELECTRICAS Y DE VOS Y DATOS PARA EL MUEVO CAM MUNICIPAL</t>
  </si>
  <si>
    <t>OBRAS DE CONSTRUCCION Y ADECUACION DE INSTALACIONES  DE NUEVO CAM PARA CONSTITUIR PUESTOS DE TRABAJO</t>
  </si>
  <si>
    <t>INSTALCION DE CAMARAS DE VIDEO VIGILANCIA EN LA ZONA URBANA DEL MUNICIPIO DE CALDAS</t>
  </si>
  <si>
    <t>DISEñO DE COMPLEJO ACUATICO MUNICIPIO DE CALDAS</t>
  </si>
  <si>
    <t>ADECUACION DE LAS INSTALACIONES DE LAS INSPECCIONES DE POLICIA Y COMISARIA DE FAMILIA EN EL NUEVO CAM MUNICIPAL</t>
  </si>
  <si>
    <t>OBRAS DE ADECUACIóN DE PARQUES DE INTERéS PATRIMONIAL</t>
  </si>
  <si>
    <t>31507 - Mantenimiento de edificios Públicos, Culturales y de Interés Patrimonial</t>
  </si>
  <si>
    <t>CONSTRUCCION DEL CENTRO DE MONITORIO DE CáMARAS EN LAS INSTALACIONES DEL CAM CALDAS</t>
  </si>
  <si>
    <t>Acciones de modernización  y remodelación física y tecnológica de la biblioteca Municipal.</t>
  </si>
  <si>
    <t>OBRAS CIVILES DE ADECUACION Y PUESTA EN MARCHA DEL ASCENSOR DE LA BIBLIOTECA MUNICIPAL</t>
  </si>
  <si>
    <t>ADECUACIONES Y MANTENIMIENTO ESPACIOS BIBLIOTECA MUNICIPAL</t>
  </si>
  <si>
    <t>50507 - Mantenimiento de Edificios Publicos</t>
  </si>
  <si>
    <t>CONSTRUCCIóN DE GRADAS PARA CENTRO DE LECTURA BIBLIOTECA</t>
  </si>
  <si>
    <t>REHABILITACIóN CASETA LA CLARA</t>
  </si>
  <si>
    <t>DISEñO CASETA COMNUNAL  JAC</t>
  </si>
  <si>
    <t>DISEñO CUBIERTAS EQUIPAMIENTO COMUNITARIO</t>
  </si>
  <si>
    <t>MANTENIMIENTO Y REPARCHEO DE VIAS URBANAS Y RURALES</t>
  </si>
  <si>
    <t>En ejecucion con contrato 1050-2021</t>
  </si>
  <si>
    <t>DEMARCACION DE VIAS URBANAS Y RURALES</t>
  </si>
  <si>
    <t>DISEñO DE ESTRUCTURAS DE CONTENCIóN PARA FALLO DE VIA DE ACCESO CORRALA PARTE ALTA</t>
  </si>
  <si>
    <t>OBRAS CIVILES DE CONSTRUCCION DE MURO DE CONTENCIO EN CORRALA PARTE ALTA</t>
  </si>
  <si>
    <t>DISEñO DE ESTRUCTURAS DE CONTENCION POR FALLO DE VIA VEREDA LA AGUACATALA</t>
  </si>
  <si>
    <t>OBRAS CIVILES DE CONSTRUCCION DE MURO DE CONTENCIO EN CORRALA PARTE BAJA</t>
  </si>
  <si>
    <t>OBRAS CIVILES DE ADECUACIóN DEL ALBERGUE MUNICIPAL</t>
  </si>
  <si>
    <t>0.5</t>
  </si>
  <si>
    <t>0.75</t>
  </si>
  <si>
    <t>1111</t>
  </si>
  <si>
    <t xml:space="preserve">Fomento deportivo </t>
  </si>
  <si>
    <t>Fortalecimiento y fomento deportivo a través del programa “Iniciación y rotación deportiva” en el municipio de Caldas</t>
  </si>
  <si>
    <t>INDEC</t>
  </si>
  <si>
    <t>Embajadores Deportistas y Para- deportistas Apoyados</t>
  </si>
  <si>
    <t>Participación  en torneos, metropolitanos, Departamentales y/o Nacionales</t>
  </si>
  <si>
    <t>Deportistas que representaràn al Municipio de Caldas en torneos Metropolitanos, Departamentales y/o Nacionales</t>
  </si>
  <si>
    <t>Medallas obtenidas en Ajedrez</t>
  </si>
  <si>
    <t xml:space="preserve">Medallas obtenidas en Atletismo </t>
  </si>
  <si>
    <t>Medallas obtenidas en MMA (Boxeo)</t>
  </si>
  <si>
    <t>Medallas obtenidas en Natación</t>
  </si>
  <si>
    <t>Medallas obtenidas en Porrismo</t>
  </si>
  <si>
    <t>Medallas obtenidas en Ciclismo</t>
  </si>
  <si>
    <t>No se realizaron juegos metropolitanos</t>
  </si>
  <si>
    <t>Medallas obtenidas en BMX</t>
  </si>
  <si>
    <t>Esta disciplina se ramificó de ciclismo y fue incluida dentro del mismo producto. No cuenta con programación física ni financiera</t>
  </si>
  <si>
    <t xml:space="preserve">Medallas obtenidas en patinaje </t>
  </si>
  <si>
    <t>Hubo participación en los eventos pero no se obtuvo medalla</t>
  </si>
  <si>
    <t xml:space="preserve">Medallas obtenidas en ciclomontañismo </t>
  </si>
  <si>
    <t>Medallas obtenidas en fútbol</t>
  </si>
  <si>
    <t>Participaciòn en torneos deportivos</t>
  </si>
  <si>
    <t xml:space="preserve"> Torneos fùtbol </t>
  </si>
  <si>
    <t xml:space="preserve"> Torneos ciclo montañismo </t>
  </si>
  <si>
    <t xml:space="preserve"> Torneos gimnasia artistica </t>
  </si>
  <si>
    <t xml:space="preserve"> Torneos atletismo </t>
  </si>
  <si>
    <t xml:space="preserve"> Torneos mma-boxeo</t>
  </si>
  <si>
    <t xml:space="preserve">Torneos voleibol </t>
  </si>
  <si>
    <t>Torneos ajedrez</t>
  </si>
  <si>
    <t xml:space="preserve">Torneos taekwondo </t>
  </si>
  <si>
    <t>Torneos disco volador</t>
  </si>
  <si>
    <t xml:space="preserve">Torneos patinaje </t>
  </si>
  <si>
    <t xml:space="preserve">Torneos rugby </t>
  </si>
  <si>
    <t xml:space="preserve">Torneos nataciòn </t>
  </si>
  <si>
    <t>Torneos ciclismo</t>
  </si>
  <si>
    <t xml:space="preserve">Torneos baloncesto </t>
  </si>
  <si>
    <t xml:space="preserve">Torneos porrismo </t>
  </si>
  <si>
    <t xml:space="preserve"> Número de participantes inscritas a los procesos de  iniciacion y rotación (4 a 12 años)</t>
  </si>
  <si>
    <t>Valoraciones - caracterizacion de ususarios de los programas de actividad física</t>
  </si>
  <si>
    <t>Número de personas inscritas a los procesos de formacion (13 a &gt; )</t>
  </si>
  <si>
    <t>Número de personas inscritas a los procesos de formacion</t>
  </si>
  <si>
    <t>Recurso alternativos</t>
  </si>
  <si>
    <t>ley de cigarrillo   vigencia  2021  $57.036.764 //vigencia 2020  $112.166.256 octubre 2020 + diciembre 11.452.286 = 123.618.543/// vigencia 2016-2019 sin ejecutar al 100% 94.691.894 ,Se suma todo para la vigencia 2021 por medio de un nuevo plan de inversion radicado en mayo y dinero traslado el 03 de septiembre a cuentas indec por indeportes</t>
  </si>
  <si>
    <t>Número de personas inscritas a los procesos de  competencia</t>
  </si>
  <si>
    <t>Número de participantes inscritos a los procesos de rotación, iniciación y formacion en zona urbana</t>
  </si>
  <si>
    <t>Número de participantes inscritas a los procesos de rotación, iniciación y formacion en zona rural</t>
  </si>
  <si>
    <t>Número de valoraciones a la población deportista integrantes de selecciones municipales</t>
  </si>
  <si>
    <t>1112</t>
  </si>
  <si>
    <t>Fortalecimiento Institucional Deportivo</t>
  </si>
  <si>
    <t>Fortalecimiento operativo y tecnológico del sector deportivo en el municipio de Caldas</t>
  </si>
  <si>
    <t xml:space="preserve">Número de capacitaciones </t>
  </si>
  <si>
    <t>Numero de instructores deportivos, lideres y tecnicos  formados</t>
  </si>
  <si>
    <t xml:space="preserve">Numero de Clubes deportivos con asesoria </t>
  </si>
  <si>
    <t xml:space="preserve">Ningún club solicitó asesoría para conformación pero si asesoro juridicamente en otros temas deportivos y del indec </t>
  </si>
  <si>
    <t xml:space="preserve">Número de Clubes con reconocimiento deportivo </t>
  </si>
  <si>
    <t>No se realizó ya que no se pidieron asesorías para conformación de clubes,se realizaron capacitaciones de otro tipo juridico</t>
  </si>
  <si>
    <t>Número de participantes en las capacitaciones desde
fisioterapia a los monitores INDEC y representantes de clubes</t>
  </si>
  <si>
    <t>SGP Deporte</t>
  </si>
  <si>
    <t>Número de deportistas en formación deportiva a las rutinas profilácticas</t>
  </si>
  <si>
    <t>PQRS con respuesta dentro de los términos legales</t>
  </si>
  <si>
    <t>Trámites en línea implementados</t>
  </si>
  <si>
    <t>Accesos al centro de acondicionamiento físico</t>
  </si>
  <si>
    <t xml:space="preserve">camras y equipos de tecnologia nuevos </t>
  </si>
  <si>
    <t>Accesos a la zona húmeda</t>
  </si>
  <si>
    <t>1113</t>
  </si>
  <si>
    <t xml:space="preserve">Actividad física y entornos saludables </t>
  </si>
  <si>
    <t>Fortalecimiento de la actividad física y entornos saludables a través del programa “Caldas Activo” en el municipio de Caldas</t>
  </si>
  <si>
    <t>Numero de Personas activas</t>
  </si>
  <si>
    <t>Puntos activos rurales</t>
  </si>
  <si>
    <t>Puntos activos urbanos</t>
  </si>
  <si>
    <t xml:space="preserve">Doceava vigencia anterior </t>
  </si>
  <si>
    <t>Numero de personas que participan en grupos patologicos de actividad fisica</t>
  </si>
  <si>
    <t>Personas que participan de las Vías activas saludables - VAS</t>
  </si>
  <si>
    <t xml:space="preserve">Número de adultos mayores en grupos de Fisioterapia </t>
  </si>
  <si>
    <t>Número de  personas con discapacidad en grupos de Fisioterapia</t>
  </si>
  <si>
    <t>Número de usuarios en grupos de Hidroterapia</t>
  </si>
  <si>
    <t>Avances proyecto de Investigación</t>
  </si>
  <si>
    <t>Numero de tamizajes a la población adulta mayor</t>
  </si>
  <si>
    <t>Numero de tamizajez a las personas con discapacidad</t>
  </si>
  <si>
    <t>Numero de Escenarios deportivos intervenidos</t>
  </si>
  <si>
    <t xml:space="preserve">Mega eventos de recreación </t>
  </si>
  <si>
    <t>Mega eventos de actividad Fisica</t>
  </si>
  <si>
    <t>Personas participantes en mega eventos de recreación</t>
  </si>
  <si>
    <t>Personas participantes en Mega eventos de actividad fisica</t>
  </si>
  <si>
    <t xml:space="preserve">Número de mantenimientos </t>
  </si>
  <si>
    <t>Se realizó un diagnostico con el fin de determinar que maquinas se podrán repotencializar. En revisión de inventarios</t>
  </si>
  <si>
    <t>Número de equipos comprados</t>
  </si>
  <si>
    <t>Número de equipos repontencializdos</t>
  </si>
  <si>
    <t>Esta programado para el mes de noviembre con una persona capacitada en el tema</t>
  </si>
  <si>
    <t>Eventos realizados</t>
  </si>
  <si>
    <t>Eventos realizados (convenio secretaria de desarrollo juventudes)</t>
  </si>
  <si>
    <t>CONVENIO NUVO FIRMADO EN SEPTIEMBRE</t>
  </si>
  <si>
    <t>Medallas obtenidas en Ultimate</t>
  </si>
  <si>
    <t>Medallas obtenidas en Gimnasia</t>
  </si>
  <si>
    <t>Medallas obtenidas en Taekwondo</t>
  </si>
  <si>
    <t>Número de deportistas partcipantes en juegos  escolares</t>
  </si>
  <si>
    <t xml:space="preserve">Los juegos dan inicio en noviembre según agenda e instrucciones de Indeportes ,se encuentran en proceso de preparacion los deportistas </t>
  </si>
  <si>
    <t>Número de deportistas partcipantes en juegos  intercolegiados</t>
  </si>
  <si>
    <t xml:space="preserve">Número de docentes que participan </t>
  </si>
  <si>
    <t>No hay programación a la fecha de juegos del Magisterio</t>
  </si>
  <si>
    <t>Entrega plan decenal del deporte</t>
  </si>
  <si>
    <t>Cof. Departamento</t>
  </si>
  <si>
    <t>En proceso de diagnostico con Indeportes para el acompañamiento gratuito. De no obtenerse, se tiene la proyección de estudios previos para el proceso 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</si>
</sst>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4" formatCode="_-&quot;$&quot;\ * #,##0.00_-;\-&quot;$&quot;\ * #,##0.00_-;_-&quot;$&quot;\ * &quot;-&quot;??_-;_-@_-"/>
    <numFmt numFmtId="43" formatCode="_-* #,##0.00_-;\-* #,##0.00_-;_-* &quot;-&quot;??_-;_-@_-"/>
    <numFmt numFmtId="164" formatCode="_-* #,##0_-;\-* #,##0_-;_-* &quot;-&quot;??_-;_-@"/>
    <numFmt numFmtId="165" formatCode="0_ ;\-0\ "/>
    <numFmt numFmtId="166" formatCode="_-&quot;$&quot;* #,##0_-;\-&quot;$&quot;* #,##0_-;_-&quot;$&quot;* &quot;-&quot;_-;_-@_-"/>
    <numFmt numFmtId="167" formatCode="_-&quot;$&quot;\ * #,##0_-;\-&quot;$&quot;\ * #,##0_-;_-&quot;$&quot;\ * &quot;-&quot;??_-;_-@_-"/>
    <numFmt numFmtId="168" formatCode="#,##0_ ;\-#,##0\ "/>
    <numFmt numFmtId="169" formatCode="_-&quot;$&quot;\ * #,##0_-;\-&quot;$&quot;\ * #,##0_-;_-&quot;$&quot;\ * &quot;-&quot;??_-;_-@"/>
    <numFmt numFmtId="170" formatCode="_-&quot;$&quot;* #,##0_-;\-&quot;$&quot;* #,##0_-;_-&quot;$&quot;* &quot;-&quot;_-;_-@"/>
    <numFmt numFmtId="171" formatCode="_-* #,##0_-;\-* #,##0_-;_-* &quot;-&quot;??_-;_-@_-"/>
  </numFmts>
  <fonts count="29"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Arial"/>
      <family val="2"/>
    </font>
    <font>
      <b/>
      <sz val="11"/>
      <color rgb="FFFF0000"/>
      <name val="Arial"/>
      <family val="2"/>
    </font>
    <font>
      <sz val="11"/>
      <color theme="1"/>
      <name val="Arial"/>
      <family val="2"/>
    </font>
    <font>
      <sz val="11"/>
      <color rgb="FFC00000"/>
      <name val="Calibri"/>
      <family val="2"/>
      <scheme val="minor"/>
    </font>
    <font>
      <sz val="11"/>
      <name val="Calibri"/>
      <family val="2"/>
      <scheme val="minor"/>
    </font>
    <font>
      <sz val="10"/>
      <color theme="1"/>
      <name val="Calibri"/>
      <family val="2"/>
      <scheme val="minor"/>
    </font>
    <font>
      <b/>
      <sz val="14"/>
      <color theme="1"/>
      <name val="Arial"/>
      <family val="2"/>
    </font>
    <font>
      <b/>
      <sz val="12"/>
      <color theme="1"/>
      <name val="Arial"/>
      <family val="2"/>
    </font>
    <font>
      <sz val="12"/>
      <color theme="1"/>
      <name val="Arial"/>
      <family val="2"/>
    </font>
    <font>
      <sz val="10"/>
      <color theme="1"/>
      <name val="Arial"/>
      <family val="2"/>
    </font>
    <font>
      <b/>
      <sz val="12"/>
      <name val="Arial"/>
      <family val="2"/>
    </font>
    <font>
      <b/>
      <sz val="13"/>
      <color theme="1"/>
      <name val="Arial"/>
      <family val="2"/>
    </font>
    <font>
      <b/>
      <sz val="12"/>
      <color theme="0" tint="-0.14999847407452621"/>
      <name val="Arial"/>
      <family val="2"/>
    </font>
    <font>
      <b/>
      <sz val="11.5"/>
      <name val="Arial"/>
      <family val="2"/>
    </font>
    <font>
      <b/>
      <sz val="11.5"/>
      <color theme="1"/>
      <name val="Arial"/>
      <family val="2"/>
    </font>
    <font>
      <sz val="11.5"/>
      <color theme="1"/>
      <name val="Arial"/>
      <family val="2"/>
    </font>
    <font>
      <sz val="10"/>
      <color rgb="FF000000"/>
      <name val="Arial"/>
      <family val="2"/>
    </font>
    <font>
      <sz val="10"/>
      <name val="Arial"/>
      <family val="2"/>
    </font>
    <font>
      <sz val="10"/>
      <color rgb="FFFF0000"/>
      <name val="Calibri"/>
      <family val="2"/>
      <scheme val="minor"/>
    </font>
    <font>
      <sz val="11"/>
      <color theme="1"/>
      <name val="Calibri"/>
      <family val="2"/>
    </font>
    <font>
      <sz val="9"/>
      <name val="Arial"/>
      <family val="2"/>
    </font>
    <font>
      <sz val="9"/>
      <color indexed="81"/>
      <name val="Tahoma"/>
      <family val="2"/>
    </font>
    <font>
      <b/>
      <sz val="10"/>
      <color rgb="FF000000"/>
      <name val="Arial"/>
      <family val="2"/>
    </font>
    <font>
      <sz val="10"/>
      <color rgb="FF000000"/>
      <name val="Arial"/>
      <family val="2"/>
    </font>
    <font>
      <sz val="10"/>
      <name val="Arial"/>
      <family val="2"/>
    </font>
    <font>
      <b/>
      <sz val="9"/>
      <color indexed="81"/>
      <name val="Tahoma"/>
      <family val="2"/>
    </font>
  </fonts>
  <fills count="23">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79998168889431442"/>
        <bgColor rgb="FF007984"/>
      </patternFill>
    </fill>
    <fill>
      <patternFill patternType="solid">
        <fgColor theme="9" tint="0.79998168889431442"/>
        <bgColor rgb="FF007984"/>
      </patternFill>
    </fill>
    <fill>
      <patternFill patternType="solid">
        <fgColor theme="4" tint="0.79998168889431442"/>
        <bgColor rgb="FF007984"/>
      </patternFill>
    </fill>
    <fill>
      <patternFill patternType="solid">
        <fgColor theme="4" tint="0.79998168889431442"/>
        <bgColor indexed="64"/>
      </patternFill>
    </fill>
    <fill>
      <patternFill patternType="solid">
        <fgColor theme="7" tint="0.79998168889431442"/>
        <bgColor rgb="FF007984"/>
      </patternFill>
    </fill>
    <fill>
      <patternFill patternType="solid">
        <fgColor theme="7" tint="0.79998168889431442"/>
        <bgColor indexed="64"/>
      </patternFill>
    </fill>
    <fill>
      <patternFill patternType="solid">
        <fgColor rgb="FFFFCCCC"/>
        <bgColor rgb="FF007984"/>
      </patternFill>
    </fill>
    <fill>
      <patternFill patternType="solid">
        <fgColor rgb="FFFFCCCC"/>
        <bgColor indexed="64"/>
      </patternFill>
    </fill>
    <fill>
      <patternFill patternType="solid">
        <fgColor rgb="FFCCECFF"/>
        <bgColor rgb="FF007984"/>
      </patternFill>
    </fill>
    <fill>
      <patternFill patternType="solid">
        <fgColor rgb="FFCCECFF"/>
        <bgColor indexed="64"/>
      </patternFill>
    </fill>
    <fill>
      <patternFill patternType="solid">
        <fgColor theme="7" tint="0.59999389629810485"/>
        <bgColor rgb="FF007984"/>
      </patternFill>
    </fill>
    <fill>
      <patternFill patternType="solid">
        <fgColor rgb="FFFFFFFF"/>
        <bgColor rgb="FFFFFFFF"/>
      </patternFill>
    </fill>
  </fills>
  <borders count="17">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33">
    <xf numFmtId="0" fontId="0" fillId="0" borderId="0"/>
    <xf numFmtId="9" fontId="2" fillId="0" borderId="0" applyFont="0" applyFill="0" applyBorder="0" applyAlignment="0" applyProtection="0"/>
    <xf numFmtId="0" fontId="5" fillId="0" borderId="0"/>
    <xf numFmtId="0" fontId="2" fillId="0" borderId="0"/>
    <xf numFmtId="41"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2" fillId="0" borderId="0" applyFont="0" applyFill="0" applyBorder="0" applyAlignment="0" applyProtection="0"/>
  </cellStyleXfs>
  <cellXfs count="298">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top" wrapText="1"/>
    </xf>
    <xf numFmtId="0" fontId="0" fillId="0" borderId="0" xfId="0" applyAlignment="1">
      <alignment vertical="top" wrapText="1"/>
    </xf>
    <xf numFmtId="0" fontId="0" fillId="0" borderId="0" xfId="0" applyAlignment="1">
      <alignment vertical="top" wrapText="1"/>
    </xf>
    <xf numFmtId="10" fontId="0" fillId="0" borderId="0" xfId="1" applyNumberFormat="1" applyFont="1" applyAlignment="1">
      <alignment horizontal="center" vertical="center" wrapText="1"/>
    </xf>
    <xf numFmtId="0" fontId="0" fillId="2" borderId="0" xfId="0" applyFill="1" applyAlignment="1">
      <alignment horizontal="center" vertical="center" wrapText="1"/>
    </xf>
    <xf numFmtId="0" fontId="1" fillId="3" borderId="0" xfId="0" applyFont="1" applyFill="1" applyAlignment="1">
      <alignment horizontal="center" vertical="center" wrapText="1"/>
    </xf>
    <xf numFmtId="10" fontId="0" fillId="3" borderId="0" xfId="1" applyNumberFormat="1" applyFont="1" applyFill="1" applyAlignment="1">
      <alignment horizontal="center" vertical="center" wrapText="1"/>
    </xf>
    <xf numFmtId="10" fontId="0" fillId="2" borderId="0" xfId="1" applyNumberFormat="1" applyFont="1" applyFill="1" applyAlignment="1">
      <alignment horizontal="center" vertical="center" wrapText="1"/>
    </xf>
    <xf numFmtId="0" fontId="0" fillId="3" borderId="0" xfId="0" applyFill="1" applyAlignment="1">
      <alignment horizontal="center" vertical="center" wrapText="1"/>
    </xf>
    <xf numFmtId="0" fontId="0" fillId="0" borderId="0" xfId="0" applyAlignment="1">
      <alignment vertical="center" wrapText="1"/>
    </xf>
    <xf numFmtId="10" fontId="0" fillId="0" borderId="0" xfId="1" applyNumberFormat="1" applyFont="1" applyFill="1" applyAlignment="1">
      <alignment horizontal="center" vertical="center" wrapText="1"/>
    </xf>
    <xf numFmtId="0" fontId="0" fillId="0" borderId="0" xfId="0" applyAlignment="1"/>
    <xf numFmtId="10" fontId="1" fillId="2" borderId="0" xfId="1" applyNumberFormat="1" applyFont="1" applyFill="1" applyAlignment="1">
      <alignment horizontal="center" vertical="center" wrapText="1"/>
    </xf>
    <xf numFmtId="0" fontId="0" fillId="2" borderId="0" xfId="0" applyFill="1" applyAlignment="1">
      <alignment vertical="center" wrapText="1"/>
    </xf>
    <xf numFmtId="0" fontId="0" fillId="0" borderId="0" xfId="0" applyFill="1" applyAlignment="1">
      <alignment vertical="center" wrapText="1"/>
    </xf>
    <xf numFmtId="0" fontId="3" fillId="0" borderId="0" xfId="0" applyFont="1" applyAlignment="1">
      <alignment horizontal="center" wrapText="1"/>
    </xf>
    <xf numFmtId="0" fontId="0" fillId="4" borderId="0" xfId="0" applyFill="1" applyAlignment="1">
      <alignment wrapText="1"/>
    </xf>
    <xf numFmtId="0" fontId="4" fillId="0" borderId="0" xfId="0" applyFont="1" applyAlignment="1">
      <alignment horizontal="center"/>
    </xf>
    <xf numFmtId="0" fontId="5" fillId="0" borderId="0" xfId="0" applyFont="1" applyAlignment="1">
      <alignment wrapText="1"/>
    </xf>
    <xf numFmtId="0" fontId="0" fillId="5" borderId="0" xfId="0" applyFill="1" applyAlignment="1">
      <alignment wrapText="1"/>
    </xf>
    <xf numFmtId="0" fontId="5" fillId="4" borderId="0" xfId="0" applyFont="1" applyFill="1" applyAlignment="1">
      <alignment wrapText="1"/>
    </xf>
    <xf numFmtId="0" fontId="5" fillId="5" borderId="0" xfId="0" applyFont="1" applyFill="1" applyAlignment="1">
      <alignment wrapText="1"/>
    </xf>
    <xf numFmtId="0" fontId="6" fillId="0" borderId="0" xfId="0" applyFont="1" applyAlignment="1">
      <alignment wrapText="1"/>
    </xf>
    <xf numFmtId="0" fontId="7" fillId="5" borderId="0" xfId="0" applyFont="1" applyFill="1" applyAlignment="1">
      <alignment wrapText="1"/>
    </xf>
    <xf numFmtId="0" fontId="1" fillId="0" borderId="1" xfId="0" applyFont="1" applyBorder="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wrapText="1" indent="1"/>
    </xf>
    <xf numFmtId="0" fontId="0" fillId="0" borderId="0" xfId="0" applyAlignment="1">
      <alignment horizontal="center"/>
    </xf>
    <xf numFmtId="0" fontId="12" fillId="7" borderId="0" xfId="2" applyFont="1" applyFill="1" applyAlignment="1" applyProtection="1">
      <alignment horizontal="center" vertical="center"/>
      <protection locked="0"/>
    </xf>
    <xf numFmtId="0" fontId="10" fillId="7" borderId="9" xfId="2" applyFont="1" applyFill="1" applyBorder="1" applyAlignment="1" applyProtection="1">
      <alignment vertical="center" wrapText="1"/>
      <protection locked="0"/>
    </xf>
    <xf numFmtId="0" fontId="13" fillId="7" borderId="9" xfId="3" applyFont="1" applyFill="1" applyBorder="1" applyAlignment="1" applyProtection="1">
      <alignment horizontal="left" vertical="center"/>
      <protection locked="0"/>
    </xf>
    <xf numFmtId="0" fontId="15" fillId="7" borderId="9" xfId="2" applyFont="1" applyFill="1" applyBorder="1" applyAlignment="1" applyProtection="1">
      <alignment horizontal="center" vertical="center" wrapText="1"/>
      <protection locked="0"/>
    </xf>
    <xf numFmtId="0" fontId="14" fillId="7" borderId="9" xfId="2" applyFont="1" applyFill="1" applyBorder="1" applyAlignment="1" applyProtection="1">
      <alignment vertical="center" wrapText="1"/>
      <protection locked="0"/>
    </xf>
    <xf numFmtId="0" fontId="16" fillId="11" borderId="1" xfId="2" applyFont="1" applyFill="1" applyBorder="1" applyAlignment="1">
      <alignment horizontal="center" vertical="center" wrapText="1"/>
    </xf>
    <xf numFmtId="0" fontId="16" fillId="12" borderId="1" xfId="2" applyFont="1" applyFill="1" applyBorder="1" applyAlignment="1">
      <alignment horizontal="center" vertical="center" wrapText="1"/>
    </xf>
    <xf numFmtId="0" fontId="16" fillId="13" borderId="1" xfId="2" applyFont="1" applyFill="1" applyBorder="1" applyAlignment="1">
      <alignment horizontal="center" vertical="center" wrapText="1"/>
    </xf>
    <xf numFmtId="0" fontId="17" fillId="14" borderId="1" xfId="2" applyFont="1" applyFill="1" applyBorder="1" applyAlignment="1">
      <alignment horizontal="center" vertical="center" wrapText="1"/>
    </xf>
    <xf numFmtId="0" fontId="16" fillId="15" borderId="1" xfId="2" applyFont="1" applyFill="1" applyBorder="1" applyAlignment="1">
      <alignment horizontal="center" vertical="center" wrapText="1"/>
    </xf>
    <xf numFmtId="0" fontId="17" fillId="16" borderId="1" xfId="2" applyFont="1" applyFill="1" applyBorder="1" applyAlignment="1">
      <alignment horizontal="center" vertical="center" wrapText="1"/>
    </xf>
    <xf numFmtId="0" fontId="16" fillId="17" borderId="1" xfId="2" applyFont="1" applyFill="1" applyBorder="1" applyAlignment="1">
      <alignment horizontal="center" vertical="center" wrapText="1"/>
    </xf>
    <xf numFmtId="0" fontId="17" fillId="18" borderId="1" xfId="2" applyFont="1" applyFill="1" applyBorder="1" applyAlignment="1">
      <alignment horizontal="center" vertical="center" wrapText="1"/>
    </xf>
    <xf numFmtId="0" fontId="16" fillId="19" borderId="1" xfId="2" applyFont="1" applyFill="1" applyBorder="1" applyAlignment="1">
      <alignment horizontal="center" vertical="center" wrapText="1"/>
    </xf>
    <xf numFmtId="0" fontId="17" fillId="20" borderId="1" xfId="2" applyFont="1" applyFill="1" applyBorder="1" applyAlignment="1">
      <alignment horizontal="center" vertical="center" wrapText="1"/>
    </xf>
    <xf numFmtId="0" fontId="17" fillId="10" borderId="1" xfId="2" applyFont="1" applyFill="1" applyBorder="1" applyAlignment="1">
      <alignment horizontal="center" vertical="center" wrapText="1"/>
    </xf>
    <xf numFmtId="164" fontId="16" fillId="21" borderId="1" xfId="2" applyNumberFormat="1" applyFont="1" applyFill="1" applyBorder="1" applyAlignment="1">
      <alignment horizontal="center" vertical="center" wrapText="1"/>
    </xf>
    <xf numFmtId="43" fontId="16" fillId="21" borderId="1" xfId="2" applyNumberFormat="1" applyFont="1" applyFill="1" applyBorder="1" applyAlignment="1">
      <alignment horizontal="center" vertical="center" wrapText="1"/>
    </xf>
    <xf numFmtId="165" fontId="12" fillId="0" borderId="1" xfId="4" applyNumberFormat="1" applyFont="1" applyFill="1" applyBorder="1" applyAlignment="1" applyProtection="1">
      <alignment horizontal="center" vertical="center" wrapText="1"/>
    </xf>
    <xf numFmtId="9" fontId="12" fillId="0" borderId="1" xfId="5" applyFont="1" applyFill="1" applyBorder="1" applyAlignment="1" applyProtection="1">
      <alignment horizontal="center" vertical="center" wrapText="1"/>
    </xf>
    <xf numFmtId="0" fontId="18" fillId="0" borderId="0" xfId="2" applyFont="1" applyAlignment="1" applyProtection="1">
      <alignment horizontal="center" vertical="center"/>
      <protection locked="0"/>
    </xf>
    <xf numFmtId="0" fontId="12" fillId="0" borderId="0" xfId="2" applyFont="1" applyAlignment="1" applyProtection="1">
      <alignment horizontal="center" vertical="center" wrapText="1"/>
      <protection locked="0"/>
    </xf>
    <xf numFmtId="0" fontId="12" fillId="7" borderId="0" xfId="2" applyFont="1" applyFill="1" applyAlignment="1" applyProtection="1">
      <alignment horizontal="center" vertical="center" wrapText="1"/>
      <protection locked="0"/>
    </xf>
    <xf numFmtId="0" fontId="12" fillId="7" borderId="0" xfId="2" applyFont="1" applyFill="1" applyAlignment="1" applyProtection="1">
      <alignment horizontal="center"/>
      <protection locked="0"/>
    </xf>
    <xf numFmtId="0" fontId="12" fillId="7" borderId="0" xfId="2" applyFont="1" applyFill="1" applyAlignment="1" applyProtection="1">
      <alignment horizontal="left"/>
      <protection locked="0"/>
    </xf>
    <xf numFmtId="0" fontId="12" fillId="7" borderId="0" xfId="2" applyFont="1" applyFill="1" applyProtection="1">
      <protection locked="0"/>
    </xf>
    <xf numFmtId="43" fontId="12" fillId="7" borderId="0" xfId="2" applyNumberFormat="1" applyFont="1" applyFill="1" applyProtection="1">
      <protection locked="0"/>
    </xf>
    <xf numFmtId="0" fontId="0" fillId="6" borderId="0" xfId="0" applyFill="1" applyAlignment="1">
      <alignment wrapText="1"/>
    </xf>
    <xf numFmtId="0" fontId="10" fillId="10" borderId="9" xfId="2" applyFont="1" applyFill="1" applyBorder="1" applyAlignment="1" applyProtection="1">
      <alignment horizontal="center" vertical="center"/>
      <protection locked="0"/>
    </xf>
    <xf numFmtId="0" fontId="17" fillId="10" borderId="1" xfId="0" applyFont="1" applyFill="1" applyBorder="1" applyAlignment="1">
      <alignment horizontal="center" vertical="center" wrapText="1"/>
    </xf>
    <xf numFmtId="9" fontId="0" fillId="0" borderId="0" xfId="1" applyFont="1"/>
    <xf numFmtId="0" fontId="21" fillId="0" borderId="1" xfId="0" applyFont="1" applyBorder="1" applyAlignment="1">
      <alignment horizontal="center" vertical="center" wrapText="1"/>
    </xf>
    <xf numFmtId="0" fontId="0" fillId="0" borderId="1" xfId="0" applyBorder="1"/>
    <xf numFmtId="10" fontId="0" fillId="0" borderId="0" xfId="1" applyNumberFormat="1" applyFont="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Fill="1" applyBorder="1" applyAlignment="1">
      <alignment horizontal="center" vertical="center" wrapText="1"/>
    </xf>
    <xf numFmtId="10" fontId="0" fillId="0" borderId="0" xfId="1" applyNumberFormat="1" applyFont="1" applyBorder="1" applyAlignment="1">
      <alignment horizontal="center"/>
    </xf>
    <xf numFmtId="2" fontId="0" fillId="0" borderId="0" xfId="0" applyNumberFormat="1" applyBorder="1" applyAlignment="1">
      <alignment horizontal="center"/>
    </xf>
    <xf numFmtId="10" fontId="0" fillId="0" borderId="0" xfId="1" applyNumberFormat="1" applyFont="1" applyBorder="1" applyAlignment="1">
      <alignment horizontal="center" vertical="center"/>
    </xf>
    <xf numFmtId="2" fontId="0" fillId="0" borderId="1" xfId="0" applyNumberFormat="1" applyBorder="1" applyAlignment="1">
      <alignment horizontal="center" vertical="center"/>
    </xf>
    <xf numFmtId="9" fontId="0" fillId="0" borderId="1" xfId="1" applyFont="1" applyBorder="1"/>
    <xf numFmtId="10" fontId="1" fillId="0" borderId="1" xfId="1" applyNumberFormat="1" applyFont="1" applyBorder="1" applyAlignment="1">
      <alignment horizontal="center" vertical="center" wrapText="1"/>
    </xf>
    <xf numFmtId="0" fontId="22" fillId="0" borderId="0" xfId="0" applyFont="1"/>
    <xf numFmtId="0" fontId="0" fillId="0" borderId="0" xfId="0" applyBorder="1"/>
    <xf numFmtId="0" fontId="1" fillId="2" borderId="0" xfId="0" applyFont="1" applyFill="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0" fillId="0" borderId="0" xfId="0" applyFill="1" applyAlignment="1" applyProtection="1">
      <alignment horizontal="center" vertical="center" wrapText="1"/>
    </xf>
    <xf numFmtId="2" fontId="0" fillId="0" borderId="0" xfId="0" applyNumberFormat="1" applyFill="1" applyAlignment="1" applyProtection="1">
      <alignment horizontal="center" vertical="center" wrapText="1"/>
    </xf>
    <xf numFmtId="10" fontId="0" fillId="0" borderId="0" xfId="1" applyNumberFormat="1" applyFont="1" applyFill="1" applyAlignment="1" applyProtection="1">
      <alignment horizontal="center" vertical="center" wrapText="1"/>
    </xf>
    <xf numFmtId="0" fontId="0" fillId="0" borderId="0" xfId="0" applyFill="1" applyAlignment="1" applyProtection="1">
      <alignment vertical="center" wrapText="1"/>
    </xf>
    <xf numFmtId="9" fontId="0" fillId="0" borderId="0" xfId="1" applyFont="1" applyAlignment="1" applyProtection="1">
      <alignment vertical="center" wrapText="1"/>
    </xf>
    <xf numFmtId="9" fontId="0" fillId="0" borderId="0" xfId="1" applyFont="1" applyFill="1" applyAlignment="1" applyProtection="1">
      <alignment vertical="center" wrapText="1"/>
    </xf>
    <xf numFmtId="10" fontId="0" fillId="0" borderId="0" xfId="1" applyNumberFormat="1" applyFont="1" applyAlignment="1" applyProtection="1">
      <alignment horizontal="center" vertical="center" wrapText="1"/>
    </xf>
    <xf numFmtId="10" fontId="0" fillId="0" borderId="0" xfId="1" applyNumberFormat="1" applyFont="1" applyFill="1" applyAlignment="1" applyProtection="1">
      <alignment vertical="center" wrapText="1"/>
    </xf>
    <xf numFmtId="0" fontId="12" fillId="0" borderId="1" xfId="2" applyFont="1" applyFill="1" applyBorder="1" applyAlignment="1">
      <alignment horizontal="center" vertical="center" wrapText="1"/>
    </xf>
    <xf numFmtId="0" fontId="12" fillId="0" borderId="1" xfId="2" applyFont="1" applyFill="1" applyBorder="1" applyAlignment="1">
      <alignment horizontal="left" vertical="center" wrapText="1"/>
    </xf>
    <xf numFmtId="1" fontId="12" fillId="0" borderId="1" xfId="2" applyNumberFormat="1" applyFont="1" applyFill="1" applyBorder="1" applyAlignment="1">
      <alignment horizontal="center" vertical="center" wrapText="1"/>
    </xf>
    <xf numFmtId="9" fontId="12" fillId="0" borderId="1" xfId="2" applyNumberFormat="1" applyFont="1" applyFill="1" applyBorder="1" applyAlignment="1">
      <alignment horizontal="center" vertical="center" wrapText="1"/>
    </xf>
    <xf numFmtId="0" fontId="12" fillId="0" borderId="0" xfId="2" applyFont="1" applyFill="1" applyAlignment="1" applyProtection="1">
      <alignment horizontal="center" vertical="center"/>
      <protection locked="0"/>
    </xf>
    <xf numFmtId="9" fontId="12" fillId="0" borderId="1" xfId="2" applyNumberFormat="1" applyFont="1" applyFill="1" applyBorder="1" applyAlignment="1">
      <alignment horizontal="left" vertical="center" wrapText="1"/>
    </xf>
    <xf numFmtId="0" fontId="12" fillId="0" borderId="1" xfId="2" applyFont="1" applyFill="1" applyBorder="1" applyAlignment="1">
      <alignment vertical="center" wrapText="1"/>
    </xf>
    <xf numFmtId="3" fontId="12" fillId="0" borderId="1" xfId="2" applyNumberFormat="1" applyFont="1" applyFill="1" applyBorder="1" applyAlignment="1">
      <alignment horizontal="center" vertical="center" wrapText="1"/>
    </xf>
    <xf numFmtId="0" fontId="19" fillId="0" borderId="1" xfId="2" applyFont="1" applyFill="1" applyBorder="1" applyAlignment="1">
      <alignment horizontal="left" vertical="center" wrapText="1"/>
    </xf>
    <xf numFmtId="0" fontId="20" fillId="0" borderId="1" xfId="2" applyFont="1" applyFill="1" applyBorder="1" applyAlignment="1">
      <alignment horizontal="left" vertical="center" wrapText="1"/>
    </xf>
    <xf numFmtId="0" fontId="11" fillId="0" borderId="0" xfId="2" applyFont="1" applyFill="1" applyAlignment="1" applyProtection="1">
      <alignment horizontal="center" vertical="center"/>
      <protection locked="0"/>
    </xf>
    <xf numFmtId="0" fontId="18" fillId="0" borderId="0" xfId="2" applyFont="1" applyFill="1" applyAlignment="1" applyProtection="1">
      <alignment horizontal="center" vertical="center"/>
      <protection locked="0"/>
    </xf>
    <xf numFmtId="16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10" fontId="0" fillId="0" borderId="1" xfId="1" applyNumberFormat="1" applyFont="1" applyBorder="1" applyAlignment="1">
      <alignment horizontal="center" vertical="center"/>
    </xf>
    <xf numFmtId="9" fontId="12" fillId="0" borderId="1" xfId="0" applyNumberFormat="1" applyFont="1" applyBorder="1" applyAlignment="1">
      <alignment horizontal="center" vertical="center" wrapText="1"/>
    </xf>
    <xf numFmtId="9" fontId="12" fillId="7" borderId="1" xfId="5" applyFont="1" applyFill="1" applyBorder="1" applyAlignment="1">
      <alignment horizontal="center" vertical="center" wrapText="1"/>
    </xf>
    <xf numFmtId="3" fontId="12" fillId="0" borderId="1" xfId="0" applyNumberFormat="1" applyFont="1" applyBorder="1" applyAlignment="1">
      <alignment horizontal="center" vertical="center" wrapText="1"/>
    </xf>
    <xf numFmtId="9" fontId="12" fillId="7" borderId="1" xfId="0" applyNumberFormat="1" applyFont="1" applyFill="1" applyBorder="1" applyAlignment="1">
      <alignment horizontal="center" vertical="center" wrapText="1"/>
    </xf>
    <xf numFmtId="0" fontId="12" fillId="0" borderId="1" xfId="3" applyFont="1" applyBorder="1" applyAlignment="1">
      <alignment horizontal="center" vertical="center" wrapText="1"/>
    </xf>
    <xf numFmtId="0" fontId="0" fillId="0" borderId="1" xfId="0" applyFill="1" applyBorder="1" applyAlignment="1" applyProtection="1">
      <alignment vertical="center" wrapText="1"/>
    </xf>
    <xf numFmtId="0" fontId="0" fillId="0" borderId="1" xfId="0" applyFill="1" applyBorder="1" applyAlignment="1" applyProtection="1">
      <alignment horizontal="center" vertical="center" wrapText="1"/>
    </xf>
    <xf numFmtId="2" fontId="0" fillId="0" borderId="1" xfId="0" applyNumberFormat="1" applyFill="1" applyBorder="1" applyAlignment="1" applyProtection="1">
      <alignment horizontal="center" vertical="center" wrapText="1"/>
    </xf>
    <xf numFmtId="10" fontId="0" fillId="0" borderId="1" xfId="1" applyNumberFormat="1" applyFont="1" applyFill="1" applyBorder="1" applyAlignment="1" applyProtection="1">
      <alignment horizontal="center" vertical="center" wrapText="1"/>
    </xf>
    <xf numFmtId="0" fontId="0" fillId="0" borderId="1" xfId="0" applyBorder="1" applyAlignment="1" applyProtection="1">
      <alignment vertical="center" wrapText="1"/>
    </xf>
    <xf numFmtId="0" fontId="0" fillId="0" borderId="1" xfId="0" applyBorder="1" applyAlignment="1">
      <alignment horizontal="left" vertical="center" wrapText="1"/>
    </xf>
    <xf numFmtId="9" fontId="12" fillId="0" borderId="1" xfId="2" applyNumberFormat="1" applyFont="1" applyFill="1" applyBorder="1" applyAlignment="1">
      <alignment horizontal="center" vertical="center" wrapText="1"/>
    </xf>
    <xf numFmtId="9" fontId="12" fillId="0" borderId="1" xfId="1" applyFont="1" applyFill="1" applyBorder="1" applyAlignment="1" applyProtection="1">
      <alignment horizontal="center" vertical="center" wrapText="1"/>
      <protection locked="0"/>
    </xf>
    <xf numFmtId="10" fontId="0" fillId="0" borderId="1" xfId="1" applyNumberFormat="1" applyFont="1" applyBorder="1" applyAlignment="1">
      <alignment horizontal="center" vertical="center"/>
    </xf>
    <xf numFmtId="168" fontId="12" fillId="0" borderId="1" xfId="10" applyNumberFormat="1" applyFont="1" applyFill="1" applyBorder="1" applyAlignment="1">
      <alignment horizontal="center" vertical="center" wrapText="1"/>
    </xf>
    <xf numFmtId="168" fontId="12" fillId="0" borderId="1" xfId="10" applyNumberFormat="1" applyFont="1" applyBorder="1" applyAlignment="1">
      <alignment horizontal="center" vertical="center" wrapText="1"/>
    </xf>
    <xf numFmtId="168" fontId="12" fillId="0" borderId="1" xfId="10" applyNumberFormat="1" applyFont="1" applyFill="1" applyBorder="1" applyAlignment="1" applyProtection="1">
      <alignment horizontal="center" vertical="center" wrapText="1"/>
    </xf>
    <xf numFmtId="168" fontId="20" fillId="0" borderId="1" xfId="10" applyNumberFormat="1" applyFont="1" applyBorder="1" applyAlignment="1">
      <alignment horizontal="center" vertical="center" wrapText="1"/>
    </xf>
    <xf numFmtId="3" fontId="12" fillId="7" borderId="1" xfId="10" applyNumberFormat="1" applyFont="1" applyFill="1" applyBorder="1" applyAlignment="1">
      <alignment horizontal="center" vertical="center" wrapText="1"/>
    </xf>
    <xf numFmtId="3" fontId="12" fillId="0" borderId="1" xfId="5" applyNumberFormat="1" applyFont="1" applyFill="1" applyBorder="1" applyAlignment="1" applyProtection="1">
      <alignment horizontal="center" vertical="center" wrapText="1"/>
    </xf>
    <xf numFmtId="3" fontId="12" fillId="0" borderId="1" xfId="5" applyNumberFormat="1" applyFont="1" applyFill="1" applyBorder="1" applyAlignment="1" applyProtection="1">
      <alignment horizontal="center" vertical="center" wrapText="1"/>
      <protection locked="0"/>
    </xf>
    <xf numFmtId="3" fontId="12" fillId="0" borderId="1" xfId="0" applyNumberFormat="1" applyFont="1" applyBorder="1" applyAlignment="1" applyProtection="1">
      <alignment horizontal="center" vertical="center" wrapText="1"/>
      <protection locked="0"/>
    </xf>
    <xf numFmtId="3" fontId="12" fillId="0" borderId="1" xfId="10" applyNumberFormat="1" applyFont="1" applyBorder="1" applyAlignment="1">
      <alignment horizontal="center" vertical="center" wrapText="1"/>
    </xf>
    <xf numFmtId="3" fontId="12" fillId="0" borderId="1" xfId="10" applyNumberFormat="1" applyFont="1" applyBorder="1" applyAlignment="1" applyProtection="1">
      <alignment horizontal="center" vertical="center" wrapText="1"/>
      <protection locked="0"/>
    </xf>
    <xf numFmtId="167" fontId="12" fillId="0" borderId="1" xfId="9" applyNumberFormat="1" applyFont="1" applyFill="1" applyBorder="1" applyAlignment="1" applyProtection="1">
      <alignment horizontal="center" vertical="center" wrapText="1"/>
    </xf>
    <xf numFmtId="167" fontId="12" fillId="0" borderId="1" xfId="9" applyNumberFormat="1" applyFont="1" applyFill="1" applyBorder="1" applyAlignment="1">
      <alignment horizontal="center" vertical="center" wrapText="1"/>
    </xf>
    <xf numFmtId="0" fontId="12" fillId="7" borderId="0" xfId="2" applyFont="1" applyFill="1" applyAlignment="1" applyProtection="1">
      <alignment horizontal="left" vertical="center"/>
      <protection locked="0"/>
    </xf>
    <xf numFmtId="2" fontId="0" fillId="0" borderId="1" xfId="0" applyNumberFormat="1" applyBorder="1" applyAlignment="1" applyProtection="1">
      <alignment horizontal="center" vertical="center" wrapText="1"/>
    </xf>
    <xf numFmtId="10" fontId="0" fillId="0" borderId="1" xfId="1" applyNumberFormat="1" applyFont="1" applyBorder="1" applyAlignment="1" applyProtection="1">
      <alignment horizontal="center" vertical="center" wrapText="1"/>
    </xf>
    <xf numFmtId="167" fontId="12" fillId="0" borderId="1" xfId="9" applyNumberFormat="1" applyFont="1" applyFill="1" applyBorder="1" applyAlignment="1">
      <alignment horizontal="left" vertical="center" wrapText="1"/>
    </xf>
    <xf numFmtId="167" fontId="12" fillId="0" borderId="1" xfId="9" applyNumberFormat="1" applyFont="1" applyFill="1" applyBorder="1" applyAlignment="1">
      <alignment vertical="center" wrapText="1"/>
    </xf>
    <xf numFmtId="3" fontId="12" fillId="0" borderId="1" xfId="0" applyNumberFormat="1" applyFont="1" applyFill="1" applyBorder="1" applyAlignment="1" applyProtection="1">
      <alignment horizontal="center" vertical="center" wrapText="1"/>
      <protection locked="0"/>
    </xf>
    <xf numFmtId="9" fontId="12" fillId="0" borderId="1" xfId="0" applyNumberFormat="1" applyFont="1" applyFill="1" applyBorder="1" applyAlignment="1" applyProtection="1">
      <alignment horizontal="center" vertical="center" wrapText="1"/>
      <protection locked="0"/>
    </xf>
    <xf numFmtId="9" fontId="12" fillId="0" borderId="1" xfId="5" applyNumberFormat="1" applyFont="1" applyFill="1" applyBorder="1" applyAlignment="1" applyProtection="1">
      <alignment horizontal="center" vertical="center" wrapText="1"/>
    </xf>
    <xf numFmtId="3" fontId="12" fillId="0" borderId="1" xfId="0" applyNumberFormat="1" applyFont="1" applyFill="1" applyBorder="1" applyAlignment="1">
      <alignment horizontal="center" vertical="center" wrapText="1"/>
    </xf>
    <xf numFmtId="3" fontId="12" fillId="0" borderId="1" xfId="1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xf>
    <xf numFmtId="167" fontId="12" fillId="0" borderId="1" xfId="7" applyNumberFormat="1"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lignment horizontal="left" vertical="center" wrapText="1"/>
    </xf>
    <xf numFmtId="3" fontId="20" fillId="0" borderId="1" xfId="0"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wrapText="1"/>
    </xf>
    <xf numFmtId="168" fontId="20" fillId="0" borderId="1" xfId="1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67" fontId="12" fillId="0" borderId="1" xfId="0" applyNumberFormat="1" applyFont="1" applyFill="1" applyBorder="1" applyAlignment="1">
      <alignment horizontal="left" vertical="center"/>
    </xf>
    <xf numFmtId="0" fontId="12" fillId="0" borderId="0" xfId="2" applyFont="1" applyFill="1" applyAlignment="1" applyProtection="1">
      <alignment horizontal="left" vertical="center"/>
      <protection locked="0"/>
    </xf>
    <xf numFmtId="1" fontId="12" fillId="0" borderId="1" xfId="5" applyNumberFormat="1" applyFont="1" applyFill="1" applyBorder="1" applyAlignment="1" applyProtection="1">
      <alignment horizontal="center" vertical="center" wrapText="1"/>
    </xf>
    <xf numFmtId="166" fontId="12" fillId="0" borderId="1" xfId="6"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164" fontId="12" fillId="0" borderId="7"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left" vertical="center"/>
      <protection locked="0"/>
    </xf>
    <xf numFmtId="9" fontId="12" fillId="0" borderId="1" xfId="2" applyNumberFormat="1" applyFont="1" applyFill="1" applyBorder="1" applyAlignment="1">
      <alignment vertical="center" wrapText="1"/>
    </xf>
    <xf numFmtId="1" fontId="12" fillId="0" borderId="1" xfId="5" applyNumberFormat="1" applyFont="1" applyFill="1" applyBorder="1" applyAlignment="1" applyProtection="1">
      <alignment horizontal="center" vertical="center"/>
    </xf>
    <xf numFmtId="0" fontId="12" fillId="0" borderId="1" xfId="0"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left" vertical="center"/>
      <protection locked="0"/>
    </xf>
    <xf numFmtId="0" fontId="12" fillId="0" borderId="0" xfId="0" applyFont="1" applyFill="1" applyAlignment="1" applyProtection="1">
      <alignment horizontal="center" vertical="center"/>
      <protection locked="0"/>
    </xf>
    <xf numFmtId="9" fontId="12" fillId="0" borderId="1" xfId="0" applyNumberFormat="1" applyFont="1" applyFill="1" applyBorder="1" applyAlignment="1" applyProtection="1">
      <alignment horizontal="center" vertical="center" wrapText="1"/>
    </xf>
    <xf numFmtId="1" fontId="12" fillId="0" borderId="1" xfId="5" applyNumberFormat="1" applyFont="1" applyFill="1" applyBorder="1" applyAlignment="1" applyProtection="1">
      <alignment horizontal="center" vertical="center" wrapText="1"/>
      <protection locked="0"/>
    </xf>
    <xf numFmtId="168" fontId="25" fillId="0" borderId="1" xfId="1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3" fontId="12" fillId="0" borderId="1" xfId="10" applyNumberFormat="1" applyFont="1" applyFill="1" applyBorder="1" applyAlignment="1" applyProtection="1">
      <alignment horizontal="center" vertical="center" wrapText="1"/>
      <protection locked="0"/>
    </xf>
    <xf numFmtId="1" fontId="12" fillId="0" borderId="1" xfId="6" applyNumberFormat="1" applyFont="1" applyFill="1" applyBorder="1" applyAlignment="1" applyProtection="1">
      <alignment horizontal="center" vertical="center" wrapText="1"/>
    </xf>
    <xf numFmtId="167" fontId="12" fillId="0" borderId="1" xfId="9" applyNumberFormat="1" applyFont="1" applyFill="1" applyBorder="1" applyAlignment="1" applyProtection="1">
      <alignment horizontal="center" vertical="center" wrapText="1"/>
      <protection locked="0"/>
    </xf>
    <xf numFmtId="1" fontId="12" fillId="0" borderId="1" xfId="0" applyNumberFormat="1" applyFont="1" applyBorder="1" applyAlignment="1">
      <alignment horizontal="center" vertical="center" wrapText="1"/>
    </xf>
    <xf numFmtId="0" fontId="12" fillId="0" borderId="1" xfId="5" applyNumberFormat="1" applyFont="1" applyFill="1" applyBorder="1" applyAlignment="1" applyProtection="1">
      <alignment horizontal="center" vertical="center" wrapText="1"/>
    </xf>
    <xf numFmtId="167" fontId="12" fillId="0" borderId="1" xfId="0" applyNumberFormat="1" applyFont="1" applyBorder="1" applyAlignment="1">
      <alignment horizontal="center" vertical="center" wrapText="1"/>
    </xf>
    <xf numFmtId="9" fontId="12" fillId="0" borderId="1" xfId="6" applyNumberFormat="1" applyFont="1" applyFill="1" applyBorder="1" applyAlignment="1" applyProtection="1">
      <alignment horizontal="center" vertical="center" wrapText="1"/>
    </xf>
    <xf numFmtId="9" fontId="12" fillId="0" borderId="1" xfId="5" applyFont="1" applyFill="1" applyBorder="1" applyAlignment="1" applyProtection="1">
      <alignment horizontal="center" vertical="center" wrapText="1"/>
      <protection locked="0"/>
    </xf>
    <xf numFmtId="3" fontId="19" fillId="0" borderId="1" xfId="0" applyNumberFormat="1" applyFont="1" applyFill="1" applyBorder="1" applyAlignment="1">
      <alignment horizontal="center" vertical="center" wrapText="1"/>
    </xf>
    <xf numFmtId="0" fontId="20" fillId="0" borderId="1" xfId="2" applyFont="1" applyFill="1" applyBorder="1" applyAlignment="1">
      <alignment horizontal="center" vertical="center" wrapText="1"/>
    </xf>
    <xf numFmtId="3" fontId="12" fillId="0" borderId="1" xfId="4" applyNumberFormat="1" applyFont="1" applyFill="1" applyBorder="1" applyAlignment="1" applyProtection="1">
      <alignment horizontal="center" vertical="center" wrapText="1"/>
    </xf>
    <xf numFmtId="167" fontId="12" fillId="0" borderId="1" xfId="0" applyNumberFormat="1" applyFont="1" applyFill="1" applyBorder="1" applyAlignment="1" applyProtection="1">
      <alignment horizontal="left" vertical="center" wrapText="1"/>
      <protection locked="0"/>
    </xf>
    <xf numFmtId="9" fontId="12" fillId="0" borderId="1" xfId="1" applyFont="1" applyFill="1" applyBorder="1" applyAlignment="1">
      <alignment horizontal="center" vertical="center" wrapText="1"/>
    </xf>
    <xf numFmtId="9" fontId="12" fillId="0" borderId="1" xfId="1" applyFont="1" applyFill="1" applyBorder="1" applyAlignment="1" applyProtection="1">
      <alignment horizontal="center" vertical="center" wrapText="1"/>
    </xf>
    <xf numFmtId="9" fontId="12" fillId="0" borderId="1" xfId="1" applyNumberFormat="1" applyFont="1" applyFill="1" applyBorder="1" applyAlignment="1">
      <alignment horizontal="center" vertical="center" wrapText="1"/>
    </xf>
    <xf numFmtId="0" fontId="12" fillId="0" borderId="1" xfId="0" applyFont="1" applyBorder="1" applyAlignment="1" applyProtection="1">
      <alignment horizontal="left" vertical="center" wrapText="1"/>
      <protection locked="0"/>
    </xf>
    <xf numFmtId="3" fontId="12" fillId="0" borderId="1" xfId="8" applyNumberFormat="1" applyFont="1" applyFill="1" applyBorder="1" applyAlignment="1" applyProtection="1">
      <alignment horizontal="center" vertical="center" wrapText="1"/>
    </xf>
    <xf numFmtId="0" fontId="12" fillId="0" borderId="1" xfId="0" applyFont="1" applyBorder="1" applyAlignment="1">
      <alignment vertical="center" wrapText="1"/>
    </xf>
    <xf numFmtId="49" fontId="12" fillId="0" borderId="1" xfId="9" applyNumberFormat="1" applyFont="1" applyFill="1" applyBorder="1" applyAlignment="1">
      <alignment vertical="center" wrapText="1"/>
    </xf>
    <xf numFmtId="9" fontId="20" fillId="0" borderId="1" xfId="0" applyNumberFormat="1" applyFont="1" applyBorder="1" applyAlignment="1">
      <alignment horizontal="center" vertical="center" wrapText="1"/>
    </xf>
    <xf numFmtId="9" fontId="12" fillId="0" borderId="1" xfId="5" applyFont="1" applyFill="1" applyBorder="1" applyAlignment="1">
      <alignment horizontal="center" vertical="center" wrapText="1"/>
    </xf>
    <xf numFmtId="168" fontId="19" fillId="0" borderId="1" xfId="10" applyNumberFormat="1" applyFont="1" applyBorder="1" applyAlignment="1">
      <alignment horizontal="center" vertical="center" wrapText="1"/>
    </xf>
    <xf numFmtId="0" fontId="19" fillId="0" borderId="1" xfId="2" applyFont="1" applyFill="1" applyBorder="1" applyAlignment="1">
      <alignment horizontal="center" vertical="center" wrapText="1"/>
    </xf>
    <xf numFmtId="168" fontId="19" fillId="0" borderId="1" xfId="10" applyNumberFormat="1" applyFont="1" applyFill="1" applyBorder="1" applyAlignment="1">
      <alignment horizontal="center" vertical="center" wrapText="1"/>
    </xf>
    <xf numFmtId="9" fontId="19" fillId="0" borderId="1" xfId="2" applyNumberFormat="1" applyFont="1" applyFill="1" applyBorder="1" applyAlignment="1">
      <alignment horizontal="center" vertical="center" wrapText="1"/>
    </xf>
    <xf numFmtId="9" fontId="19" fillId="0" borderId="1" xfId="5" applyFont="1" applyFill="1" applyBorder="1" applyAlignment="1">
      <alignment horizontal="center" vertical="center" wrapText="1"/>
    </xf>
    <xf numFmtId="9" fontId="19"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167" fontId="19" fillId="0" borderId="1" xfId="9" applyNumberFormat="1" applyFont="1" applyFill="1" applyBorder="1" applyAlignment="1">
      <alignment vertical="center" wrapText="1"/>
    </xf>
    <xf numFmtId="0" fontId="26" fillId="22" borderId="10" xfId="0" applyFont="1" applyFill="1" applyBorder="1" applyAlignment="1">
      <alignment horizontal="center" vertical="center" wrapText="1"/>
    </xf>
    <xf numFmtId="0" fontId="26" fillId="22" borderId="10" xfId="0" applyFont="1" applyFill="1" applyBorder="1" applyAlignment="1">
      <alignment horizontal="left" vertical="center" wrapText="1"/>
    </xf>
    <xf numFmtId="1" fontId="26" fillId="22" borderId="10" xfId="0" applyNumberFormat="1"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6" fillId="0" borderId="10" xfId="0" applyFont="1" applyBorder="1" applyAlignment="1">
      <alignment horizontal="left" vertical="center" wrapText="1"/>
    </xf>
    <xf numFmtId="0" fontId="26" fillId="0" borderId="10" xfId="0" applyFont="1" applyBorder="1" applyAlignment="1">
      <alignment horizontal="center" vertical="center" wrapText="1"/>
    </xf>
    <xf numFmtId="9" fontId="26" fillId="0" borderId="10" xfId="0" applyNumberFormat="1" applyFont="1" applyBorder="1" applyAlignment="1">
      <alignment horizontal="center" vertical="center" wrapText="1"/>
    </xf>
    <xf numFmtId="0" fontId="27" fillId="22" borderId="10" xfId="0" applyFont="1" applyFill="1" applyBorder="1" applyAlignment="1">
      <alignment horizontal="left" vertical="center" wrapText="1"/>
    </xf>
    <xf numFmtId="9" fontId="27" fillId="22" borderId="10" xfId="0" applyNumberFormat="1" applyFont="1" applyFill="1" applyBorder="1" applyAlignment="1">
      <alignment horizontal="center" vertical="center" wrapText="1"/>
    </xf>
    <xf numFmtId="1" fontId="27" fillId="22" borderId="10" xfId="0" applyNumberFormat="1" applyFont="1" applyFill="1" applyBorder="1" applyAlignment="1">
      <alignment horizontal="center" vertical="center" wrapText="1"/>
    </xf>
    <xf numFmtId="9" fontId="27" fillId="22" borderId="11" xfId="0" applyNumberFormat="1" applyFont="1" applyFill="1" applyBorder="1" applyAlignment="1">
      <alignment horizontal="center" vertical="center" wrapText="1"/>
    </xf>
    <xf numFmtId="169" fontId="27" fillId="22" borderId="10" xfId="0" applyNumberFormat="1" applyFont="1" applyFill="1" applyBorder="1" applyAlignment="1">
      <alignment horizontal="center" vertical="center" wrapText="1"/>
    </xf>
    <xf numFmtId="3" fontId="27" fillId="22" borderId="10" xfId="0" applyNumberFormat="1" applyFont="1" applyFill="1" applyBorder="1" applyAlignment="1">
      <alignment horizontal="center" vertical="center" wrapText="1"/>
    </xf>
    <xf numFmtId="164" fontId="27" fillId="22" borderId="10" xfId="0" applyNumberFormat="1" applyFont="1" applyFill="1" applyBorder="1" applyAlignment="1">
      <alignment horizontal="center" vertical="center" wrapText="1"/>
    </xf>
    <xf numFmtId="170" fontId="26" fillId="22" borderId="10" xfId="0" applyNumberFormat="1" applyFont="1" applyFill="1" applyBorder="1" applyAlignment="1">
      <alignment horizontal="center" vertical="center" wrapText="1"/>
    </xf>
    <xf numFmtId="167" fontId="12" fillId="0" borderId="1" xfId="9" applyNumberFormat="1" applyFont="1" applyBorder="1" applyAlignment="1">
      <alignment wrapText="1"/>
    </xf>
    <xf numFmtId="0" fontId="12" fillId="0" borderId="1" xfId="2" applyFont="1" applyFill="1" applyBorder="1" applyAlignment="1" applyProtection="1">
      <alignment horizontal="left" vertical="center" wrapText="1"/>
      <protection locked="0"/>
    </xf>
    <xf numFmtId="0" fontId="12" fillId="0" borderId="1" xfId="0" applyFont="1" applyBorder="1" applyAlignment="1">
      <alignment horizontal="left" vertical="center" wrapText="1"/>
    </xf>
    <xf numFmtId="167" fontId="12" fillId="0" borderId="1" xfId="2" applyNumberFormat="1" applyFont="1" applyFill="1" applyBorder="1" applyAlignment="1" applyProtection="1">
      <alignment horizontal="left" vertical="center" wrapText="1"/>
      <protection locked="0"/>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wrapText="1"/>
    </xf>
    <xf numFmtId="0" fontId="19" fillId="0" borderId="10" xfId="0" applyFont="1" applyBorder="1" applyAlignment="1">
      <alignment horizontal="center" wrapText="1"/>
    </xf>
    <xf numFmtId="0" fontId="12" fillId="0" borderId="1" xfId="0" applyFont="1" applyBorder="1"/>
    <xf numFmtId="1" fontId="19" fillId="0" borderId="10" xfId="0" applyNumberFormat="1" applyFont="1" applyBorder="1" applyAlignment="1">
      <alignment horizontal="center" wrapText="1"/>
    </xf>
    <xf numFmtId="9" fontId="19" fillId="0" borderId="10" xfId="1" applyFont="1" applyBorder="1" applyAlignment="1">
      <alignment horizontal="center" wrapText="1"/>
    </xf>
    <xf numFmtId="167" fontId="12" fillId="0" borderId="1" xfId="9" applyNumberFormat="1" applyFont="1" applyFill="1" applyBorder="1" applyAlignment="1" applyProtection="1">
      <alignment horizontal="center" vertical="center"/>
      <protection locked="0"/>
    </xf>
    <xf numFmtId="167" fontId="12" fillId="7" borderId="1" xfId="9" applyNumberFormat="1" applyFont="1" applyFill="1" applyBorder="1" applyAlignment="1" applyProtection="1">
      <alignment horizontal="center" vertical="center"/>
      <protection locked="0"/>
    </xf>
    <xf numFmtId="167" fontId="27" fillId="22" borderId="10" xfId="9" applyNumberFormat="1" applyFont="1" applyFill="1" applyBorder="1" applyAlignment="1">
      <alignment horizontal="center" vertical="center"/>
    </xf>
    <xf numFmtId="167" fontId="27" fillId="22" borderId="10" xfId="9" applyNumberFormat="1" applyFont="1" applyFill="1" applyBorder="1" applyAlignment="1">
      <alignment horizontal="center" vertical="center" wrapText="1"/>
    </xf>
    <xf numFmtId="167" fontId="19" fillId="0" borderId="11" xfId="9" applyNumberFormat="1" applyFont="1" applyBorder="1" applyAlignment="1">
      <alignment horizontal="center" wrapText="1"/>
    </xf>
    <xf numFmtId="3" fontId="19" fillId="0" borderId="10" xfId="0" applyNumberFormat="1" applyFont="1" applyBorder="1" applyAlignment="1">
      <alignment horizontal="center" wrapText="1"/>
    </xf>
    <xf numFmtId="167" fontId="19" fillId="0" borderId="10" xfId="9" applyNumberFormat="1" applyFont="1" applyBorder="1" applyAlignment="1">
      <alignment horizontal="center" wrapText="1"/>
    </xf>
    <xf numFmtId="9" fontId="19" fillId="0" borderId="14" xfId="1" applyFont="1" applyBorder="1" applyAlignment="1">
      <alignment horizontal="center" wrapText="1"/>
    </xf>
    <xf numFmtId="9" fontId="19" fillId="0" borderId="15" xfId="1" applyFont="1" applyBorder="1" applyAlignment="1">
      <alignment horizontal="center" wrapText="1"/>
    </xf>
    <xf numFmtId="9" fontId="19" fillId="0" borderId="16" xfId="1" applyFont="1" applyBorder="1" applyAlignment="1">
      <alignment horizontal="center" wrapText="1"/>
    </xf>
    <xf numFmtId="3" fontId="19" fillId="0" borderId="10" xfId="0" applyNumberFormat="1" applyFont="1" applyBorder="1" applyAlignment="1">
      <alignment horizontal="center" wrapText="1"/>
    </xf>
    <xf numFmtId="0" fontId="19" fillId="0" borderId="10" xfId="0" applyFont="1" applyBorder="1" applyAlignment="1">
      <alignment horizontal="center" wrapText="1"/>
    </xf>
    <xf numFmtId="167" fontId="19" fillId="0" borderId="10" xfId="9" applyNumberFormat="1" applyFont="1" applyBorder="1" applyAlignment="1">
      <alignment horizontal="center" wrapText="1"/>
    </xf>
    <xf numFmtId="1" fontId="19" fillId="0" borderId="10" xfId="0" applyNumberFormat="1" applyFont="1" applyBorder="1" applyAlignment="1">
      <alignment horizontal="center" wrapText="1"/>
    </xf>
    <xf numFmtId="0" fontId="10" fillId="7" borderId="9" xfId="2" applyFont="1" applyFill="1" applyBorder="1" applyAlignment="1" applyProtection="1">
      <alignment horizontal="left" vertical="center" wrapText="1"/>
      <protection locked="0"/>
    </xf>
    <xf numFmtId="0" fontId="14" fillId="7" borderId="9" xfId="2" applyFont="1" applyFill="1" applyBorder="1" applyAlignment="1" applyProtection="1">
      <alignment horizontal="center" vertical="center" wrapText="1"/>
      <protection locked="0"/>
    </xf>
    <xf numFmtId="0" fontId="14" fillId="7" borderId="4" xfId="2" applyFont="1" applyFill="1" applyBorder="1" applyAlignment="1" applyProtection="1">
      <alignment horizontal="center" vertical="center" wrapText="1"/>
      <protection locked="0"/>
    </xf>
    <xf numFmtId="0" fontId="14" fillId="7" borderId="5" xfId="2" applyFont="1" applyFill="1" applyBorder="1" applyAlignment="1" applyProtection="1">
      <alignment horizontal="center" vertical="center" wrapText="1"/>
      <protection locked="0"/>
    </xf>
    <xf numFmtId="0" fontId="14" fillId="7" borderId="6" xfId="2" applyFont="1" applyFill="1" applyBorder="1" applyAlignment="1" applyProtection="1">
      <alignment horizontal="center" vertical="center" wrapText="1"/>
      <protection locked="0"/>
    </xf>
    <xf numFmtId="0" fontId="14" fillId="7" borderId="1" xfId="2" applyFont="1" applyFill="1" applyBorder="1" applyAlignment="1" applyProtection="1">
      <alignment horizontal="center" vertical="center" wrapText="1"/>
      <protection locked="0"/>
    </xf>
    <xf numFmtId="167" fontId="12" fillId="0" borderId="12" xfId="9" applyNumberFormat="1" applyFont="1" applyFill="1" applyBorder="1" applyAlignment="1">
      <alignment horizontal="center" vertical="center" wrapText="1"/>
    </xf>
    <xf numFmtId="167" fontId="12" fillId="0" borderId="13" xfId="9" applyNumberFormat="1" applyFont="1" applyFill="1" applyBorder="1" applyAlignment="1">
      <alignment horizontal="center" vertical="center" wrapText="1"/>
    </xf>
    <xf numFmtId="167" fontId="12" fillId="0" borderId="9" xfId="9" applyNumberFormat="1" applyFont="1" applyFill="1" applyBorder="1" applyAlignment="1">
      <alignment horizontal="center" vertical="center" wrapText="1"/>
    </xf>
    <xf numFmtId="0" fontId="5" fillId="7" borderId="2" xfId="2" applyFill="1" applyBorder="1" applyAlignment="1" applyProtection="1">
      <alignment horizontal="center" vertical="top" wrapText="1"/>
      <protection locked="0"/>
    </xf>
    <xf numFmtId="0" fontId="5" fillId="7" borderId="3" xfId="2" applyFill="1" applyBorder="1" applyAlignment="1" applyProtection="1">
      <alignment horizontal="center" vertical="top" wrapText="1"/>
      <protection locked="0"/>
    </xf>
    <xf numFmtId="0" fontId="9" fillId="7" borderId="2" xfId="2" applyFont="1" applyFill="1" applyBorder="1" applyAlignment="1" applyProtection="1">
      <alignment horizontal="center" vertical="center" wrapText="1"/>
      <protection locked="0"/>
    </xf>
    <xf numFmtId="0" fontId="9" fillId="7" borderId="0" xfId="2" applyFont="1" applyFill="1" applyAlignment="1" applyProtection="1">
      <alignment horizontal="center" vertical="center" wrapText="1"/>
      <protection locked="0"/>
    </xf>
    <xf numFmtId="0" fontId="9" fillId="7" borderId="3" xfId="2" applyFont="1" applyFill="1" applyBorder="1" applyAlignment="1" applyProtection="1">
      <alignment horizontal="center" vertical="center" wrapText="1"/>
      <protection locked="0"/>
    </xf>
    <xf numFmtId="0" fontId="9" fillId="7" borderId="4" xfId="2" applyFont="1" applyFill="1" applyBorder="1" applyAlignment="1" applyProtection="1">
      <alignment horizontal="center" vertical="center" wrapText="1"/>
      <protection locked="0"/>
    </xf>
    <xf numFmtId="0" fontId="9" fillId="7" borderId="5" xfId="2" applyFont="1" applyFill="1" applyBorder="1" applyAlignment="1" applyProtection="1">
      <alignment horizontal="center" vertical="center" wrapText="1"/>
      <protection locked="0"/>
    </xf>
    <xf numFmtId="0" fontId="9" fillId="7" borderId="6" xfId="2" applyFont="1" applyFill="1" applyBorder="1" applyAlignment="1" applyProtection="1">
      <alignment horizontal="center" vertical="center" wrapText="1"/>
      <protection locked="0"/>
    </xf>
    <xf numFmtId="0" fontId="10" fillId="7" borderId="1" xfId="2" applyFont="1" applyFill="1" applyBorder="1" applyAlignment="1" applyProtection="1">
      <alignment horizontal="left" vertical="center" wrapText="1"/>
      <protection locked="0"/>
    </xf>
    <xf numFmtId="0" fontId="10" fillId="9" borderId="1" xfId="2" applyFont="1" applyFill="1" applyBorder="1" applyAlignment="1" applyProtection="1">
      <alignment horizontal="center" vertical="center"/>
      <protection locked="0"/>
    </xf>
    <xf numFmtId="0" fontId="10" fillId="10" borderId="1" xfId="2" applyFont="1" applyFill="1" applyBorder="1" applyAlignment="1" applyProtection="1">
      <alignment horizontal="center" vertical="center"/>
      <protection locked="0"/>
    </xf>
    <xf numFmtId="0" fontId="10" fillId="10" borderId="9" xfId="2" applyFont="1" applyFill="1" applyBorder="1" applyAlignment="1" applyProtection="1">
      <alignment horizontal="center" vertical="center"/>
      <protection locked="0"/>
    </xf>
    <xf numFmtId="44" fontId="10" fillId="3" borderId="9" xfId="2" applyNumberFormat="1" applyFont="1" applyFill="1" applyBorder="1" applyAlignment="1" applyProtection="1">
      <alignment horizontal="center" vertical="center"/>
      <protection locked="0"/>
    </xf>
    <xf numFmtId="0" fontId="16" fillId="11" borderId="1" xfId="2" applyFont="1" applyFill="1" applyBorder="1" applyAlignment="1" applyProtection="1">
      <alignment horizontal="center" vertical="center" wrapText="1"/>
      <protection locked="0"/>
    </xf>
    <xf numFmtId="0" fontId="10" fillId="7" borderId="7" xfId="2" applyFont="1" applyFill="1" applyBorder="1" applyAlignment="1" applyProtection="1">
      <alignment horizontal="left" vertical="center"/>
      <protection locked="0"/>
    </xf>
    <xf numFmtId="0" fontId="10" fillId="7" borderId="8" xfId="2" applyFont="1" applyFill="1" applyBorder="1" applyAlignment="1" applyProtection="1">
      <alignment horizontal="left" vertical="center"/>
      <protection locked="0"/>
    </xf>
    <xf numFmtId="0" fontId="10" fillId="7" borderId="1" xfId="2" applyFont="1" applyFill="1" applyBorder="1" applyAlignment="1" applyProtection="1">
      <alignment horizontal="center" vertical="center" wrapText="1"/>
      <protection locked="0"/>
    </xf>
    <xf numFmtId="0" fontId="13" fillId="8" borderId="1" xfId="3" applyFont="1" applyFill="1" applyBorder="1" applyAlignment="1" applyProtection="1">
      <alignment horizontal="left" vertical="center"/>
      <protection locked="0"/>
    </xf>
    <xf numFmtId="10" fontId="0" fillId="0" borderId="1" xfId="1" applyNumberFormat="1" applyFont="1" applyBorder="1" applyAlignment="1">
      <alignment horizontal="center" vertical="center"/>
    </xf>
    <xf numFmtId="167" fontId="12" fillId="7" borderId="1" xfId="9" applyNumberFormat="1" applyFont="1" applyFill="1" applyBorder="1" applyAlignment="1" applyProtection="1">
      <alignment horizontal="center" vertical="center" wrapText="1"/>
    </xf>
    <xf numFmtId="0" fontId="12" fillId="7" borderId="1" xfId="0" applyFont="1" applyFill="1" applyBorder="1" applyAlignment="1">
      <alignment horizontal="center" vertical="center" wrapText="1"/>
    </xf>
    <xf numFmtId="0" fontId="12" fillId="0" borderId="1" xfId="5" applyNumberFormat="1" applyFont="1" applyFill="1" applyBorder="1" applyAlignment="1" applyProtection="1">
      <alignment horizontal="center" vertical="center" wrapText="1"/>
      <protection locked="0"/>
    </xf>
    <xf numFmtId="9" fontId="12" fillId="0" borderId="1" xfId="5" applyNumberFormat="1" applyFont="1" applyFill="1" applyBorder="1" applyAlignment="1" applyProtection="1">
      <alignment horizontal="center" vertical="center" wrapText="1"/>
      <protection locked="0"/>
    </xf>
    <xf numFmtId="0" fontId="20" fillId="0" borderId="1" xfId="2" applyFont="1" applyFill="1" applyBorder="1" applyAlignment="1">
      <alignment vertical="center" wrapText="1"/>
    </xf>
    <xf numFmtId="1" fontId="20" fillId="0" borderId="1" xfId="2" applyNumberFormat="1" applyFont="1" applyFill="1" applyBorder="1" applyAlignment="1">
      <alignment horizontal="center" vertical="center" wrapText="1"/>
    </xf>
    <xf numFmtId="9" fontId="20" fillId="0" borderId="1" xfId="2" applyNumberFormat="1" applyFont="1" applyFill="1" applyBorder="1" applyAlignment="1">
      <alignment horizontal="center" vertical="center" wrapText="1"/>
    </xf>
    <xf numFmtId="167" fontId="20" fillId="0" borderId="1" xfId="9" applyNumberFormat="1" applyFont="1" applyFill="1" applyBorder="1" applyAlignment="1" applyProtection="1">
      <alignment horizontal="center" vertical="center" wrapText="1"/>
    </xf>
    <xf numFmtId="0" fontId="20" fillId="0" borderId="1" xfId="5" applyNumberFormat="1" applyFont="1" applyFill="1" applyBorder="1" applyAlignment="1" applyProtection="1">
      <alignment horizontal="center" vertical="center" wrapText="1"/>
      <protection locked="0"/>
    </xf>
    <xf numFmtId="0" fontId="12" fillId="7" borderId="1" xfId="0" applyFont="1" applyFill="1" applyBorder="1" applyAlignment="1" applyProtection="1">
      <alignment horizontal="left" vertical="center" wrapText="1"/>
    </xf>
    <xf numFmtId="9" fontId="19" fillId="0" borderId="1" xfId="5" applyFont="1" applyFill="1" applyBorder="1" applyAlignment="1" applyProtection="1">
      <alignment horizontal="center" vertical="center" wrapText="1"/>
    </xf>
    <xf numFmtId="3" fontId="19" fillId="0" borderId="10" xfId="0" applyNumberFormat="1" applyFont="1" applyBorder="1" applyAlignment="1">
      <alignment horizontal="center" vertical="center" wrapText="1"/>
    </xf>
    <xf numFmtId="171" fontId="12" fillId="0" borderId="1" xfId="8" applyNumberFormat="1" applyFont="1" applyFill="1" applyBorder="1" applyAlignment="1" applyProtection="1">
      <alignment horizontal="center" vertical="center" wrapText="1"/>
    </xf>
    <xf numFmtId="2" fontId="12" fillId="0" borderId="1" xfId="0" applyNumberFormat="1" applyFont="1" applyFill="1" applyBorder="1" applyAlignment="1" applyProtection="1">
      <alignment horizontal="center" vertical="center" wrapText="1"/>
      <protection locked="0"/>
    </xf>
    <xf numFmtId="3" fontId="19" fillId="0" borderId="10" xfId="0" applyNumberFormat="1" applyFont="1" applyBorder="1" applyAlignment="1">
      <alignment horizontal="center" vertical="center"/>
    </xf>
    <xf numFmtId="9" fontId="20" fillId="0" borderId="1" xfId="5" applyNumberFormat="1" applyFont="1" applyFill="1" applyBorder="1" applyAlignment="1" applyProtection="1">
      <alignment horizontal="center" vertical="center" wrapText="1"/>
    </xf>
    <xf numFmtId="0" fontId="20" fillId="0" borderId="1" xfId="0" applyFont="1" applyBorder="1" applyAlignment="1">
      <alignment horizontal="center" vertical="center" wrapText="1"/>
    </xf>
    <xf numFmtId="167" fontId="12" fillId="0" borderId="1" xfId="7" applyNumberFormat="1" applyFont="1" applyFill="1" applyBorder="1" applyAlignment="1" applyProtection="1">
      <alignment horizontal="center" vertical="center" wrapText="1"/>
    </xf>
    <xf numFmtId="166" fontId="12" fillId="0" borderId="7" xfId="6" applyFont="1" applyFill="1" applyBorder="1" applyAlignment="1" applyProtection="1">
      <alignment horizontal="center" vertical="center"/>
      <protection locked="0"/>
    </xf>
    <xf numFmtId="167" fontId="12" fillId="0" borderId="1" xfId="7"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2" fontId="12" fillId="0" borderId="1" xfId="2" applyNumberFormat="1" applyFont="1" applyFill="1" applyBorder="1" applyAlignment="1">
      <alignment horizontal="left" vertical="center" wrapText="1"/>
    </xf>
    <xf numFmtId="166" fontId="12" fillId="0" borderId="7" xfId="6" applyFont="1" applyFill="1" applyBorder="1" applyAlignment="1">
      <alignment horizontal="center" vertical="center" wrapText="1"/>
    </xf>
    <xf numFmtId="167" fontId="12" fillId="0" borderId="0" xfId="9" applyNumberFormat="1" applyFont="1" applyFill="1" applyProtection="1">
      <protection locked="0"/>
    </xf>
    <xf numFmtId="1" fontId="20" fillId="0" borderId="1" xfId="0" applyNumberFormat="1" applyFont="1" applyBorder="1" applyAlignment="1">
      <alignment horizontal="center" vertical="center" wrapText="1"/>
    </xf>
  </cellXfs>
  <cellStyles count="33">
    <cellStyle name="Millares" xfId="10" builtinId="3"/>
    <cellStyle name="Millares [0] 2" xfId="4"/>
    <cellStyle name="Millares [0] 2 2" xfId="19"/>
    <cellStyle name="Millares [0] 2 3" xfId="31"/>
    <cellStyle name="Millares 10" xfId="23"/>
    <cellStyle name="Millares 11" xfId="28"/>
    <cellStyle name="Millares 2" xfId="8"/>
    <cellStyle name="Millares 2 2" xfId="18"/>
    <cellStyle name="Millares 2 3" xfId="30"/>
    <cellStyle name="Millares 3" xfId="12"/>
    <cellStyle name="Millares 4" xfId="14"/>
    <cellStyle name="Millares 5" xfId="11"/>
    <cellStyle name="Millares 6" xfId="16"/>
    <cellStyle name="Millares 7" xfId="21"/>
    <cellStyle name="Millares 8" xfId="24"/>
    <cellStyle name="Millares 9" xfId="26"/>
    <cellStyle name="Moneda" xfId="9" builtinId="4"/>
    <cellStyle name="Moneda [0] 2" xfId="6"/>
    <cellStyle name="Moneda 10" xfId="29"/>
    <cellStyle name="Moneda 11" xfId="32"/>
    <cellStyle name="Moneda 2" xfId="7"/>
    <cellStyle name="Moneda 3" xfId="13"/>
    <cellStyle name="Moneda 4" xfId="15"/>
    <cellStyle name="Moneda 5" xfId="17"/>
    <cellStyle name="Moneda 6" xfId="20"/>
    <cellStyle name="Moneda 7" xfId="22"/>
    <cellStyle name="Moneda 8" xfId="25"/>
    <cellStyle name="Moneda 9" xfId="27"/>
    <cellStyle name="Normal" xfId="0" builtinId="0"/>
    <cellStyle name="Normal 2" xfId="2"/>
    <cellStyle name="Normal 2 2" xfId="3"/>
    <cellStyle name="Porcentaje" xfId="1" builtinId="5"/>
    <cellStyle name="Porcentaje 2" xfId="5"/>
  </cellStyles>
  <dxfs count="67">
    <dxf>
      <border>
        <left style="thin">
          <color auto="1"/>
        </left>
        <right style="thin">
          <color auto="1"/>
        </right>
        <top style="thin">
          <color auto="1"/>
        </top>
        <bottom style="thin">
          <color auto="1"/>
        </bottom>
        <vertical/>
        <horizontal/>
      </border>
    </dxf>
    <dxf>
      <font>
        <color theme="0"/>
      </font>
    </dxf>
    <dxf>
      <font>
        <color theme="0"/>
      </font>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
      <fill>
        <patternFill>
          <bgColor theme="7" tint="0.59996337778862885"/>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200" b="1">
                <a:solidFill>
                  <a:sysClr val="windowText" lastClr="000000"/>
                </a:solidFill>
              </a:rPr>
              <a:t>PORCENTAJE DE EJECUCIÓN POR LÍNEA ESTRATÉGICA</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027777777777778E-2"/>
          <c:y val="0.14431393992417615"/>
          <c:w val="0.95138888888888884"/>
          <c:h val="0.48752734033245843"/>
        </c:manualLayout>
      </c:layout>
      <c:pie3DChart>
        <c:varyColors val="1"/>
        <c:ser>
          <c:idx val="0"/>
          <c:order val="0"/>
          <c:tx>
            <c:strRef>
              <c:f>'RESUMEN L.E.'!$E$1</c:f>
              <c:strCache>
                <c:ptCount val="1"/>
                <c:pt idx="0">
                  <c:v>PORCENTAJE DE EJECUCIÓN</c:v>
                </c:pt>
              </c:strCache>
            </c:strRef>
          </c:tx>
          <c:spPr>
            <a:effectLst>
              <a:innerShdw blurRad="63500" dist="50800" dir="18900000">
                <a:prstClr val="black">
                  <a:alpha val="50000"/>
                </a:prstClr>
              </a:innerShdw>
            </a:effectLst>
            <a:scene3d>
              <a:camera prst="orthographicFront"/>
              <a:lightRig rig="threePt" dir="t"/>
            </a:scene3d>
            <a:sp3d prstMaterial="metal">
              <a:bevelT/>
              <a:bevelB/>
              <a:contourClr>
                <a:srgbClr val="000000"/>
              </a:contourClr>
            </a:sp3d>
          </c:spPr>
          <c:explosion val="22"/>
          <c:dPt>
            <c:idx val="0"/>
            <c:bubble3D val="0"/>
            <c:spPr>
              <a:solidFill>
                <a:schemeClr val="accent6">
                  <a:shade val="58000"/>
                </a:schemeClr>
              </a:solidFill>
              <a:ln w="25400">
                <a:solidFill>
                  <a:schemeClr val="lt1"/>
                </a:solidFill>
              </a:ln>
              <a:effectLst>
                <a:innerShdw blurRad="63500" dist="50800" dir="18900000">
                  <a:prstClr val="black">
                    <a:alpha val="50000"/>
                  </a:prstClr>
                </a:innerShdw>
              </a:effectLst>
              <a:scene3d>
                <a:camera prst="orthographicFront"/>
                <a:lightRig rig="threePt" dir="t"/>
              </a:scene3d>
              <a:sp3d contourW="25400" prstMaterial="metal">
                <a:bevelT/>
                <a:bevelB/>
                <a:contourClr>
                  <a:schemeClr val="lt1"/>
                </a:contourClr>
              </a:sp3d>
            </c:spPr>
            <c:extLst>
              <c:ext xmlns:c16="http://schemas.microsoft.com/office/drawing/2014/chart" uri="{C3380CC4-5D6E-409C-BE32-E72D297353CC}">
                <c16:uniqueId val="{00000002-9F57-48E1-9D1A-62279E7A5ED3}"/>
              </c:ext>
            </c:extLst>
          </c:dPt>
          <c:dPt>
            <c:idx val="1"/>
            <c:bubble3D val="0"/>
            <c:spPr>
              <a:solidFill>
                <a:schemeClr val="accent6">
                  <a:shade val="86000"/>
                </a:schemeClr>
              </a:solidFill>
              <a:ln w="25400">
                <a:solidFill>
                  <a:schemeClr val="lt1"/>
                </a:solidFill>
              </a:ln>
              <a:effectLst>
                <a:innerShdw blurRad="63500" dist="50800" dir="18900000">
                  <a:prstClr val="black">
                    <a:alpha val="50000"/>
                  </a:prstClr>
                </a:innerShdw>
              </a:effectLst>
              <a:scene3d>
                <a:camera prst="orthographicFront"/>
                <a:lightRig rig="threePt" dir="t"/>
              </a:scene3d>
              <a:sp3d contourW="25400" prstMaterial="metal">
                <a:bevelT/>
                <a:bevelB/>
                <a:contourClr>
                  <a:schemeClr val="lt1"/>
                </a:contourClr>
              </a:sp3d>
            </c:spPr>
            <c:extLst>
              <c:ext xmlns:c16="http://schemas.microsoft.com/office/drawing/2014/chart" uri="{C3380CC4-5D6E-409C-BE32-E72D297353CC}">
                <c16:uniqueId val="{00000003-9F57-48E1-9D1A-62279E7A5ED3}"/>
              </c:ext>
            </c:extLst>
          </c:dPt>
          <c:dPt>
            <c:idx val="2"/>
            <c:bubble3D val="0"/>
            <c:spPr>
              <a:solidFill>
                <a:schemeClr val="accent6">
                  <a:tint val="86000"/>
                </a:schemeClr>
              </a:solidFill>
              <a:ln w="25400">
                <a:solidFill>
                  <a:schemeClr val="lt1"/>
                </a:solidFill>
              </a:ln>
              <a:effectLst>
                <a:innerShdw blurRad="63500" dist="50800" dir="18900000">
                  <a:prstClr val="black">
                    <a:alpha val="50000"/>
                  </a:prstClr>
                </a:innerShdw>
              </a:effectLst>
              <a:scene3d>
                <a:camera prst="orthographicFront"/>
                <a:lightRig rig="threePt" dir="t"/>
              </a:scene3d>
              <a:sp3d contourW="25400" prstMaterial="metal">
                <a:bevelT/>
                <a:bevelB/>
                <a:contourClr>
                  <a:schemeClr val="lt1"/>
                </a:contourClr>
              </a:sp3d>
            </c:spPr>
            <c:extLst>
              <c:ext xmlns:c16="http://schemas.microsoft.com/office/drawing/2014/chart" uri="{C3380CC4-5D6E-409C-BE32-E72D297353CC}">
                <c16:uniqueId val="{00000004-9F57-48E1-9D1A-62279E7A5ED3}"/>
              </c:ext>
            </c:extLst>
          </c:dPt>
          <c:dPt>
            <c:idx val="3"/>
            <c:bubble3D val="0"/>
            <c:spPr>
              <a:solidFill>
                <a:schemeClr val="accent6">
                  <a:tint val="58000"/>
                </a:schemeClr>
              </a:solidFill>
              <a:ln w="25400">
                <a:solidFill>
                  <a:schemeClr val="lt1"/>
                </a:solidFill>
              </a:ln>
              <a:effectLst>
                <a:innerShdw blurRad="63500" dist="50800" dir="18900000">
                  <a:prstClr val="black">
                    <a:alpha val="50000"/>
                  </a:prstClr>
                </a:innerShdw>
              </a:effectLst>
              <a:scene3d>
                <a:camera prst="orthographicFront"/>
                <a:lightRig rig="threePt" dir="t"/>
              </a:scene3d>
              <a:sp3d contourW="25400" prstMaterial="metal">
                <a:bevelT/>
                <a:bevelB/>
                <a:contourClr>
                  <a:schemeClr val="lt1"/>
                </a:contourClr>
              </a:sp3d>
            </c:spPr>
            <c:extLst>
              <c:ext xmlns:c16="http://schemas.microsoft.com/office/drawing/2014/chart" uri="{C3380CC4-5D6E-409C-BE32-E72D297353CC}">
                <c16:uniqueId val="{00000005-9F57-48E1-9D1A-62279E7A5ED3}"/>
              </c:ext>
            </c:extLst>
          </c:dPt>
          <c:dLbls>
            <c:dLbl>
              <c:idx val="0"/>
              <c:layout>
                <c:manualLayout>
                  <c:x val="1.4318241469816171E-2"/>
                  <c:y val="1.8464202391367788E-2"/>
                </c:manualLayout>
              </c:layout>
              <c:tx>
                <c:rich>
                  <a:bodyPr/>
                  <a:lstStyle/>
                  <a:p>
                    <a:r>
                      <a:rPr lang="en-US" baseline="0"/>
                      <a:t>1</a:t>
                    </a:r>
                  </a:p>
                  <a:p>
                    <a:r>
                      <a:rPr lang="en-US" baseline="0"/>
                      <a:t> </a:t>
                    </a:r>
                    <a:fld id="{7BB998EE-1E61-4157-9682-673BFB1540D9}" type="VALUE">
                      <a:rPr lang="en-US" baseline="0"/>
                      <a:pPr/>
                      <a:t>[VALOR]</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9F57-48E1-9D1A-62279E7A5ED3}"/>
                </c:ext>
              </c:extLst>
            </c:dLbl>
            <c:dLbl>
              <c:idx val="1"/>
              <c:layout>
                <c:manualLayout>
                  <c:x val="0.17620778652668417"/>
                  <c:y val="-0.11574074074074074"/>
                </c:manualLayout>
              </c:layout>
              <c:tx>
                <c:rich>
                  <a:bodyPr/>
                  <a:lstStyle/>
                  <a:p>
                    <a:r>
                      <a:rPr lang="en-US" baseline="0"/>
                      <a:t>2</a:t>
                    </a:r>
                  </a:p>
                  <a:p>
                    <a:r>
                      <a:rPr lang="en-US" baseline="0"/>
                      <a:t> </a:t>
                    </a:r>
                    <a:fld id="{A0D53D23-7D55-4AC8-9964-5EDA65998C32}" type="VALUE">
                      <a:rPr lang="en-US" baseline="0"/>
                      <a:pPr/>
                      <a:t>[VALOR]</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9F57-48E1-9D1A-62279E7A5ED3}"/>
                </c:ext>
              </c:extLst>
            </c:dLbl>
            <c:dLbl>
              <c:idx val="2"/>
              <c:layout>
                <c:manualLayout>
                  <c:x val="-6.3580927384076988E-2"/>
                  <c:y val="-6.443423738699329E-2"/>
                </c:manualLayout>
              </c:layout>
              <c:tx>
                <c:rich>
                  <a:bodyPr/>
                  <a:lstStyle/>
                  <a:p>
                    <a:r>
                      <a:rPr lang="en-US" baseline="0"/>
                      <a:t>3</a:t>
                    </a:r>
                  </a:p>
                  <a:p>
                    <a:r>
                      <a:rPr lang="en-US" baseline="0"/>
                      <a:t> </a:t>
                    </a:r>
                    <a:fld id="{6F13D0A8-30B7-40F7-BC60-547444E8CA29}" type="VALUE">
                      <a:rPr lang="en-US" baseline="0"/>
                      <a:pPr/>
                      <a:t>[VALOR]</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9F57-48E1-9D1A-62279E7A5ED3}"/>
                </c:ext>
              </c:extLst>
            </c:dLbl>
            <c:dLbl>
              <c:idx val="3"/>
              <c:layout>
                <c:manualLayout>
                  <c:x val="-4.367060367454071E-2"/>
                  <c:y val="9.3170020414114901E-2"/>
                </c:manualLayout>
              </c:layout>
              <c:tx>
                <c:rich>
                  <a:bodyPr/>
                  <a:lstStyle/>
                  <a:p>
                    <a:r>
                      <a:rPr lang="en-US" baseline="0"/>
                      <a:t>4</a:t>
                    </a:r>
                  </a:p>
                  <a:p>
                    <a:r>
                      <a:rPr lang="en-US" baseline="0"/>
                      <a:t> </a:t>
                    </a:r>
                    <a:fld id="{696F3A76-5BBC-4A16-B6FE-85227D09259B}" type="VALUE">
                      <a:rPr lang="en-US" baseline="0"/>
                      <a:pPr/>
                      <a:t>[VALOR]</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9F57-48E1-9D1A-62279E7A5ED3}"/>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'RESUMEN L.E.'!$A$2:$B$5</c:f>
              <c:multiLvlStrCache>
                <c:ptCount val="4"/>
                <c:lvl>
                  <c:pt idx="0">
                    <c:v>Equidad e inclusión para la transformación social</c:v>
                  </c:pt>
                  <c:pt idx="1">
                    <c:v>Gobernanza para la transformación de la esperanza en confianza ciudadana</c:v>
                  </c:pt>
                  <c:pt idx="2">
                    <c:v>Hábitat al servicio de la transformación sostenible del territorio</c:v>
                  </c:pt>
                  <c:pt idx="3">
                    <c:v>Transformación para la productividad y el emprendimiento</c:v>
                  </c:pt>
                </c:lvl>
                <c:lvl>
                  <c:pt idx="0">
                    <c:v>1</c:v>
                  </c:pt>
                  <c:pt idx="1">
                    <c:v>2</c:v>
                  </c:pt>
                  <c:pt idx="2">
                    <c:v>3</c:v>
                  </c:pt>
                  <c:pt idx="3">
                    <c:v>4</c:v>
                  </c:pt>
                </c:lvl>
              </c:multiLvlStrCache>
            </c:multiLvlStrRef>
          </c:cat>
          <c:val>
            <c:numRef>
              <c:f>'RESUMEN L.E.'!$E$2:$E$5</c:f>
              <c:numCache>
                <c:formatCode>0.00%</c:formatCode>
                <c:ptCount val="4"/>
                <c:pt idx="0">
                  <c:v>5.0022735453733855E-2</c:v>
                </c:pt>
                <c:pt idx="1">
                  <c:v>0</c:v>
                </c:pt>
                <c:pt idx="2">
                  <c:v>0</c:v>
                </c:pt>
                <c:pt idx="3">
                  <c:v>0</c:v>
                </c:pt>
              </c:numCache>
            </c:numRef>
          </c:val>
          <c:extLst>
            <c:ext xmlns:c16="http://schemas.microsoft.com/office/drawing/2014/chart" uri="{C3380CC4-5D6E-409C-BE32-E72D297353CC}">
              <c16:uniqueId val="{00000000-9F57-48E1-9D1A-62279E7A5ED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CO" b="1">
                <a:solidFill>
                  <a:sysClr val="windowText" lastClr="000000"/>
                </a:solidFill>
              </a:rPr>
              <a:t>AVANCE DEL PLAN DE DESARROLLO 2021</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'RESUMEN L.E.'!$A$2</c:f>
              <c:strCache>
                <c:ptCount val="1"/>
                <c:pt idx="0">
                  <c:v>1</c:v>
                </c:pt>
              </c:strCache>
            </c:strRef>
          </c:tx>
          <c:spPr>
            <a:solidFill>
              <a:schemeClr val="accent6">
                <a:tint val="58000"/>
              </a:schemeClr>
            </a:solidFill>
            <a:ln>
              <a:noFill/>
            </a:ln>
            <a:effectLst/>
            <a:scene3d>
              <a:camera prst="orthographicFront"/>
              <a:lightRig rig="threePt" dir="t"/>
            </a:scene3d>
            <a:sp3d>
              <a:bevelT/>
            </a:sp3d>
          </c:spPr>
          <c:invertIfNegative val="0"/>
          <c:cat>
            <c:strLit>
              <c:ptCount val="1"/>
              <c:pt idx="0">
                <c:v>Porcentaje de ejecución por Línea</c:v>
              </c:pt>
            </c:strLit>
          </c:cat>
          <c:val>
            <c:numRef>
              <c:f>'RESUMEN L.E.'!$E$2</c:f>
              <c:numCache>
                <c:formatCode>0.00%</c:formatCode>
                <c:ptCount val="1"/>
                <c:pt idx="0">
                  <c:v>5.0022735453733855E-2</c:v>
                </c:pt>
              </c:numCache>
            </c:numRef>
          </c:val>
          <c:extLst>
            <c:ext xmlns:c16="http://schemas.microsoft.com/office/drawing/2014/chart" uri="{C3380CC4-5D6E-409C-BE32-E72D297353CC}">
              <c16:uniqueId val="{00000000-0B44-41CE-927A-DC142EFAC8B8}"/>
            </c:ext>
          </c:extLst>
        </c:ser>
        <c:ser>
          <c:idx val="1"/>
          <c:order val="1"/>
          <c:tx>
            <c:strRef>
              <c:f>'RESUMEN L.E.'!$A$3</c:f>
              <c:strCache>
                <c:ptCount val="1"/>
                <c:pt idx="0">
                  <c:v>2</c:v>
                </c:pt>
              </c:strCache>
            </c:strRef>
          </c:tx>
          <c:spPr>
            <a:solidFill>
              <a:schemeClr val="accent6">
                <a:tint val="86000"/>
              </a:schemeClr>
            </a:solidFill>
            <a:ln>
              <a:noFill/>
            </a:ln>
            <a:effectLst/>
            <a:scene3d>
              <a:camera prst="orthographicFront"/>
              <a:lightRig rig="threePt" dir="t"/>
            </a:scene3d>
            <a:sp3d>
              <a:bevelT/>
            </a:sp3d>
          </c:spPr>
          <c:invertIfNegative val="0"/>
          <c:cat>
            <c:strLit>
              <c:ptCount val="1"/>
              <c:pt idx="0">
                <c:v>Porcentaje de ejecución por Línea</c:v>
              </c:pt>
            </c:strLit>
          </c:cat>
          <c:val>
            <c:numRef>
              <c:f>'RESUMEN L.E.'!$E$3</c:f>
              <c:numCache>
                <c:formatCode>0.00%</c:formatCode>
                <c:ptCount val="1"/>
                <c:pt idx="0">
                  <c:v>0</c:v>
                </c:pt>
              </c:numCache>
            </c:numRef>
          </c:val>
          <c:extLst>
            <c:ext xmlns:c16="http://schemas.microsoft.com/office/drawing/2014/chart" uri="{C3380CC4-5D6E-409C-BE32-E72D297353CC}">
              <c16:uniqueId val="{00000001-0B44-41CE-927A-DC142EFAC8B8}"/>
            </c:ext>
          </c:extLst>
        </c:ser>
        <c:ser>
          <c:idx val="2"/>
          <c:order val="2"/>
          <c:tx>
            <c:strRef>
              <c:f>'RESUMEN L.E.'!$A$4</c:f>
              <c:strCache>
                <c:ptCount val="1"/>
                <c:pt idx="0">
                  <c:v>3</c:v>
                </c:pt>
              </c:strCache>
            </c:strRef>
          </c:tx>
          <c:spPr>
            <a:solidFill>
              <a:schemeClr val="accent6">
                <a:shade val="86000"/>
              </a:schemeClr>
            </a:solidFill>
            <a:ln>
              <a:noFill/>
            </a:ln>
            <a:effectLst/>
            <a:scene3d>
              <a:camera prst="orthographicFront"/>
              <a:lightRig rig="threePt" dir="t"/>
            </a:scene3d>
            <a:sp3d>
              <a:bevelT/>
            </a:sp3d>
          </c:spPr>
          <c:invertIfNegative val="0"/>
          <c:cat>
            <c:strLit>
              <c:ptCount val="1"/>
              <c:pt idx="0">
                <c:v>Porcentaje de ejecución por Línea</c:v>
              </c:pt>
            </c:strLit>
          </c:cat>
          <c:val>
            <c:numRef>
              <c:f>'RESUMEN L.E.'!$E$4</c:f>
              <c:numCache>
                <c:formatCode>0.00%</c:formatCode>
                <c:ptCount val="1"/>
                <c:pt idx="0">
                  <c:v>0</c:v>
                </c:pt>
              </c:numCache>
            </c:numRef>
          </c:val>
          <c:extLst>
            <c:ext xmlns:c16="http://schemas.microsoft.com/office/drawing/2014/chart" uri="{C3380CC4-5D6E-409C-BE32-E72D297353CC}">
              <c16:uniqueId val="{00000003-0B44-41CE-927A-DC142EFAC8B8}"/>
            </c:ext>
          </c:extLst>
        </c:ser>
        <c:ser>
          <c:idx val="3"/>
          <c:order val="3"/>
          <c:tx>
            <c:strRef>
              <c:f>'RESUMEN L.E.'!$A$5</c:f>
              <c:strCache>
                <c:ptCount val="1"/>
                <c:pt idx="0">
                  <c:v>4</c:v>
                </c:pt>
              </c:strCache>
            </c:strRef>
          </c:tx>
          <c:spPr>
            <a:solidFill>
              <a:schemeClr val="accent6">
                <a:shade val="58000"/>
              </a:schemeClr>
            </a:solidFill>
            <a:ln>
              <a:noFill/>
            </a:ln>
            <a:effectLst>
              <a:innerShdw blurRad="50800" dist="50800" dir="13500000">
                <a:prstClr val="black">
                  <a:alpha val="50000"/>
                </a:prstClr>
              </a:innerShdw>
            </a:effectLst>
            <a:scene3d>
              <a:camera prst="orthographicFront"/>
              <a:lightRig rig="threePt" dir="t"/>
            </a:scene3d>
            <a:sp3d>
              <a:bevelT/>
            </a:sp3d>
          </c:spPr>
          <c:invertIfNegative val="0"/>
          <c:cat>
            <c:strLit>
              <c:ptCount val="1"/>
              <c:pt idx="0">
                <c:v>Porcentaje de ejecución por Línea</c:v>
              </c:pt>
            </c:strLit>
          </c:cat>
          <c:val>
            <c:numRef>
              <c:f>'RESUMEN L.E.'!$E$5</c:f>
              <c:numCache>
                <c:formatCode>0.00%</c:formatCode>
                <c:ptCount val="1"/>
                <c:pt idx="0">
                  <c:v>0</c:v>
                </c:pt>
              </c:numCache>
            </c:numRef>
          </c:val>
          <c:extLst>
            <c:ext xmlns:c16="http://schemas.microsoft.com/office/drawing/2014/chart" uri="{C3380CC4-5D6E-409C-BE32-E72D297353CC}">
              <c16:uniqueId val="{00000004-0B44-41CE-927A-DC142EFAC8B8}"/>
            </c:ext>
          </c:extLst>
        </c:ser>
        <c:dLbls>
          <c:showLegendKey val="0"/>
          <c:showVal val="0"/>
          <c:showCatName val="0"/>
          <c:showSerName val="0"/>
          <c:showPercent val="0"/>
          <c:showBubbleSize val="0"/>
        </c:dLbls>
        <c:gapWidth val="151"/>
        <c:gapDepth val="32"/>
        <c:shape val="box"/>
        <c:axId val="1150391856"/>
        <c:axId val="1275593488"/>
        <c:axId val="0"/>
      </c:bar3DChart>
      <c:catAx>
        <c:axId val="1150391856"/>
        <c:scaling>
          <c:orientation val="minMax"/>
        </c:scaling>
        <c:delete val="1"/>
        <c:axPos val="b"/>
        <c:numFmt formatCode="General" sourceLinked="1"/>
        <c:majorTickMark val="none"/>
        <c:minorTickMark val="none"/>
        <c:tickLblPos val="nextTo"/>
        <c:crossAx val="1275593488"/>
        <c:crosses val="autoZero"/>
        <c:auto val="1"/>
        <c:lblAlgn val="ctr"/>
        <c:lblOffset val="100"/>
        <c:noMultiLvlLbl val="0"/>
      </c:catAx>
      <c:valAx>
        <c:axId val="1275593488"/>
        <c:scaling>
          <c:orientation val="minMax"/>
        </c:scaling>
        <c:delete val="1"/>
        <c:axPos val="l"/>
        <c:numFmt formatCode="0.00%" sourceLinked="1"/>
        <c:majorTickMark val="none"/>
        <c:minorTickMark val="none"/>
        <c:tickLblPos val="nextTo"/>
        <c:crossAx val="11503918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n-US"/>
          </a:p>
        </c:txPr>
      </c:dTable>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59526</xdr:colOff>
      <xdr:row>0</xdr:row>
      <xdr:rowOff>23812</xdr:rowOff>
    </xdr:from>
    <xdr:to>
      <xdr:col>1</xdr:col>
      <xdr:colOff>1966907</xdr:colOff>
      <xdr:row>4</xdr:row>
      <xdr:rowOff>4762</xdr:rowOff>
    </xdr:to>
    <xdr:pic>
      <xdr:nvPicPr>
        <xdr:cNvPr id="2" name="Imagen 1">
          <a:extLst>
            <a:ext uri="{FF2B5EF4-FFF2-40B4-BE49-F238E27FC236}">
              <a16:creationId xmlns:a16="http://schemas.microsoft.com/office/drawing/2014/main" id="{3C14F3AB-1474-47AB-9C87-21B5E6F0B3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451" y="23812"/>
          <a:ext cx="1907381" cy="78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5</xdr:row>
      <xdr:rowOff>90487</xdr:rowOff>
    </xdr:from>
    <xdr:to>
      <xdr:col>3</xdr:col>
      <xdr:colOff>28575</xdr:colOff>
      <xdr:row>19</xdr:row>
      <xdr:rowOff>166687</xdr:rowOff>
    </xdr:to>
    <xdr:graphicFrame macro="">
      <xdr:nvGraphicFramePr>
        <xdr:cNvPr id="6" name="Gráfico 5">
          <a:extLst>
            <a:ext uri="{FF2B5EF4-FFF2-40B4-BE49-F238E27FC236}">
              <a16:creationId xmlns:a16="http://schemas.microsoft.com/office/drawing/2014/main" id="{6BD3B175-913C-478F-8C03-BDAB4474F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119062</xdr:colOff>
      <xdr:row>5</xdr:row>
      <xdr:rowOff>80962</xdr:rowOff>
    </xdr:from>
    <xdr:to>
      <xdr:col>6</xdr:col>
      <xdr:colOff>252412</xdr:colOff>
      <xdr:row>19</xdr:row>
      <xdr:rowOff>157162</xdr:rowOff>
    </xdr:to>
    <xdr:grpSp>
      <xdr:nvGrpSpPr>
        <xdr:cNvPr id="11" name="Grupo 10">
          <a:extLst>
            <a:ext uri="{FF2B5EF4-FFF2-40B4-BE49-F238E27FC236}">
              <a16:creationId xmlns:a16="http://schemas.microsoft.com/office/drawing/2014/main" id="{04E65E66-0C6F-4BB1-9750-2032EF247A6F}"/>
            </a:ext>
          </a:extLst>
        </xdr:cNvPr>
        <xdr:cNvGrpSpPr/>
      </xdr:nvGrpSpPr>
      <xdr:grpSpPr>
        <a:xfrm>
          <a:off x="4719637" y="1795462"/>
          <a:ext cx="4572000" cy="2743200"/>
          <a:chOff x="4719637" y="1795462"/>
          <a:chExt cx="4572000" cy="2743200"/>
        </a:xfrm>
      </xdr:grpSpPr>
      <xdr:graphicFrame macro="">
        <xdr:nvGraphicFramePr>
          <xdr:cNvPr id="7" name="Gráfico 6">
            <a:extLst>
              <a:ext uri="{FF2B5EF4-FFF2-40B4-BE49-F238E27FC236}">
                <a16:creationId xmlns:a16="http://schemas.microsoft.com/office/drawing/2014/main" id="{57A6473A-4CD4-4513-8AAF-38F975491F9F}"/>
              </a:ext>
            </a:extLst>
          </xdr:cNvPr>
          <xdr:cNvGraphicFramePr/>
        </xdr:nvGraphicFramePr>
        <xdr:xfrm>
          <a:off x="4719637" y="1795462"/>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9" name="CuadroTexto 8">
            <a:extLst>
              <a:ext uri="{FF2B5EF4-FFF2-40B4-BE49-F238E27FC236}">
                <a16:creationId xmlns:a16="http://schemas.microsoft.com/office/drawing/2014/main" id="{5C98FFF8-A8E9-4FE7-88A5-B4A50804F8F4}"/>
              </a:ext>
            </a:extLst>
          </xdr:cNvPr>
          <xdr:cNvSpPr txBox="1"/>
        </xdr:nvSpPr>
        <xdr:spPr>
          <a:xfrm>
            <a:off x="7981950" y="2638425"/>
            <a:ext cx="8382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ysClr val="windowText" lastClr="000000"/>
                </a:solidFill>
              </a:rPr>
              <a:t>63,50%</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0.75938</cdr:x>
      <cdr:y>0.27604</cdr:y>
    </cdr:from>
    <cdr:to>
      <cdr:x>0.89479</cdr:x>
      <cdr:y>0.59201</cdr:y>
    </cdr:to>
    <cdr:sp macro="" textlink="">
      <cdr:nvSpPr>
        <cdr:cNvPr id="2" name="CuadroTexto 1">
          <a:extLst xmlns:a="http://schemas.openxmlformats.org/drawingml/2006/main">
            <a:ext uri="{FF2B5EF4-FFF2-40B4-BE49-F238E27FC236}">
              <a16:creationId xmlns:a16="http://schemas.microsoft.com/office/drawing/2014/main" id="{CF2D8280-A728-4EAF-8418-9F128E21A036}"/>
            </a:ext>
          </a:extLst>
        </cdr:cNvPr>
        <cdr:cNvSpPr txBox="1"/>
      </cdr:nvSpPr>
      <cdr:spPr>
        <a:xfrm xmlns:a="http://schemas.openxmlformats.org/drawingml/2006/main">
          <a:off x="3471863" y="757238"/>
          <a:ext cx="619125" cy="866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Ejecuci&#243;n%20Plan%20de%20Acci&#243;n%20Salud%20Tercer%20Trimestre%20sept%202021%20FINAL%20MART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ENOVO/Downloads/EJECUCION%20PRESUPUESTAL%20A%2030%20DE%20SEPTIEMBRE%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Ejecuci&#243;n%20Plan%20de%20Desarrollo%20acumulada%202020-2021%20SEPT%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ltu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225;nsito%20y%20Transporte%20-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d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lane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ntrol%20Inter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ducaci&#243;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l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refreshError="1"/>
      <sheetData sheetId="1">
        <row r="2">
          <cell r="B2">
            <v>1111</v>
          </cell>
          <cell r="C2" t="str">
            <v>Acciones de generación de ingresos para las mujeres, a través del acceso a instrumentos financieros y/o condiciones de empleabilidad y emprendimiento.</v>
          </cell>
        </row>
        <row r="3">
          <cell r="B3">
            <v>1112</v>
          </cell>
          <cell r="C3" t="str">
            <v>Acciones relacionadas con programas de incubación de emprendimientos en líneas temáticas de interés estratégico como TICS, salud, educación e industrias naranjas.</v>
          </cell>
        </row>
        <row r="4">
          <cell r="B4">
            <v>1113</v>
          </cell>
          <cell r="C4" t="str">
            <v>Acciones formativas en materia de productividad y emprendimiento como estrategia de generación de ingresos e independencia laboral mediante alianzas estratégicas con entidades del orden nacional y/o recursos de Cooperación Internacional.</v>
          </cell>
        </row>
        <row r="5">
          <cell r="B5">
            <v>1114</v>
          </cell>
          <cell r="C5" t="str">
            <v>Acciones de fortalecimiento técnico, académico, administrativo, jurídico y tecnológico a grupos, corporaciones y Organizaciones de mujeres del Municipio de Caldas.</v>
          </cell>
        </row>
        <row r="6">
          <cell r="B6">
            <v>1121</v>
          </cell>
          <cell r="C6" t="str">
            <v>Campañas de educación en derechos sexuales y reproductivos (planificación familiar, explotación sexual, entre otros) para las mujeres Caldeñas</v>
          </cell>
        </row>
        <row r="7">
          <cell r="B7">
            <v>1122</v>
          </cell>
          <cell r="C7" t="str">
            <v>Implementación de acciones para la formación de mujeres en la participación ciudadana, política, comunitaria y consolidación de paz.</v>
          </cell>
        </row>
        <row r="8">
          <cell r="B8">
            <v>1131</v>
          </cell>
          <cell r="C8" t="str">
            <v>Estrategias para la prevención de la violencia contra las mujeres</v>
          </cell>
        </row>
        <row r="9">
          <cell r="B9">
            <v>1132</v>
          </cell>
          <cell r="C9"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0">
          <cell r="B10">
            <v>1133</v>
          </cell>
          <cell r="C10" t="str">
            <v>Apoyo académico, logístico, tecnológico y operativo a la mesa municipal de erradicación de violencia contra las mujeres.</v>
          </cell>
        </row>
        <row r="11">
          <cell r="B11">
            <v>1134</v>
          </cell>
          <cell r="C11" t="str">
            <v>Atención y seguimiento de mujeres víctimas de violencias de género</v>
          </cell>
        </row>
        <row r="12">
          <cell r="B12">
            <v>1141</v>
          </cell>
          <cell r="C12"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3">
          <cell r="B13">
            <v>1142</v>
          </cell>
          <cell r="C13" t="str">
            <v>Acciones para la creación del centro de Promoción Integral para las mujeres y las niñas, como un espacio de acompañamiento psicosocial, empoderamiento social, político, encuentro de saberes, cultura, recreación, deporte y emprendimiento.</v>
          </cell>
        </row>
        <row r="14">
          <cell r="B14">
            <v>1143</v>
          </cell>
          <cell r="C14"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5">
          <cell r="B15">
            <v>1144</v>
          </cell>
          <cell r="C15" t="str">
            <v>Acciones para la implementación de la política pública municipal de equidad de género para las mujeres urbanas y rurales del Municipio de Caldas Antioquia.</v>
          </cell>
        </row>
        <row r="16">
          <cell r="B16">
            <v>1145</v>
          </cell>
          <cell r="C16" t="str">
            <v>Eventos de reconocimiento y conmemoración para la mujer</v>
          </cell>
        </row>
        <row r="17">
          <cell r="B17">
            <v>1211</v>
          </cell>
          <cell r="C17" t="str">
            <v>Acciones para la atención Niños y niñas entre los 0 y 5 años integralmente.</v>
          </cell>
        </row>
        <row r="18">
          <cell r="B18">
            <v>1212</v>
          </cell>
          <cell r="C18" t="str">
            <v>Acciones en beneficio de las Madres gestantes y lactantes atendidas a través de alianzas estratégicas.</v>
          </cell>
        </row>
        <row r="19">
          <cell r="B19">
            <v>1221</v>
          </cell>
          <cell r="C19" t="str">
            <v>Estructuración e implementación del Sistema de Seguimiento al Desarrollo Integral de la Primera Infancia (SSDIPI).</v>
          </cell>
        </row>
        <row r="20">
          <cell r="B20">
            <v>1222</v>
          </cell>
          <cell r="C20" t="str">
            <v>Acciones para Prevenir y atender las situaciones de violencia intrafamiliar contra niñas, niños y adolescentes, para evitar su vulneración y romper con ciclos de violencia en edades adultas.</v>
          </cell>
        </row>
        <row r="21">
          <cell r="B21">
            <v>1223</v>
          </cell>
          <cell r="C21" t="str">
            <v>Acciones encaminadas a erradicar el trabajo infantil.</v>
          </cell>
        </row>
        <row r="22">
          <cell r="B22">
            <v>1224</v>
          </cell>
          <cell r="C22" t="str">
            <v>Estructurar y crear la Ruta Integral de Atenciones de niñas, niños y adolescentes en condiciones de vulnerabilidad.</v>
          </cell>
        </row>
        <row r="23">
          <cell r="B23">
            <v>1225</v>
          </cell>
          <cell r="C23" t="str">
            <v>Implementar acciones conjuntas de educación sexual y bienestar de niños y niñas, desde las diferentes instancias educativas y programas de la administración municipal.</v>
          </cell>
        </row>
        <row r="24">
          <cell r="B24">
            <v>1231</v>
          </cell>
          <cell r="C24" t="str">
            <v>Estructuración y ejecución del plan de acción de la política pública de niñez adoptada mediante Acuerdo Municipal Nro. 007 de 2019.</v>
          </cell>
        </row>
        <row r="25">
          <cell r="B25">
            <v>1232</v>
          </cell>
          <cell r="C25" t="str">
            <v>Acciones para el fortalecimiento de la mesa de infancia, adolescencia y familia en el Municipio de Caldas.</v>
          </cell>
        </row>
        <row r="26">
          <cell r="B26">
            <v>1311</v>
          </cell>
          <cell r="C26" t="str">
            <v>Estructuración, formulación e implementación del Plan estratégico de desarrollo juvenil.</v>
          </cell>
        </row>
        <row r="27">
          <cell r="B27">
            <v>1312</v>
          </cell>
          <cell r="C27" t="str">
            <v>Acciones para la estructuración, conformación y acompañamiento integral del Consejo Municipal de Juventud – CMJ.</v>
          </cell>
        </row>
        <row r="28">
          <cell r="B28">
            <v>1314</v>
          </cell>
          <cell r="C28" t="str">
            <v>Eventos realizados para los jóvenes del Municipio</v>
          </cell>
        </row>
        <row r="29">
          <cell r="B29">
            <v>1315</v>
          </cell>
          <cell r="C29" t="str">
            <v>Acciones para la creación del Campus Juvenil para la identificación y reconocimiento de liderazgos positivos, formación en participación, resolución de conflictos, emprendimiento e inclusión laboral y productiva a los jóvenes.</v>
          </cell>
        </row>
        <row r="30">
          <cell r="B30">
            <v>1316</v>
          </cell>
          <cell r="C30" t="str">
            <v>Gestionar alianzas públicas y privadas para servicios complementarios a población estudiantil.</v>
          </cell>
        </row>
        <row r="31">
          <cell r="B31">
            <v>1411</v>
          </cell>
          <cell r="C31" t="str">
            <v>Acciones para el fortalecimiento a la Comisaria de Familia con tecnología, personal idóneo, mejor capacidad instalada y talento humano.</v>
          </cell>
        </row>
        <row r="32">
          <cell r="B32">
            <v>1412</v>
          </cell>
          <cell r="C32" t="str">
            <v>Estructurar, formular e implementar la Política Pública Municipal de Familias, que reconozca a las familias como sujetos colectivos de derechos, para contribuir a la consolidación de una sociedad justa y equitativa.</v>
          </cell>
        </row>
        <row r="33">
          <cell r="B33">
            <v>1413</v>
          </cell>
          <cell r="C33" t="str">
            <v>Acciones para el fortalecimiento de los lazos familiares mediante encuentros de pareja, talleres de pautas de crianza humanizada, valores familiares y generación de espacios para compartir en familia.</v>
          </cell>
        </row>
        <row r="34">
          <cell r="B34">
            <v>1414</v>
          </cell>
          <cell r="C34" t="str">
            <v>Acciones de   apoyo   Familias beneficiadas con el programa Familias en Acción.</v>
          </cell>
        </row>
        <row r="35">
          <cell r="B35">
            <v>1415</v>
          </cell>
          <cell r="C35" t="str">
            <v>Acciones de apoyo para formular y ejecutar estrategias para el acompañamiento a familias en la implementación de unidades productivas y la creación de empresas familiares como reactivación económica y social.</v>
          </cell>
        </row>
        <row r="36">
          <cell r="B36">
            <v>1421</v>
          </cell>
          <cell r="C36" t="str">
            <v>Acciones para la caracterización e identificación de la población habitante de calle en el Municipio.</v>
          </cell>
        </row>
        <row r="37">
          <cell r="B37">
            <v>1422</v>
          </cell>
          <cell r="C37" t="str">
            <v>Acciones de atención Integral de Protección Social de la población habitante de calle en el Municipio.</v>
          </cell>
        </row>
        <row r="38">
          <cell r="B38">
            <v>1511</v>
          </cell>
          <cell r="C38" t="str">
            <v>Acciones técnicas, operativas y logísticas para apoyar el Comité de Justicia Transicional.</v>
          </cell>
        </row>
        <row r="39">
          <cell r="B39">
            <v>1512</v>
          </cell>
          <cell r="C39"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0">
          <cell r="B40">
            <v>1513</v>
          </cell>
          <cell r="C40" t="str">
            <v>Acciones de apoyo técnico, logístico, tecnológico y operativo a la mesa Municipal de víctimas dentro de su función de formular propuestas, planes, programas y proyectos para la materialización de los derechos de la población víctima.</v>
          </cell>
        </row>
        <row r="41">
          <cell r="B41">
            <v>1611</v>
          </cell>
          <cell r="C41" t="str">
            <v>Acciones orientadas a fortalecer los programas de asistencia y atención a los diferentes grupos que garantizan el enfoque de derechos para la atención diferencial de grupos étnicos.</v>
          </cell>
        </row>
        <row r="42">
          <cell r="B42">
            <v>1612</v>
          </cell>
          <cell r="C42" t="str">
            <v>Acciones para generar oportunidades de estudio y empleabilidad para los grupos étnicos mediante la atención de necesidades en materia de empleo, innovación, emprendimiento y desarrollo humano.</v>
          </cell>
        </row>
        <row r="43">
          <cell r="B43">
            <v>1711</v>
          </cell>
          <cell r="C43" t="str">
            <v>Mesas de participación de las personas LGBTTTIQA implementadas.</v>
          </cell>
        </row>
        <row r="44">
          <cell r="B44">
            <v>1712</v>
          </cell>
          <cell r="C44" t="str">
            <v>Eventos con la población LGBTTTIQA realizados.</v>
          </cell>
        </row>
        <row r="45">
          <cell r="B45">
            <v>1713</v>
          </cell>
          <cell r="C45" t="str">
            <v>Acciones para generar oportunidades de estudio y empleabilidad para la población LGBTTTIQA mediante la atención de necesidades en materia de empleo, innovación, emprendimiento y desarrollo humano.</v>
          </cell>
        </row>
        <row r="46">
          <cell r="B46">
            <v>1811</v>
          </cell>
          <cell r="C46" t="str">
            <v>Acciones de atención integral de adultos mayores inscritos en los diferentes programas de la Administración Municipal.</v>
          </cell>
        </row>
        <row r="47">
          <cell r="B47">
            <v>1812</v>
          </cell>
          <cell r="C47" t="str">
            <v>Seguimiento trimestral a las acciones de implementación de la política pública de adulto mayor.</v>
          </cell>
        </row>
        <row r="48">
          <cell r="B48">
            <v>1813</v>
          </cell>
          <cell r="C48" t="str">
            <v>Acciones de promoción de la corresponsabilidad de la familia en el desarrollo de la atención integral a las personas mayores o con discapacidad.</v>
          </cell>
        </row>
        <row r="49">
          <cell r="B49">
            <v>1814</v>
          </cell>
          <cell r="C49" t="str">
            <v>Generar e implementar una ruta de atención intersectorial para el   adulto mayor, con discapacidad, sus familias y cuidadores, con el fin de incluirlos dentro de la oferta programática sectorial.</v>
          </cell>
        </row>
        <row r="50">
          <cell r="B50">
            <v>1815</v>
          </cell>
          <cell r="C50" t="str">
            <v>Acciones de atención integral de personas en situación de discapacidad inscritos en los diferentes programas de la Administración Municipal.</v>
          </cell>
        </row>
        <row r="51">
          <cell r="B51">
            <v>1816</v>
          </cell>
          <cell r="C51" t="str">
            <v>Caracterización e identificación de la población en situación de discapacidad como estrategia de atención de atención integral.</v>
          </cell>
        </row>
        <row r="52">
          <cell r="B52">
            <v>1817</v>
          </cell>
          <cell r="C52" t="str">
            <v>Formulación e Implementación del plan estratégico de la política pública de discapacidad mediante acuerdo Municipal 013 del 2019.</v>
          </cell>
        </row>
        <row r="53">
          <cell r="B53">
            <v>1818</v>
          </cell>
          <cell r="C53" t="str">
            <v>Acciones para generar oportunidades de estudio y empleabilidad para la población en situación de discapacidad mediante la atención de necesidades en materia de empleo, innovación, emprendimiento y desarrollo humano.</v>
          </cell>
        </row>
        <row r="54">
          <cell r="B54">
            <v>1911</v>
          </cell>
          <cell r="C54" t="str">
            <v>Acciones para la implementación del plan de lectura, escritura, oralidad y fortalecimiento a la extensión cultural de la biblioteca pública.</v>
          </cell>
        </row>
        <row r="55">
          <cell r="B55">
            <v>1912</v>
          </cell>
          <cell r="C55" t="str">
            <v>Estudiantes beneficiados con jornada complementaria.</v>
          </cell>
        </row>
        <row r="56">
          <cell r="B56">
            <v>1913</v>
          </cell>
          <cell r="C56" t="str">
            <v>Establecimientos educativos que reciben asesoría y asistencia técnica para la implementación del gobierno escolar.</v>
          </cell>
        </row>
        <row r="57">
          <cell r="B57">
            <v>1914</v>
          </cell>
          <cell r="C57" t="str">
            <v>Estrategia de acompañamiento al Tránsito armónico (trayectorias educativas),</v>
          </cell>
        </row>
        <row r="58">
          <cell r="B58">
            <v>1915</v>
          </cell>
          <cell r="C58" t="str">
            <v>Ajuste e implementación del Plan educativo Municipal PEM.</v>
          </cell>
        </row>
        <row r="59">
          <cell r="B59">
            <v>1916</v>
          </cell>
          <cell r="C59" t="str">
            <v>Acciones de mejoramiento de la calidad educativa a través de semilleros, preuniversitarios y preparación de Pruebas SABER.</v>
          </cell>
        </row>
        <row r="60">
          <cell r="B60">
            <v>1917</v>
          </cell>
          <cell r="C60" t="str">
            <v>Entrega de estímulos para estudiantes destacados en el grado 11.</v>
          </cell>
        </row>
        <row r="61">
          <cell r="B61">
            <v>1918</v>
          </cell>
          <cell r="C61" t="str">
            <v>Institucionalizar las Olimpiadas Académicas.</v>
          </cell>
        </row>
        <row r="62">
          <cell r="B62">
            <v>1919</v>
          </cell>
          <cell r="C62" t="str">
            <v>Actualización, adopción e implementación de los Manuales de convivencia en las instituciones educativas públicas.</v>
          </cell>
        </row>
        <row r="63">
          <cell r="B63">
            <v>1921</v>
          </cell>
          <cell r="C63" t="str">
            <v>Estudiantes que egresan con doble titulación en alianza con el SENA.</v>
          </cell>
        </row>
        <row r="64">
          <cell r="B64">
            <v>1922</v>
          </cell>
          <cell r="C64" t="str">
            <v>Crear un fondo para facilitar el acceso a la educación técnica y tecnológica.</v>
          </cell>
        </row>
        <row r="65">
          <cell r="B65">
            <v>1923</v>
          </cell>
          <cell r="C65"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6">
          <cell r="B66">
            <v>1931</v>
          </cell>
          <cell r="C66" t="str">
            <v>Instituciones Educativas oficiales beneficiadas con la alianza ERA.</v>
          </cell>
        </row>
        <row r="67">
          <cell r="B67">
            <v>1932</v>
          </cell>
          <cell r="C67" t="str">
            <v>Maestros formados en pedagogías activas con la alianza ERA.</v>
          </cell>
        </row>
        <row r="68">
          <cell r="B68">
            <v>1933</v>
          </cell>
          <cell r="C68" t="str">
            <v>Estudiantes beneficiados de la Universidad en el campo con la alianza ERA.</v>
          </cell>
        </row>
        <row r="69">
          <cell r="B69">
            <v>1941</v>
          </cell>
          <cell r="C69" t="str">
            <v>Acciones de apoyo Matricula oficial en edad escolar y adultos.</v>
          </cell>
        </row>
        <row r="70">
          <cell r="B70">
            <v>1942</v>
          </cell>
          <cell r="C70" t="str">
            <v>Estudiantes beneficiados con transporte escolar.</v>
          </cell>
        </row>
        <row r="71">
          <cell r="B71">
            <v>1943</v>
          </cell>
          <cell r="C71" t="str">
            <v>Acciones de Construcción y ampliación de la infraestructura física educativa del Municipio de Caldas.</v>
          </cell>
        </row>
        <row r="72">
          <cell r="B72">
            <v>1944</v>
          </cell>
          <cell r="C72" t="str">
            <v>Acciones de Mantenimiento, mejoramiento y modernización a la infraestructura educativa del Municipio de Caldas.</v>
          </cell>
        </row>
        <row r="73">
          <cell r="B73">
            <v>1945</v>
          </cell>
          <cell r="C73" t="str">
            <v>Acciones para la dotación de instituciones educativas, sedes, centros educativos rurales con material didáctico, y TICS.</v>
          </cell>
        </row>
        <row r="74">
          <cell r="B74">
            <v>1946</v>
          </cell>
          <cell r="C74" t="str">
            <v>Acciones para el mejoramiento y ampliación a la cobertura municipal en los servicios de bienestar y convivencia estudiantil.</v>
          </cell>
        </row>
        <row r="75">
          <cell r="B75">
            <v>1947</v>
          </cell>
          <cell r="C75" t="str">
            <v>Acciones para favorecer las diferentes modalidades educativas para la población adulta (sabatino y/o nocturno y/o digital).</v>
          </cell>
        </row>
        <row r="76">
          <cell r="B76">
            <v>1951</v>
          </cell>
          <cell r="C76" t="str">
            <v>Acciones de apoyo pedagógico al trabajo curricular de las instituciones y centros educativos.</v>
          </cell>
        </row>
        <row r="77">
          <cell r="B77">
            <v>1952</v>
          </cell>
          <cell r="C77" t="str">
            <v>Acciones de apoyo a docentes y directivos docentes en procesos de desarrollo y salud mental, y acciones de estímulo y reconocimiento a la labor docente.</v>
          </cell>
        </row>
        <row r="78">
          <cell r="B78">
            <v>1961</v>
          </cell>
          <cell r="C78" t="str">
            <v>Acciones para beneficio de estudiantes con becas en programas de educación superior.</v>
          </cell>
        </row>
        <row r="79">
          <cell r="B79">
            <v>1971</v>
          </cell>
          <cell r="C79" t="str">
            <v>Acciones de apoyo con kits escolares a estudiantes de primaria, media y básica.</v>
          </cell>
        </row>
        <row r="80">
          <cell r="B80">
            <v>1972</v>
          </cell>
          <cell r="C80" t="str">
            <v>Acciones para fortalecer, ampliar y apoyar la permanencia educativa mediante la intervención de la Unidad de Atención Integral y pedagógica (U.A.I.P)</v>
          </cell>
        </row>
        <row r="81">
          <cell r="B81">
            <v>1973</v>
          </cell>
          <cell r="C81" t="str">
            <v>Estructurar una plataforma tecnológica que administre las bases de información y caracterización de la población.</v>
          </cell>
        </row>
        <row r="82">
          <cell r="B82">
            <v>11011</v>
          </cell>
          <cell r="C82" t="str">
            <v>Realizar visitas de IVC al año a cada establecimiento abierto al público.</v>
          </cell>
        </row>
        <row r="83">
          <cell r="B83">
            <v>11012</v>
          </cell>
          <cell r="C83" t="str">
            <v>Realizar campañas con estrategias municipales para mejorar la calidad del aire.</v>
          </cell>
        </row>
        <row r="84">
          <cell r="B84">
            <v>11013</v>
          </cell>
          <cell r="C84" t="str">
            <v>Realizar visitas de vigilancia y control anuales a cada uno de los acueductos rurales y urbanos del Municipio.</v>
          </cell>
        </row>
        <row r="85">
          <cell r="B85">
            <v>11021</v>
          </cell>
          <cell r="C85" t="str">
            <v>Desarrollar estrategias de hábitos de vida saludable a poblaciones vulnerables relacionadas con salud oral y prevención de enfermedades crónicas modalidad virtual y presencial.</v>
          </cell>
        </row>
        <row r="86">
          <cell r="B86">
            <v>11031</v>
          </cell>
          <cell r="C86" t="str">
            <v>Desarrollar estrategias para promover la lactancia materna y hábitos de alimentación saludable.</v>
          </cell>
        </row>
        <row r="87">
          <cell r="B87">
            <v>11041</v>
          </cell>
          <cell r="C87" t="str">
            <v>Desarrollar estrategias sobre maternidad segura.</v>
          </cell>
        </row>
        <row r="88">
          <cell r="B88">
            <v>11042</v>
          </cell>
          <cell r="C88" t="str">
            <v>Implementar estrategia de promoción de derechos y deberes en salud sexual y reproductiva.</v>
          </cell>
        </row>
        <row r="89">
          <cell r="B89">
            <v>11051</v>
          </cell>
          <cell r="C89" t="str">
            <v>Realizar los planes de eventos de mitigación del riesgo en salud pública que se requieran (Sika, Dengue, Chincunguña, Covid-19).</v>
          </cell>
        </row>
        <row r="90">
          <cell r="B90">
            <v>11061</v>
          </cell>
          <cell r="C90" t="str">
            <v>Promover estrategia de estilos, modos y condiciones saludables en el entorno laboral en sector formal e informal de la economía.</v>
          </cell>
        </row>
        <row r="91">
          <cell r="B91">
            <v>11071</v>
          </cell>
          <cell r="C91" t="str">
            <v>Realizar campaña   de   IEC promocionando la vacunación en   la   población objeto del programa.</v>
          </cell>
        </row>
        <row r="92">
          <cell r="B92">
            <v>11072</v>
          </cell>
          <cell r="C92" t="str">
            <v>Verificar el reporte oportuno de las notificaciones en el SIVIGILA de los eventos de interés en salud pública de las UPGD.</v>
          </cell>
        </row>
        <row r="93">
          <cell r="B93">
            <v>11073</v>
          </cell>
          <cell r="C93" t="str">
            <v>Realizar búsquedas activas comunitarias para eventos de interés de salud pública.</v>
          </cell>
        </row>
        <row r="94">
          <cell r="B94">
            <v>11074</v>
          </cell>
          <cell r="C94" t="str">
            <v>Realizar asesorías y asistencias técnicas a las IPS del municipio en búsqueda activa institucional.</v>
          </cell>
        </row>
        <row r="95">
          <cell r="B95">
            <v>11076</v>
          </cell>
          <cell r="C95" t="str">
            <v>Realizar campaña de entornos saludables asociados a la prevención de IRA.</v>
          </cell>
        </row>
        <row r="96">
          <cell r="B96">
            <v>11081</v>
          </cell>
          <cell r="C96" t="str">
            <v>Realizar seguimiento e intervención a todos los casos de intento de suicidio ocurridos en el municipio.</v>
          </cell>
        </row>
        <row r="97">
          <cell r="B97">
            <v>11082</v>
          </cell>
          <cell r="C97" t="str">
            <v>Instituciones de salud y sociales con reporte de casos de consumo de sustancias psicoactivas.</v>
          </cell>
        </row>
        <row r="98">
          <cell r="B98">
            <v>11083</v>
          </cell>
          <cell r="C98" t="str">
            <v>Seguimiento mensual del reporte al SIVIGILA de casos notificados de violencia intrafamiliar en las instituciones de salud y sociales.</v>
          </cell>
        </row>
        <row r="99">
          <cell r="B99">
            <v>11091</v>
          </cell>
          <cell r="C99" t="str">
            <v>Desarrollar estrategias para fortalecer la gestión administrativa y financiera de la Secretaría de Salud.</v>
          </cell>
        </row>
        <row r="100">
          <cell r="B100">
            <v>11092</v>
          </cell>
          <cell r="C100" t="str">
            <v>Acciones para Garantizar el aseguramiento en salud de la población objetivo.</v>
          </cell>
        </row>
        <row r="101">
          <cell r="B101">
            <v>11093</v>
          </cell>
          <cell r="C101" t="str">
            <v>Realizar asesorías y/o asistencias técnicas anuales, por cada uno de los proyectos programados, a cada institución prestadora de servicios de salud.</v>
          </cell>
        </row>
        <row r="102">
          <cell r="B102">
            <v>11094</v>
          </cell>
          <cell r="C102" t="str">
            <v>Desarrollar la estrategia de salud Más Cerca.</v>
          </cell>
        </row>
        <row r="103">
          <cell r="B103">
            <v>110105</v>
          </cell>
          <cell r="C103" t="str">
            <v>Acciones para la cofinanciar la construcción del Hospital Regional del Sur del Valle de Aburra.</v>
          </cell>
        </row>
        <row r="104">
          <cell r="B104">
            <v>11111</v>
          </cell>
          <cell r="C104" t="str">
            <v>Acciones de apoyo para los embajadores deportistas y para deportistas que representan a Caldas en diferentes disciplinas deportivas apoyados.</v>
          </cell>
        </row>
        <row r="105">
          <cell r="B105">
            <v>11112</v>
          </cell>
          <cell r="C105" t="str">
            <v>Acciones para el fomento deportivo mediante torneos deportivos municipales, Departamentales y/o Nacionales realizados.</v>
          </cell>
        </row>
        <row r="106">
          <cell r="B106">
            <v>11113</v>
          </cell>
          <cell r="C106" t="str">
            <v>Acciones de formación, iniciación y rotación deportiva Implementados en la zona urbana y rural.</v>
          </cell>
        </row>
        <row r="107">
          <cell r="B107">
            <v>11121</v>
          </cell>
          <cell r="C107" t="str">
            <v>Acciones de formación, capacitación y   formación dirigidas a monitores, técnicos, dirigentes y líderes deportivos realizadas.</v>
          </cell>
        </row>
        <row r="108">
          <cell r="B108">
            <v>11122</v>
          </cell>
          <cell r="C108" t="str">
            <v>Fortalecimiento operativo y tecnológico en el sector deportivo.</v>
          </cell>
        </row>
        <row r="109">
          <cell r="B109">
            <v>11131</v>
          </cell>
          <cell r="C109" t="str">
            <v>Acciones para la ejecución del programa Por su salud muévase pues.</v>
          </cell>
        </row>
        <row r="110">
          <cell r="B110">
            <v>11132</v>
          </cell>
          <cell r="C110" t="str">
            <v>Acciones de Dotación e implementación para entornos saludables realizadas.</v>
          </cell>
        </row>
        <row r="111">
          <cell r="B111">
            <v>11133</v>
          </cell>
          <cell r="C111" t="str">
            <v>Eventos de   actividad   física   y recreativa realizados.</v>
          </cell>
        </row>
        <row r="112">
          <cell r="B112">
            <v>11134</v>
          </cell>
          <cell r="C112" t="str">
            <v>Acciones para el fortalecimiento y mejoramiento del centro de acondicionamiento físico.</v>
          </cell>
        </row>
        <row r="113">
          <cell r="B113">
            <v>11135</v>
          </cell>
          <cell r="C113" t="str">
            <v>Eventos deportivos comunitarios realizados.</v>
          </cell>
        </row>
        <row r="114">
          <cell r="B114">
            <v>11136</v>
          </cell>
          <cell r="C114" t="str">
            <v>Acciones para la realización de los Juegos Deportivos Escolares e Intercolegiados.</v>
          </cell>
        </row>
        <row r="115">
          <cell r="B115">
            <v>11137</v>
          </cell>
          <cell r="C115" t="str">
            <v>Acciones para el apoyo a Docentes que participan en los juegos del magisterio.</v>
          </cell>
        </row>
        <row r="116">
          <cell r="B116">
            <v>11138</v>
          </cell>
          <cell r="C116" t="str">
            <v>Actualización, estructuración   e implementación del plan decenal de Deporte</v>
          </cell>
        </row>
        <row r="117">
          <cell r="B117">
            <v>11141</v>
          </cell>
          <cell r="C117" t="str">
            <v>Acciones de Mantenimiento, fortalecimiento y modernización de los escenarios deportivos en el Municipio de Caldas.</v>
          </cell>
        </row>
        <row r="118">
          <cell r="B118">
            <v>11142</v>
          </cell>
          <cell r="C118" t="str">
            <v>Construcción de la infraestructura deportiva y de recreación del Municipio de Caldas.</v>
          </cell>
        </row>
        <row r="119">
          <cell r="B119">
            <v>11211</v>
          </cell>
          <cell r="C119" t="str">
            <v>Campañas artísticas, ambientales, sociales y culturales que promuevan el desarrollo humano y la participación social y comunitaria.</v>
          </cell>
        </row>
        <row r="120">
          <cell r="B120">
            <v>11212</v>
          </cell>
          <cell r="C120" t="str">
            <v>Convenios para el fortalecimiento del sector cultural, realizados.</v>
          </cell>
        </row>
        <row r="121">
          <cell r="B121">
            <v>11213</v>
          </cell>
          <cell r="C121" t="str">
            <v>Acciones para el fortalecimiento de artistas, grupos artísticos y culturales.</v>
          </cell>
        </row>
        <row r="122">
          <cell r="B122">
            <v>11214</v>
          </cell>
          <cell r="C122" t="str">
            <v>Acciones para generar iniciativas emprendedoras en industrias creativas y/o economía naranja.</v>
          </cell>
        </row>
        <row r="123">
          <cell r="B123">
            <v>11221</v>
          </cell>
          <cell r="C123" t="str">
            <v>Acciones formativas para promotores y gestores culturales.</v>
          </cell>
        </row>
        <row r="124">
          <cell r="B124">
            <v>11222</v>
          </cell>
          <cell r="C124" t="str">
            <v>Implementación de acciones para ciudadanos que participan en procesos de gestión y formación artística y cultural, y en temas sobre industria creativa y/o economía naranja.</v>
          </cell>
        </row>
        <row r="125">
          <cell r="B125">
            <v>11223</v>
          </cell>
          <cell r="C125" t="str">
            <v>Desarrollar acciones mediante procesos investigativos en áreas artísticas, culturales, creativas y patrimoniales.</v>
          </cell>
        </row>
        <row r="126">
          <cell r="B126">
            <v>11224</v>
          </cell>
          <cell r="C126" t="str">
            <v>Acciones para la actualización y declaración de bienes culturales y patrimoniales del Municipio de Caldas.</v>
          </cell>
        </row>
        <row r="127">
          <cell r="B127">
            <v>11225</v>
          </cell>
          <cell r="C127" t="str">
            <v>Intervenciones de preservación de los bienes de interés patrimonial, muebles e inmuebles públicos, realizadas.</v>
          </cell>
        </row>
        <row r="128">
          <cell r="B128">
            <v>11231</v>
          </cell>
          <cell r="C128" t="str">
            <v>Acciones para el mejoramiento y modernización física y tecnológica de la infraestructura Cultural del Municipio.</v>
          </cell>
        </row>
        <row r="129">
          <cell r="B129">
            <v>11232</v>
          </cell>
          <cell r="C129" t="str">
            <v>Modernización y dotación de las diferentes áreas artísticas y culturales de la casa de la cultura del Municipio de Caldas.</v>
          </cell>
        </row>
        <row r="130">
          <cell r="B130">
            <v>11233</v>
          </cell>
          <cell r="C130" t="str">
            <v>Acciones de creación, implementación y sostenimiento de una plataforma tecnológica y sistemas de información integrados a la gestión cultural y artística del Municipio de Caldas.</v>
          </cell>
        </row>
        <row r="131">
          <cell r="B131">
            <v>11241</v>
          </cell>
          <cell r="C131" t="str">
            <v>Actualización e implementación del Plan decenal de cultura como herramienta de gestión y desarrollo cultural.</v>
          </cell>
        </row>
        <row r="132">
          <cell r="B132">
            <v>11242</v>
          </cell>
          <cell r="C132" t="str">
            <v>Apoyar técnica, operativa y logísticamente la conformación y operación del Consejo Municipal de cultura.</v>
          </cell>
        </row>
        <row r="133">
          <cell r="B133">
            <v>11243</v>
          </cell>
          <cell r="C133" t="str">
            <v>Eventos tradicionales, típicos y conmemorativos de orden cultural, comunitario y ambiental (Fiestas del aguacero, Calcanta, fiestas y juegos tradicionales de la calle, puente de reyes, concurso de poesía Ciro Mendía).</v>
          </cell>
        </row>
        <row r="134">
          <cell r="B134">
            <v>2111</v>
          </cell>
          <cell r="C134" t="str">
            <v>Acciones de caracterización y actualización de productores y organizaciones de productores existentes.</v>
          </cell>
        </row>
        <row r="135">
          <cell r="B135">
            <v>2112</v>
          </cell>
          <cell r="C135" t="str">
            <v>Diagnóstico, actualización e implementación de la política pública de Desarrollo Rural Municipal.</v>
          </cell>
        </row>
        <row r="136">
          <cell r="B136">
            <v>2121</v>
          </cell>
          <cell r="C136" t="str">
            <v>Fortalecer las unidades productivas a través del enfoque empresarial, manejo de registros, análisis de la información, comercialización de productos y enfoque asociativo.</v>
          </cell>
        </row>
        <row r="137">
          <cell r="B137">
            <v>2122</v>
          </cell>
          <cell r="C137" t="str">
            <v>Acciones para el fortalecimiento de la cadena productiva y comercial del café.</v>
          </cell>
        </row>
        <row r="138">
          <cell r="B138">
            <v>2131</v>
          </cell>
          <cell r="C138" t="str">
            <v>Acciones de participación de pequeños productores y unidades productivas en cadenas de transformación agropecuaria</v>
          </cell>
        </row>
        <row r="139">
          <cell r="B139">
            <v>2132</v>
          </cell>
          <cell r="C139" t="str">
            <v>Eventos de extensión rural con énfasis en transferencia de tecnologías apropiadas, realizados.</v>
          </cell>
        </row>
        <row r="140">
          <cell r="B140">
            <v>2141</v>
          </cell>
          <cell r="C140" t="str">
            <v>Acciones que promuevan la implementación de Buenas Prácticas de Producción, enfoque biosostenible, transformación agropecuaria y practicas limpias.</v>
          </cell>
        </row>
        <row r="141">
          <cell r="B141">
            <v>2142</v>
          </cell>
          <cell r="C141" t="str">
            <v>Acciones que permitan desarrollar unidades productivas agropecuarias con enfoque agroecológico y autosostenible en la zona urbana y rural.</v>
          </cell>
        </row>
        <row r="142">
          <cell r="B142">
            <v>2211</v>
          </cell>
          <cell r="C142" t="str">
            <v>Estructuración, formulación e implementación del modelo de emprendimiento sostenible del Municipio de Caldas.</v>
          </cell>
        </row>
        <row r="143">
          <cell r="B143">
            <v>2212</v>
          </cell>
          <cell r="C143" t="str">
            <v>Acciones que promuevan la formación permanente para el empleo y el emprendimiento.</v>
          </cell>
        </row>
        <row r="144">
          <cell r="B144">
            <v>2213</v>
          </cell>
          <cell r="C144" t="str">
            <v>Acciones para la implementación de estrategia de incubadora de empleo y emprendimiento sostenible.</v>
          </cell>
        </row>
        <row r="145">
          <cell r="B145">
            <v>2214</v>
          </cell>
          <cell r="C145" t="str">
            <v>Acciones para el fortalecimiento tecnológico a la producción, comercialización y promoción del empleo para lograr la diversificación y sofisticación de sus bienes y servicios.</v>
          </cell>
        </row>
        <row r="146">
          <cell r="B146">
            <v>2215</v>
          </cell>
          <cell r="C146" t="str">
            <v>Acuerdos de responsabilidad social empresarial realizados.</v>
          </cell>
        </row>
        <row r="147">
          <cell r="B147">
            <v>2216</v>
          </cell>
          <cell r="C147" t="str">
            <v>Acciones de comunicación y difusión e información en materia de empleo y emprendimiento.</v>
          </cell>
        </row>
        <row r="148">
          <cell r="B148">
            <v>2311</v>
          </cell>
          <cell r="C148" t="str">
            <v>Ferias y /o ruedas de negocios realizadas “Compre en Caldas".</v>
          </cell>
        </row>
        <row r="149">
          <cell r="B149">
            <v>2312</v>
          </cell>
          <cell r="C149" t="str">
            <v>Acciones que promuevan el turismo agroambiental para los campesinos que habitan en áreas de reserva y zonas de producción agrícola y pecuaria.</v>
          </cell>
        </row>
        <row r="150">
          <cell r="B150">
            <v>2313</v>
          </cell>
          <cell r="C150" t="str">
            <v>Acciones de construcción, adecuación, mejoramiento y modernización de la infraestructura física y tecnológica del Municipio para mejorar áreas destinadas para la comercialización de productos   agrícolas   y pecuarios.</v>
          </cell>
        </row>
        <row r="151">
          <cell r="B151">
            <v>2314</v>
          </cell>
          <cell r="C151" t="str">
            <v>Acciones para promover la formulación de incentivos tributarios para grandes empresas, PYMES e iniciativas de emprendimiento que generen        valor        y promuevan la generación de nuevos puestos de trabajo.</v>
          </cell>
        </row>
        <row r="152">
          <cell r="B152">
            <v>2315</v>
          </cell>
          <cell r="C152" t="str">
            <v>Estrategias que promuevan alianzas en beneficio del fortalecimiento comercial y generación del empleo digno.</v>
          </cell>
        </row>
        <row r="153">
          <cell r="B153">
            <v>2321</v>
          </cell>
          <cell r="C153" t="str">
            <v>Alianzas estratégicas con la empresa privada y pública para generación de empleo formal.</v>
          </cell>
        </row>
        <row r="154">
          <cell r="B154">
            <v>2322</v>
          </cell>
          <cell r="C154" t="str">
            <v>Acciones de capacitación y formación laboral realizadas.</v>
          </cell>
        </row>
        <row r="155">
          <cell r="B155">
            <v>2323</v>
          </cell>
          <cell r="C155" t="str">
            <v>Acciones institucionales integrales para la orientación laboral.</v>
          </cell>
        </row>
        <row r="156">
          <cell r="B156">
            <v>2324</v>
          </cell>
          <cell r="C156" t="str">
            <v>Eventos de empleo realizados.</v>
          </cell>
        </row>
        <row r="157">
          <cell r="B157">
            <v>2411</v>
          </cell>
          <cell r="C157" t="str">
            <v>Fortalecimiento de Huertas y eco huertas de familias para el autoconsumo humano tanto en zona urbana como rural.</v>
          </cell>
        </row>
        <row r="158">
          <cell r="B158">
            <v>2412</v>
          </cell>
          <cell r="C158" t="str">
            <v>Campañas Pedagógicas realizadas en seguridad alimentaria y nutricional.</v>
          </cell>
        </row>
        <row r="159">
          <cell r="B159">
            <v>2413</v>
          </cell>
          <cell r="C159" t="str">
            <v>Actualizar, formular e implementar la Política pública de seguridad alimentaria y nutricional.</v>
          </cell>
        </row>
        <row r="160">
          <cell r="B160">
            <v>2414</v>
          </cell>
          <cell r="C160" t="str">
            <v>Cupos atendidos en el Programa de Alimentación Escolar (PAE).</v>
          </cell>
        </row>
        <row r="161">
          <cell r="B161">
            <v>2415</v>
          </cell>
          <cell r="C161" t="str">
            <v>Beneficiados con el programa de restaurantes escolares.</v>
          </cell>
        </row>
        <row r="162">
          <cell r="B162">
            <v>2416</v>
          </cell>
          <cell r="C162" t="str">
            <v>Personas atendidas con los restaurantes comunitarios.</v>
          </cell>
        </row>
        <row r="163">
          <cell r="B163">
            <v>2417</v>
          </cell>
          <cell r="C163" t="str">
            <v>Alianzas para el mejoramiento de la seguridad alimentaria y nutricional.</v>
          </cell>
        </row>
        <row r="164">
          <cell r="B164">
            <v>2418</v>
          </cell>
          <cell r="C164" t="str">
            <v>Acciones del programa de tamizaje nutricional implementado.</v>
          </cell>
        </row>
        <row r="165">
          <cell r="B165">
            <v>2419</v>
          </cell>
          <cell r="C165" t="str">
            <v>Paquetes alimentarios entregados a madres comunitarias y madres FAMI.</v>
          </cell>
        </row>
        <row r="166">
          <cell r="B166">
            <v>24110</v>
          </cell>
          <cell r="C166" t="str">
            <v>Acciones de Fortalecimiento físico, técnico, operativo y tecnológico, de los programas de seguridad alimentaria y nutricional.</v>
          </cell>
        </row>
        <row r="167">
          <cell r="B167">
            <v>2511</v>
          </cell>
          <cell r="C167" t="str">
            <v>Actualización e implementación del Plan de Seguridad Vial.</v>
          </cell>
        </row>
        <row r="168">
          <cell r="B168">
            <v>2512</v>
          </cell>
          <cell r="C168" t="str">
            <v>Comités y Consejos de Seguridad Vial realizados</v>
          </cell>
        </row>
        <row r="169">
          <cell r="B169">
            <v>2513</v>
          </cell>
          <cell r="C169" t="str">
            <v>Implementación de los Comités Locales de Seguridad Vial</v>
          </cell>
        </row>
        <row r="170">
          <cell r="B170">
            <v>2514</v>
          </cell>
          <cell r="C170" t="str">
            <v>Acciones de fortalecimiento técnico, tecnológico e institucional a la gestión Administrativa y de trámites de la secretaría de Tránsito</v>
          </cell>
        </row>
        <row r="171">
          <cell r="B171">
            <v>2515</v>
          </cell>
          <cell r="C171" t="str">
            <v>Estrategias de  educación vial realizadas</v>
          </cell>
        </row>
        <row r="172">
          <cell r="B172">
            <v>2516</v>
          </cell>
          <cell r="C172" t="str">
            <v>Campaña educativas y operativas dirigidas a usuarios vulnerables y expuestos: peatones, ciclistas y motociclistas</v>
          </cell>
        </row>
        <row r="173">
          <cell r="B173">
            <v>2517</v>
          </cell>
          <cell r="C173" t="str">
            <v>Cátedra de Seguridad Vial diseñada e implementada</v>
          </cell>
        </row>
        <row r="174">
          <cell r="B174">
            <v>2518</v>
          </cell>
          <cell r="C174" t="str">
            <v>Controles integrales viales realizados.</v>
          </cell>
        </row>
        <row r="175">
          <cell r="B175">
            <v>2519</v>
          </cell>
          <cell r="C175" t="str">
            <v>Acciones de modernización tecnológica y/o Mantenimiento de equipos y tecnología para mejorar la capacidad operativa de la Secretaría de tránsito.</v>
          </cell>
        </row>
        <row r="176">
          <cell r="B176">
            <v>25110</v>
          </cell>
          <cell r="C176" t="str">
            <v>Acciones de fortalecimiento técnico, operativo, tecnológico e Institucional al proceso de cobro persuasivo y coactivo de la Secretaría de tránsito.</v>
          </cell>
        </row>
        <row r="177">
          <cell r="B177">
            <v>2521</v>
          </cell>
          <cell r="C177" t="str">
            <v>Acciones de implementación y control de Transporte Público.</v>
          </cell>
        </row>
        <row r="178">
          <cell r="B178">
            <v>2522</v>
          </cell>
          <cell r="C178" t="str">
            <v>Acciones de modernización y mejoramiento de las zonas estacionamiento regulado.</v>
          </cell>
        </row>
        <row r="179">
          <cell r="B179">
            <v>2611</v>
          </cell>
          <cell r="C179" t="str">
            <v>Formular, estructurar e implementar el Plan estratégico de turismo.</v>
          </cell>
        </row>
        <row r="180">
          <cell r="B180">
            <v>2612</v>
          </cell>
          <cell r="C180" t="str">
            <v>Conformación de escenarios de participación permanente con actores del sector turístico.</v>
          </cell>
        </row>
        <row r="181">
          <cell r="B181">
            <v>2613</v>
          </cell>
          <cell r="C181" t="str">
            <v>Diagnóstico, actualización e implementación de la política pública de turismo.</v>
          </cell>
        </row>
        <row r="182">
          <cell r="B182">
            <v>2621</v>
          </cell>
          <cell r="C182" t="str">
            <v>Inventario, caracterización, formulación de las rutas ecoturísticas y culturales.</v>
          </cell>
        </row>
        <row r="183">
          <cell r="B183">
            <v>2622</v>
          </cell>
          <cell r="C183" t="str">
            <v>Instalación de puntos de información turística.</v>
          </cell>
        </row>
        <row r="184">
          <cell r="B184">
            <v>2623</v>
          </cell>
          <cell r="C184" t="str">
            <v>Alianzas realizadas para la formación y comercialización de servicios turísticos locales.</v>
          </cell>
        </row>
        <row r="185">
          <cell r="B185">
            <v>2624</v>
          </cell>
          <cell r="C185" t="str">
            <v>Estrategias de fortalecimiento de las TICs en el sector turístico del Municipio desarrolladas.</v>
          </cell>
        </row>
        <row r="186">
          <cell r="B186">
            <v>3111</v>
          </cell>
          <cell r="C186" t="str">
            <v>Gestionar ante organismos nacionales, departamentales e internacionales la financiación de programas de construcción de vivienda saludable para la población.</v>
          </cell>
        </row>
        <row r="187">
          <cell r="B187">
            <v>3112</v>
          </cell>
          <cell r="C187" t="str">
            <v>Promover el uso de predios fiscales como contribución a proyectos de construcción de vivienda de interés social.</v>
          </cell>
        </row>
        <row r="188">
          <cell r="B188">
            <v>3121</v>
          </cell>
          <cell r="C188" t="str">
            <v>Gestionar ante organismos nacionales, departamentales e internacionales la financiación de programas de mejoramiento de vivienda saludable para la población.</v>
          </cell>
        </row>
        <row r="189">
          <cell r="B189">
            <v>3122</v>
          </cell>
          <cell r="C189" t="str">
            <v>Acciones para Mejorar las condiciones físicas y sociales de vivienda, entornos y asentamientos precarios a través de la implementación de políticas para el mejoramiento de barrios.</v>
          </cell>
        </row>
        <row r="190">
          <cell r="B190">
            <v>3123</v>
          </cell>
          <cell r="C190" t="str">
            <v>Gestionar la titulación y legalización de vivienda en zona urbana y rural del Municipio.</v>
          </cell>
        </row>
        <row r="191">
          <cell r="B191">
            <v>3131</v>
          </cell>
          <cell r="C191"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2">
          <cell r="B192">
            <v>3132</v>
          </cell>
          <cell r="C192"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3">
          <cell r="B193">
            <v>3133</v>
          </cell>
          <cell r="C193" t="str">
            <v>Apoyar la formulación, estructuración y ejecución de estudios y/o planes estratégicos de ordenamiento del territorio y el hábitat mediante esquemas asociativos comunitarios y sociales.</v>
          </cell>
        </row>
        <row r="194">
          <cell r="B194">
            <v>3134</v>
          </cell>
          <cell r="C194" t="str">
            <v>Acciones de apoyo técnico, logístico y operativo para el Consejo Territorial de Planeación CTP.</v>
          </cell>
        </row>
        <row r="195">
          <cell r="B195">
            <v>3135</v>
          </cell>
          <cell r="C195" t="str">
            <v>Realizar acciones de control, regulación, normalización y planificación de la urbanización de zonas con altas presiones urbanísticas y constructivas.</v>
          </cell>
        </row>
        <row r="196">
          <cell r="B196">
            <v>3136</v>
          </cell>
          <cell r="C196" t="str">
            <v>Acciones para generar el desarrollo del suelo de expansión urbana, mediante la utilización de los instrumentos de gestión inmobiliaria y del suelo que establece la Ley 388 de 1997 y PBOT.</v>
          </cell>
        </row>
        <row r="197">
          <cell r="B197">
            <v>3141</v>
          </cell>
          <cell r="C197" t="str">
            <v>Acciones para la Actualización, aplicación y Mantenimiento de la base cartográfica y sistema de información geográfica del Municipio de Caldas Antioquia.</v>
          </cell>
        </row>
        <row r="198">
          <cell r="B198">
            <v>3142</v>
          </cell>
          <cell r="C198" t="str">
            <v>Acciones para Actualizar la información catastral urbana y rural relacionada con los bienes inmuebles sometidos a permanentes cambios en sus aspectos, físicos, jurídicos, fiscales y económicos.</v>
          </cell>
        </row>
        <row r="199">
          <cell r="B199">
            <v>3143</v>
          </cell>
          <cell r="C199" t="str">
            <v>Acciones para Actualizar y modernizar el hardware y software de la Unidad de catastro de la secretaría de planeación del Municipio de Caldas.</v>
          </cell>
        </row>
        <row r="200">
          <cell r="B200">
            <v>3144</v>
          </cell>
          <cell r="C200" t="str">
            <v>Acciones para implementar la política de catastro Multipropósito a la que refieren los artículos 79 a 82 de la Ley 1955 de 2019 - Plan Nacional de Desarrollo, y los Decretos 1983 de 2019 y 148 de 2020.</v>
          </cell>
        </row>
        <row r="201">
          <cell r="B201">
            <v>3145</v>
          </cell>
          <cell r="C201"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2">
          <cell r="B202">
            <v>3146</v>
          </cell>
          <cell r="C202" t="str">
            <v>Acciones para mantener actualizada la base de datos de la estratificación urbana y rural</v>
          </cell>
        </row>
        <row r="203">
          <cell r="B203">
            <v>3151</v>
          </cell>
          <cell r="C203"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4">
          <cell r="B204">
            <v>3152</v>
          </cell>
          <cell r="C204" t="str">
            <v>Estudios de prefactibilidad y factibilidad para la construcción y mejoramiento de la malla vial urbana y rural, en armonía con el plan de movilidad vial y los instrumentos de gestión territorial del PBOT del Municipio de Caldas Antioquia.</v>
          </cell>
        </row>
        <row r="205">
          <cell r="B205">
            <v>3153</v>
          </cell>
          <cell r="C205" t="str">
            <v>Estudios y diseños para el mejoramiento de la malla vial urbana y rural del Municipio de Caldas.</v>
          </cell>
        </row>
        <row r="206">
          <cell r="B206">
            <v>3211</v>
          </cell>
          <cell r="C206"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7">
          <cell r="B207">
            <v>3212</v>
          </cell>
          <cell r="C207" t="str">
            <v>Acciones institucionales para la reducción de emisiones de GEI, a partir del uso de otras fuentes energéticas, menos intensivas en el uso de combustibles fósiles o combustibles con menores emisiones en el sector industrial y el sector automotor.</v>
          </cell>
        </row>
        <row r="208">
          <cell r="B208">
            <v>3213</v>
          </cell>
          <cell r="C208" t="str">
            <v>Implementación de energías alternativas, energías renovables y/o energías limpias en los proyectos de infraestructura que adelante el Municipio de Caldas.</v>
          </cell>
        </row>
        <row r="209">
          <cell r="B209">
            <v>3214</v>
          </cell>
          <cell r="C209" t="str">
            <v>Acciones para el mejoramiento del sistema de alerta y detección temprana de control y calidad del aire en articulación con el AMVA y el SIATA</v>
          </cell>
        </row>
        <row r="210">
          <cell r="B210">
            <v>3221</v>
          </cell>
          <cell r="C210" t="str">
            <v>Acciones para la adquisición y protección de áreas en ecosistemas estratégicos propiedad del Municipio de Caldas.</v>
          </cell>
        </row>
        <row r="211">
          <cell r="B211">
            <v>3222</v>
          </cell>
          <cell r="C211" t="str">
            <v>Gestionar procesos de reforestación y atención ambiental integral, que permitan el sostenimiento de áreas de producción de agua, recuperación de zonas degradadas y en estado de deterioro por la acción del hombre o la naturaleza.</v>
          </cell>
        </row>
        <row r="212">
          <cell r="B212">
            <v>3223</v>
          </cell>
          <cell r="C212" t="str">
            <v>Integración a la Geodatabase del Municipio, las áreas protegidas y ecosistemas estratégicos existentes en el Municipio de Caldas en el PBOT y el DMI, PCA y la reserva del alto de San Miguel, que permitan la gestión del territorio.</v>
          </cell>
        </row>
        <row r="213">
          <cell r="B213">
            <v>3224</v>
          </cell>
          <cell r="C213" t="str">
            <v>Implementación de proyectos productivos sostenibles en las áreas protegidas y/o ecosistemas estratégicos.</v>
          </cell>
        </row>
        <row r="214">
          <cell r="B214">
            <v>3225</v>
          </cell>
          <cell r="C214" t="str">
            <v>Acciones para Estructurar, reglamentar e implementar en las áreas protegidas y/o ecosistemas estratégicos, el esquema de pago por servicios ambientales (PSA) y otros incentivos de conservación.</v>
          </cell>
        </row>
        <row r="215">
          <cell r="B215">
            <v>3226</v>
          </cell>
          <cell r="C215" t="str">
            <v>Acciones de Mantenimiento y restauración ecológica en ecosistemas estratégicos y/o áreas protegidas.</v>
          </cell>
        </row>
        <row r="216">
          <cell r="B216">
            <v>3227</v>
          </cell>
          <cell r="C216" t="str">
            <v>Acciones de importancia ambiental en espacios y equipamientos públicos intervenidos.</v>
          </cell>
        </row>
        <row r="217">
          <cell r="B217">
            <v>3231</v>
          </cell>
          <cell r="C217" t="str">
            <v>Acciones para la adquisición de predios para la recuperación y el cuidado de las áreas de importancia ambiental estratégica para protección del recurso hídrico según lo definido en el artículo 111 de la ley 99 de 1993.</v>
          </cell>
        </row>
        <row r="218">
          <cell r="B218">
            <v>3232</v>
          </cell>
          <cell r="C218" t="str">
            <v>Ejecutar acciones de alinderamiento, vigilancia y control de áreas, para la protección de fuentes abastecedoras de acueducto.</v>
          </cell>
        </row>
        <row r="219">
          <cell r="B219">
            <v>3233</v>
          </cell>
          <cell r="C219" t="str">
            <v>Estructurar, formular y ejecutar proyectos asociados al cuidado de las fuentes abastecedoras de acueductos del Municipio de Caldas y/o aquellas fuentes que estén enmarcados en los POMCAS y en los PORH vigentes en el Municipio de Caldas.</v>
          </cell>
        </row>
        <row r="220">
          <cell r="B220">
            <v>3234</v>
          </cell>
          <cell r="C220"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1">
          <cell r="B221">
            <v>3235</v>
          </cell>
          <cell r="C221" t="str">
            <v>Estructurar, formular y ejecutar proyectos de Mantenimiento, limpieza, cuidado y sostenibilidad de las fuentes hídricas en zona urbana.</v>
          </cell>
        </row>
        <row r="222">
          <cell r="B222">
            <v>3236</v>
          </cell>
          <cell r="C222" t="str">
            <v>Actualizar la red hídrica del Municipio de Caldas e incorporarla a la Geodatabase del Municipio de Caldas.</v>
          </cell>
        </row>
        <row r="223">
          <cell r="B223">
            <v>3237</v>
          </cell>
          <cell r="C223" t="str">
            <v>Formular el Plan de Gestión Ambiental PGAM e incorporarlo a la Geodatabase del Municipio de Caldas.</v>
          </cell>
        </row>
        <row r="224">
          <cell r="B224">
            <v>3241</v>
          </cell>
          <cell r="C224" t="str">
            <v>Implementar acciones de educación ambiental en las instituciones del Municipio, bajo el marco del Plan de educación Municipal, y las políticas públicas vigentes en el territorio.</v>
          </cell>
        </row>
        <row r="225">
          <cell r="B225">
            <v>3242</v>
          </cell>
          <cell r="C225" t="str">
            <v>Acciones para fortalecer la articulación institucional con las mesas y los colectivos ambientales en el Municipio de Caldas, mediante actividades de orden ambiental.</v>
          </cell>
        </row>
        <row r="226">
          <cell r="B226">
            <v>3243</v>
          </cell>
          <cell r="C226" t="str">
            <v>Acciones para impulsar la reforestación, a través de los Proyectos Ambientales Escolares PRAES y Proyectos Comunitarios de Educación Ambiental PROCEDAS y los CIDEAM.</v>
          </cell>
        </row>
        <row r="227">
          <cell r="B227">
            <v>3244</v>
          </cell>
          <cell r="C227" t="str">
            <v>Desarrollar campañas educativas para el cambio y la variabilidad climática que promuevan proyectos de ciencia, tecnología e innovación referentes a la acción del cambio climático.</v>
          </cell>
        </row>
        <row r="228">
          <cell r="B228">
            <v>3245</v>
          </cell>
          <cell r="C228" t="str">
            <v>Realizar actividades de educación ambiental, mejoramiento de entornos y sensibilización respecto la separación en la fuente y manejo adecuado de residuos sólidos.</v>
          </cell>
        </row>
        <row r="229">
          <cell r="B229">
            <v>3311</v>
          </cell>
          <cell r="C229" t="str">
            <v>Acciones para la realización de estudios de alto riesgo específicos para gestión adecuada del territorio.</v>
          </cell>
        </row>
        <row r="230">
          <cell r="B230">
            <v>3312</v>
          </cell>
          <cell r="C230" t="str">
            <v>Acciones para la implementación de sistemas de monitoreo y alerta temprana en zonas de alto riesgo por inundación, avenidas torrenciales y movimientos en masa de acuerdo con los lineamientos del PMGRD.</v>
          </cell>
        </row>
        <row r="231">
          <cell r="B231">
            <v>3313</v>
          </cell>
          <cell r="C231"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2">
          <cell r="B232">
            <v>3314</v>
          </cell>
          <cell r="C232" t="str">
            <v>Integrar a la Geodatabase del Municipio la Gestión integral del Riesgo y atención de Desastres, obtenidos de la actualización del PBOT, PMGRD y estudios de amenaza y alto riesgo específicos.</v>
          </cell>
        </row>
        <row r="233">
          <cell r="B233">
            <v>3315</v>
          </cell>
          <cell r="C233" t="str">
            <v>Realizar campañas educativas a la comunidad, para la reducción del riesgo y conocimiento de los factores exógenos que los generan.</v>
          </cell>
        </row>
        <row r="234">
          <cell r="B234">
            <v>3316</v>
          </cell>
          <cell r="C234"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5">
          <cell r="B235">
            <v>3321</v>
          </cell>
          <cell r="C235" t="str">
            <v>Acciones para fortalecer el fondo territorial de gestión del riesgo y definir sus recursos, e igualmente diseñar una estrategia de protección financiera en caso de desastres.</v>
          </cell>
        </row>
        <row r="236">
          <cell r="B236">
            <v>3322</v>
          </cell>
          <cell r="C236"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7">
          <cell r="B237">
            <v>3323</v>
          </cell>
          <cell r="C237" t="str">
            <v>Acciones para Cofinanciar y construir obras de estabilización, control y mitigación del riesgo en zonas vulnerables y zonas consideradas de alto riesgo mitigable y no mitigable en el municipio de Caldas.</v>
          </cell>
        </row>
        <row r="238">
          <cell r="B238">
            <v>3324</v>
          </cell>
          <cell r="C238" t="str">
            <v>Acciones para Cofinanciar y construir obras hidráulicas y de contención en las fuentes hídricas donde se puedan realizar acciones de mitigación de riesgo, para mejorar la calidad de vida de los ciudadanos.</v>
          </cell>
        </row>
        <row r="239">
          <cell r="B239">
            <v>3331</v>
          </cell>
          <cell r="C239" t="str">
            <v>Acciones para fortalecer técnica, operativa y financieramente al CMGRD y a la unidad de gestión del riesgo Municipal.</v>
          </cell>
        </row>
        <row r="240">
          <cell r="B240">
            <v>3332</v>
          </cell>
          <cell r="C240" t="str">
            <v>Dotar de elementos de protección, herramientas   y equipos e insumos para la atención de emergencias al CMGRD y   la   unidad   de gestión del riesgo para mejorar    la    capacidad   de respuesta ante acciones de reducción, mitigación y atención del riesgo.</v>
          </cell>
        </row>
        <row r="241">
          <cell r="B241">
            <v>3333</v>
          </cell>
          <cell r="C241" t="str">
            <v>Fortalecer a los cuerpos de socorro del Municipio de Caldas.</v>
          </cell>
        </row>
        <row r="242">
          <cell r="B242">
            <v>3411</v>
          </cell>
          <cell r="C242" t="str">
            <v>Acciones para aumentar la cobertura en zona urbana y rural del sistema de acueducto en el Municipio de Caldas</v>
          </cell>
        </row>
        <row r="243">
          <cell r="B243">
            <v>3412</v>
          </cell>
          <cell r="C243" t="str">
            <v>Obras de mejoramiento en los sistemas de acueducto urbano y rural ejecutadas</v>
          </cell>
        </row>
        <row r="244">
          <cell r="B244">
            <v>3413</v>
          </cell>
          <cell r="C244" t="str">
            <v>Acciones para el mejoramiento del Índice de Riesgo de la Calidad del Agua para Consumo Humano (IRCA) en zona urbana y rural del Municipio de Caldas</v>
          </cell>
        </row>
        <row r="245">
          <cell r="B245">
            <v>3414</v>
          </cell>
          <cell r="C245" t="str">
            <v>Acciones de apoyo a la ejecución de la etapa 10 del plan maestro de acueducto y alcantarillado en zona urbana</v>
          </cell>
        </row>
        <row r="246">
          <cell r="B246">
            <v>3415</v>
          </cell>
          <cell r="C246" t="str">
            <v>Implementar acciones y políticas institucionales enfocadas al ahorro del agua en el Municipio de Caldas.</v>
          </cell>
        </row>
        <row r="247">
          <cell r="B247">
            <v>3421</v>
          </cell>
          <cell r="C247" t="str">
            <v>Acciones para aumentar la cobertura del sistema de alcantarillado en zona urbana y rural en el Municipio de Caldas</v>
          </cell>
        </row>
        <row r="248">
          <cell r="B248">
            <v>3422</v>
          </cell>
          <cell r="C248" t="str">
            <v>Acciones de saneamiento básico para reducir el Número de vertimientos directos a las fuentes hídricas en zona urbana y rural para garantizar la calidad del agua y los recursos naturales.</v>
          </cell>
        </row>
        <row r="249">
          <cell r="B249">
            <v>3431</v>
          </cell>
          <cell r="C249" t="str">
            <v>Acciones para aumentar la cobertura del servicio de aseo en zona urbana y rural del Municipio de Caldas.</v>
          </cell>
        </row>
        <row r="250">
          <cell r="B250">
            <v>3432</v>
          </cell>
          <cell r="C250" t="str">
            <v>Acciones de apoyo técnico, logístico y operativo a Grupos organizados y legalmente constituidos con sistemas de aprovechamiento de residuos sólidos en operación</v>
          </cell>
        </row>
        <row r="251">
          <cell r="B251">
            <v>3433</v>
          </cell>
          <cell r="C251" t="str">
            <v>Acciones para incrementar el porcentaje de residuos sólidos reciclados</v>
          </cell>
        </row>
        <row r="252">
          <cell r="B252">
            <v>3434</v>
          </cell>
          <cell r="C252" t="str">
            <v>Actualización e implementación del PGIRS Municipal</v>
          </cell>
        </row>
        <row r="253">
          <cell r="B253">
            <v>3435</v>
          </cell>
          <cell r="C253" t="str">
            <v>Acciones tendientes a la consolidación, promoción y difusión de la Estrategia Nacional de Economía Circular en el Municipio de Caldas</v>
          </cell>
        </row>
        <row r="254">
          <cell r="B254">
            <v>3441</v>
          </cell>
          <cell r="C254" t="str">
            <v>Acciones de apoyo institucional y comunitario para el fortalecimiento institucional, técnico, operativo, administrativo, contable y logístico en la prestación eficiente y eficaz de los servicios públicos domiciliarios.</v>
          </cell>
        </row>
        <row r="255">
          <cell r="B255">
            <v>3442</v>
          </cell>
          <cell r="C255" t="str">
            <v>Acciones para el fortalecimiento, Mantenimiento y modernización del sistema de alumbrado público en zona urbana y rural del Municipio de Caldas</v>
          </cell>
        </row>
        <row r="256">
          <cell r="B256">
            <v>3511</v>
          </cell>
          <cell r="C256" t="str">
            <v>Acciones institucionales para el mejoramiento de la malla vial competencia de instancias del orden Departamental y Nacional.</v>
          </cell>
        </row>
        <row r="257">
          <cell r="B257">
            <v>3521</v>
          </cell>
          <cell r="C257" t="str">
            <v>Proyectos en materia de movilidad sostenible, para la optimización del transporte en el Municipio de Caldas, de manera integrada con los sistemas masivos de transporte del Valle de Aburrá.</v>
          </cell>
        </row>
        <row r="258">
          <cell r="B258">
            <v>3531</v>
          </cell>
          <cell r="C258" t="str">
            <v>Acciones para ejecutar proyectos de renovación, modernización e incremento del área de espacio público en el Municipio de Caldas.</v>
          </cell>
        </row>
        <row r="259">
          <cell r="B259">
            <v>3532</v>
          </cell>
          <cell r="C259" t="str">
            <v>Acciones para cofinanciar acciones de mejoramiento de espacio público en barrios y veredas mediante acciones de intervención social y comunitaria.</v>
          </cell>
        </row>
        <row r="260">
          <cell r="B260">
            <v>3533</v>
          </cell>
          <cell r="C260" t="str">
            <v>Acciones para construir, mejorar y modernizar circuitos y corredores turísticos urbanos y rurales</v>
          </cell>
        </row>
        <row r="261">
          <cell r="B261">
            <v>3541</v>
          </cell>
          <cell r="C261" t="str">
            <v>Equipamientos urbanos, comunitarios y turísticos construidos y mejorados.</v>
          </cell>
        </row>
        <row r="262">
          <cell r="B262">
            <v>3542</v>
          </cell>
          <cell r="C262" t="str">
            <v>Acciones para mejorar la Infraestructura en la malla vial urbana, rural y caminos veredales, construidos, rehabilitados y/o mantenidos.</v>
          </cell>
        </row>
        <row r="263">
          <cell r="B263">
            <v>3543</v>
          </cell>
          <cell r="C263" t="str">
            <v>Proyectos aprobados con entidades del orden departamental, regional o nacional para el mejoramiento de la malla vial urbana, rural y caminos veredales del Municipio de Caldas.</v>
          </cell>
        </row>
        <row r="264">
          <cell r="B264">
            <v>3544</v>
          </cell>
          <cell r="C264" t="str">
            <v>Acciones de señalización vial, seguridad vial y equipamiento urbano en Vías urbanas, rurales y caminos veredales</v>
          </cell>
        </row>
        <row r="265">
          <cell r="B265">
            <v>3545</v>
          </cell>
          <cell r="C265" t="str">
            <v>Cruces viales urbanos construidos y mejorados de manera integral.</v>
          </cell>
        </row>
        <row r="266">
          <cell r="B266">
            <v>3546</v>
          </cell>
          <cell r="C266" t="str">
            <v>Puntos críticos atendidos en la red vial rural, urbana y caminos veredales.</v>
          </cell>
        </row>
        <row r="267">
          <cell r="B267">
            <v>3611</v>
          </cell>
          <cell r="C267" t="str">
            <v>Acciones para Ampliar, mejorar y modernizar la infraestructura física y tecnológica del albergue Municipal</v>
          </cell>
        </row>
        <row r="268">
          <cell r="B268">
            <v>3621</v>
          </cell>
          <cell r="C268" t="str">
            <v>Acciones de esterilización de Caninos y felinos del Municipio de Caldas.</v>
          </cell>
        </row>
        <row r="269">
          <cell r="B269">
            <v>3622</v>
          </cell>
          <cell r="C269" t="str">
            <v>Acciones para el fortalecimiento técnico, operativo e institucional del Albergue de animales municipal.</v>
          </cell>
        </row>
        <row r="270">
          <cell r="B270">
            <v>3623</v>
          </cell>
          <cell r="C270" t="str">
            <v>Realizar Campañas para la adopción, tenencia responsable de mascotas, protección al animal, bienestar al animal y seguridad animal.</v>
          </cell>
        </row>
        <row r="271">
          <cell r="B271">
            <v>3624</v>
          </cell>
          <cell r="C271" t="str">
            <v>Acciones de estimación y caracterización de la población Canina y Felina del Municipio.</v>
          </cell>
        </row>
        <row r="272">
          <cell r="B272">
            <v>3625</v>
          </cell>
          <cell r="C272" t="str">
            <v>Instalación de microchips en caninos y felinos del municipio de Caldas.</v>
          </cell>
        </row>
        <row r="273">
          <cell r="B273">
            <v>3631</v>
          </cell>
          <cell r="C273" t="str">
            <v>Acciones para la prevención y protección de fauna y flora en el Municipio de Caldas.</v>
          </cell>
        </row>
        <row r="274">
          <cell r="B274">
            <v>3632</v>
          </cell>
          <cell r="C274" t="str">
            <v>Acciones para apoyar organizaciones y grupos organizados defensores de animales.</v>
          </cell>
        </row>
        <row r="275">
          <cell r="B275">
            <v>3633</v>
          </cell>
          <cell r="C275" t="str">
            <v>Estrategias pedagógicas realizadas, que permitan disminuir el uso de la pólvora en beneficio del bienestar animal.</v>
          </cell>
        </row>
        <row r="276">
          <cell r="B276">
            <v>3634</v>
          </cell>
          <cell r="C276" t="str">
            <v>Estrategias coordinadas, para el fortalecimiento del programa de sustitución de vehículos de tracción animal, por otro medio de carga y bienestar del caballo de alquiler.</v>
          </cell>
        </row>
        <row r="277">
          <cell r="B277">
            <v>4111</v>
          </cell>
          <cell r="C277" t="str">
            <v>Acciones formativas de participación ciudadana a organizaciones sociales, comunitarias, deportivas, culturales, ambientales, empresariales y Juntas de Acción Comunal en fortalecimiento institucional en materia presencial o a través de la virtualidad.</v>
          </cell>
        </row>
        <row r="278">
          <cell r="B278">
            <v>4112</v>
          </cell>
          <cell r="C278" t="str">
            <v>Apoyar técnica, operativa e institucionalmente encuentros de articulación y comunicación con organizaciones sociales y/o juntas de acción comunal, e instancias de participación.</v>
          </cell>
        </row>
        <row r="279">
          <cell r="B279">
            <v>4113</v>
          </cell>
          <cell r="C279" t="str">
            <v>Actualizar la plataforma tecnológica de la administración municipal en materia de atención de trámites virtuales activando un micrositio para la atención de organizaciones comunales y grupos organizados.</v>
          </cell>
        </row>
        <row r="280">
          <cell r="B280">
            <v>4121</v>
          </cell>
          <cell r="C280" t="str">
            <v>Estructuración, formulación e implementación de la política pública y el plan estratégico de libertad de culto y conciencia formulada y aprobada.</v>
          </cell>
        </row>
        <row r="281">
          <cell r="B281">
            <v>4122</v>
          </cell>
          <cell r="C281" t="str">
            <v>Acciones con las diferentes comunidades religiosas y cultos en materia de atención social, humanitaria y económica para la atención de la población más vulnerable.</v>
          </cell>
        </row>
        <row r="282">
          <cell r="B282">
            <v>4123</v>
          </cell>
          <cell r="C282" t="str">
            <v>Acciones para la conformación e implementación del Comité Técnico Intersectorial de Libertad de Creencias en el Municipio de Caldas.</v>
          </cell>
        </row>
        <row r="283">
          <cell r="B283">
            <v>4131</v>
          </cell>
          <cell r="C283" t="str">
            <v>Apoyar los convites y acciones comunitarias y sociales que mejoren la calidad de vida de los ciudadanos.</v>
          </cell>
        </row>
        <row r="284">
          <cell r="B284">
            <v>4132</v>
          </cell>
          <cell r="C284" t="str">
            <v>Jornadas de descentralización administrativa con oferta de servicios de la administración municipal.</v>
          </cell>
        </row>
        <row r="285">
          <cell r="B285">
            <v>4211</v>
          </cell>
          <cell r="C285" t="str">
            <v>Diagnóstico institucional de modernización del municipio, acorde con las nuevas demandas ciudadanas, el nuevo modelo de gestión, objetivos estratégicos y utilización de las TICS.</v>
          </cell>
        </row>
        <row r="286">
          <cell r="B286">
            <v>4212</v>
          </cell>
          <cell r="C286" t="str">
            <v>Acciones para desarrollar iniciativas de transformación y modernización institucional que fortalezcan las capacidades de gestión administrativa y atención ciudadana.</v>
          </cell>
        </row>
        <row r="287">
          <cell r="B287">
            <v>4213</v>
          </cell>
          <cell r="C287" t="str">
            <v>Acciones de alineamiento entre el Plan de Desarrollo Municipal y el sistema de gestión de calidad, bajo un enfoque de gestión por procesos, que involucre la transformación digital como un eje fundamental de eficiencia y productividad.</v>
          </cell>
        </row>
        <row r="288">
          <cell r="B288">
            <v>4214</v>
          </cell>
          <cell r="C288" t="str">
            <v>Actualización y fortalecimiento los procesos y procedimiento de la entidad mediante la adecuada implementación del sistema de gestión de calidad en armonía con las políticas del MIPG.</v>
          </cell>
        </row>
        <row r="289">
          <cell r="B289">
            <v>4215</v>
          </cell>
          <cell r="C289" t="str">
            <v>Acciones de Fortalecimiento al Banco de Programas y Proyectos de la Administración Municipal, como estrategia para cofinanciar el Plan de Desarrollo ante las diferentes entidades de orden metropolitano, departamental, nacional e internacional.</v>
          </cell>
        </row>
        <row r="290">
          <cell r="B290">
            <v>4216</v>
          </cell>
          <cell r="C290" t="str">
            <v>Acciones de apoyo a las entidades descentralizadas del Municipio de Caldas en la formulación e implementación en los modelos integrados de planeación y gestión.</v>
          </cell>
        </row>
        <row r="291">
          <cell r="B291">
            <v>4217</v>
          </cell>
          <cell r="C291" t="str">
            <v>Acciones de Construcción, adecuación y mejoramiento de la infraestructura física de la administración Municipal y dotación de mobiliario para el adecuado funcionamiento de la Administración municipal.</v>
          </cell>
        </row>
        <row r="292">
          <cell r="B292">
            <v>4218</v>
          </cell>
          <cell r="C292" t="str">
            <v>Acciones de modernización y remodelación física y tecnológica de la biblioteca Municipal</v>
          </cell>
        </row>
        <row r="293">
          <cell r="B293">
            <v>4221</v>
          </cell>
          <cell r="C293" t="str">
            <v>Personas atendidas en los programas de bienestar laboral.</v>
          </cell>
        </row>
        <row r="294">
          <cell r="B294">
            <v>4222</v>
          </cell>
          <cell r="C294" t="str">
            <v>Implementación del teletrabajo para los servidores públicos.</v>
          </cell>
        </row>
        <row r="295">
          <cell r="B295">
            <v>4231</v>
          </cell>
          <cell r="C295" t="str">
            <v>Acciones de Modernización física y tecnológica del archivo municipal.</v>
          </cell>
        </row>
        <row r="296">
          <cell r="B296">
            <v>4232</v>
          </cell>
          <cell r="C296" t="str">
            <v>Acciones de mejoramiento al proceso de gestión documental, estableciendo criterios de permanencia y disposición final conforme a la normativa archivística vigente.</v>
          </cell>
        </row>
        <row r="297">
          <cell r="B297">
            <v>4233</v>
          </cell>
          <cell r="C297" t="str">
            <v>Acciones de formulación y documentación a los procesos archivísticos encaminados a la planificación, procesamiento, manejo y organización de la documentación producida y recibida por la entidad dese su origen hasta su destino final.</v>
          </cell>
        </row>
        <row r="298">
          <cell r="B298">
            <v>4311</v>
          </cell>
          <cell r="C298" t="str">
            <v>Acciones para el fortalecimiento de atención a las auditorías internas y externas de la entidad.</v>
          </cell>
        </row>
        <row r="299">
          <cell r="B299">
            <v>4312</v>
          </cell>
          <cell r="C299" t="str">
            <v>Acciones de fortalecimiento a la gestión jurídica y contractual de la entidad.</v>
          </cell>
        </row>
        <row r="300">
          <cell r="B300">
            <v>4313</v>
          </cell>
          <cell r="C300" t="str">
            <v>Acciones de reducción de los riesgos de corrupción y de gestión, a través de la actualización de la matriz de riesgos y gestión de los controles implementados en el Plan de Anticorrupción y Atención al Ciudadano - PAAC.</v>
          </cell>
        </row>
        <row r="301">
          <cell r="B301">
            <v>4314</v>
          </cell>
          <cell r="C301" t="str">
            <v>Acciones que propendan al mejoramiento de la operatividad de la oficina de control interno, en los términos del artículo 8 de la Ley 1474 de 2011.</v>
          </cell>
        </row>
        <row r="302">
          <cell r="B302">
            <v>4315</v>
          </cell>
          <cell r="C302" t="str">
            <v>Acciones para la formulación, seguimiento y evaluación del plan de desarrollo municipal, planes estratégicos y planes de acción.</v>
          </cell>
        </row>
        <row r="303">
          <cell r="B303">
            <v>4316</v>
          </cell>
          <cell r="C303" t="str">
            <v>Acciones para mejorar el índice de desempeño institucional de la administración municipal durante el cuatrienio.</v>
          </cell>
        </row>
        <row r="304">
          <cell r="B304">
            <v>4321</v>
          </cell>
          <cell r="C304" t="str">
            <v>Acciones para el cumplimiento del indicador de la ley 617 de 2000.</v>
          </cell>
        </row>
        <row r="305">
          <cell r="B305">
            <v>4322</v>
          </cell>
          <cell r="C305" t="str">
            <v>Acciones para el Cumplimiento de los indicadores del índice de sostenibilidad y solvencia.</v>
          </cell>
        </row>
        <row r="306">
          <cell r="B306">
            <v>4323</v>
          </cell>
          <cell r="C306" t="str">
            <v>Acciones para el proceso de saneamiento contable.</v>
          </cell>
        </row>
        <row r="307">
          <cell r="B307">
            <v>4324</v>
          </cell>
          <cell r="C307" t="str">
            <v>Acciones para la Actualización del inventario Municipal.</v>
          </cell>
        </row>
        <row r="308">
          <cell r="B308">
            <v>4325</v>
          </cell>
          <cell r="C308" t="str">
            <v>Acciones de promoción del gasto público orientado a resultados mediante acciones de planeación, eficiencia, eficacia y transparencia.</v>
          </cell>
        </row>
        <row r="309">
          <cell r="B309">
            <v>4326</v>
          </cell>
          <cell r="C309" t="str">
            <v>Actualización del estatuto tributario Municipal.</v>
          </cell>
        </row>
        <row r="310">
          <cell r="B310">
            <v>4331</v>
          </cell>
          <cell r="C310" t="str">
            <v>Acciones para mejorar el registro de los trámites en el Sistema Único de Información de Trámites - SUIT e integrarlos a la plataforma tecnológica que permita integrar las bases de datos municipales con la Geodatabase.</v>
          </cell>
        </row>
        <row r="311">
          <cell r="B311">
            <v>4332</v>
          </cell>
          <cell r="C311" t="str">
            <v>Acciones para mejorar el porcentaje de efectividad en la atención de las PQRSD como parte del sistema integrado de gestión.</v>
          </cell>
        </row>
        <row r="312">
          <cell r="B312">
            <v>4341</v>
          </cell>
          <cell r="C312" t="str">
            <v>Acciones para Cofinanciar la modernización tecnológica de la administración municipal y las entidades descentralizadas.</v>
          </cell>
        </row>
        <row r="313">
          <cell r="B313">
            <v>4342</v>
          </cell>
          <cell r="C313" t="str">
            <v>Actualizar e implementar el plan estratégico de tecnologías de la información PETI.</v>
          </cell>
        </row>
        <row r="314">
          <cell r="B314">
            <v>4343</v>
          </cell>
          <cell r="C314" t="str">
            <v>Actualizar e implementar el plan estratégico de comunicaciones PEC.</v>
          </cell>
        </row>
        <row r="315">
          <cell r="B315">
            <v>4344</v>
          </cell>
          <cell r="C315" t="str">
            <v>Acciones para la implementación de la estrategia gubernamental de datos abiertos.</v>
          </cell>
        </row>
        <row r="316">
          <cell r="B316">
            <v>4345</v>
          </cell>
          <cell r="C316" t="str">
            <v>Acciones para aumentar y mejorar las herramientas TIC para la interacción con el ciudadano.</v>
          </cell>
        </row>
        <row r="317">
          <cell r="B317">
            <v>4411</v>
          </cell>
          <cell r="C317" t="str">
            <v>Acciones integrales para la prevención y contención de los delitos que afectan la seguridad pública y la seguridad ciudadana, donde se incorporen las diferentes variables de convivencia y seguridad ciudadana.</v>
          </cell>
        </row>
        <row r="318">
          <cell r="B318">
            <v>4412</v>
          </cell>
          <cell r="C318" t="str">
            <v>Consejos de Seguridad municipales descentralizados.</v>
          </cell>
        </row>
        <row r="319">
          <cell r="B319">
            <v>4413</v>
          </cell>
          <cell r="C319" t="str">
            <v>Acciones de apoyo a los organismos de seguridad y justicia para el cumplimiento de su objeto misional.</v>
          </cell>
        </row>
        <row r="320">
          <cell r="B320">
            <v>4414</v>
          </cell>
          <cell r="C320" t="str">
            <v>Acciones para Cofinanciar la construcción y dotación del centro integrado de mando unificado para el Municipio de Caldas.</v>
          </cell>
        </row>
        <row r="321">
          <cell r="B321">
            <v>4415</v>
          </cell>
          <cell r="C321" t="str">
            <v>Acciones para la Renovación física y tecnológica del CCTV urbano y rural.</v>
          </cell>
        </row>
        <row r="322">
          <cell r="B322">
            <v>4416</v>
          </cell>
          <cell r="C322" t="str">
            <v>Acciones integrales para prohibir el consumo de estupefacientes en parques públicos, inmediaciones de instituciones educativas, escenarios deportivos e iglesias, para darle cumplimiento a la sentencia C-253 de 2019 de la Corte Constitucional.</v>
          </cell>
        </row>
        <row r="323">
          <cell r="B323">
            <v>4417</v>
          </cell>
          <cell r="C323" t="str">
            <v>Acciones para garantizar entornos escolares seguros y libres de la amenaza de expendio y consumo de drogas.</v>
          </cell>
        </row>
        <row r="324">
          <cell r="B324">
            <v>4418</v>
          </cell>
          <cell r="C324" t="str">
            <v>Acciones de control urbanístico, ambiental y de control en el espacio público en zona urbana y rural.</v>
          </cell>
        </row>
        <row r="325">
          <cell r="B325">
            <v>4419</v>
          </cell>
          <cell r="C325" t="str">
            <v>Estructuración, actualización, formulación, implementación y evaluación del Plan Integral de Seguridad y Convivencia Ciudadana territorial (PISCCT).</v>
          </cell>
        </row>
        <row r="326">
          <cell r="B326">
            <v>44110</v>
          </cell>
          <cell r="C326" t="str">
            <v>Acciones de prevención de niños, niñas, adolescentes y jóvenes en explotación comercial e instrumentalización sexual.</v>
          </cell>
        </row>
        <row r="327">
          <cell r="B327">
            <v>44111</v>
          </cell>
          <cell r="C327" t="str">
            <v>Acciones integrales para la reducción del homicidio en el Municipio.</v>
          </cell>
        </row>
        <row r="328">
          <cell r="B328">
            <v>44112</v>
          </cell>
          <cell r="C328" t="str">
            <v>Acciones de control territorial conjuntas, por cuadrantes como estrategia de prevención del delito.</v>
          </cell>
        </row>
        <row r="329">
          <cell r="B329">
            <v>44113</v>
          </cell>
          <cell r="C329" t="str">
            <v>Acciones de fortalecimiento a la gestión de las inspecciones de policía y la comisaría de familia del municipio de Caldas.</v>
          </cell>
        </row>
        <row r="330">
          <cell r="B330">
            <v>44114</v>
          </cell>
          <cell r="C330" t="str">
            <v>Acompañamiento a procesos electorales en el Municipio</v>
          </cell>
        </row>
        <row r="331">
          <cell r="B331">
            <v>44115</v>
          </cell>
          <cell r="C331" t="str">
            <v>Acciones de Mantenimiento y mejoramiento a la infraestructura física y tecnológica a las inspecciones de policia, comisaria de familia y comando de policia.</v>
          </cell>
        </row>
        <row r="332">
          <cell r="B332">
            <v>44116</v>
          </cell>
          <cell r="C332" t="str">
            <v>Apoyar técnica, operativa y logísticamente a los operadores de justicia, para desarrollar capacidades especializadas para la defensa del agua, la biodiversidad y el medio ambiente.</v>
          </cell>
        </row>
        <row r="333">
          <cell r="B333">
            <v>44117</v>
          </cell>
          <cell r="C333" t="str">
            <v>Actividades descentralizadas para facilitar el acceso a la justicia y la presencia de las instituciones estatales a las zonas rurales del Municipio.</v>
          </cell>
        </row>
        <row r="334">
          <cell r="B334">
            <v>44118</v>
          </cell>
          <cell r="C334" t="str">
            <v>Acciones para mitigar y contener el hacinamiento carcelario y la atención de sindicados del municipio de Caldas.</v>
          </cell>
        </row>
        <row r="335">
          <cell r="B335">
            <v>4421</v>
          </cell>
          <cell r="C335" t="str">
            <v>Estrategias implementadas para la prevención y contención de las economías ilegales.</v>
          </cell>
        </row>
        <row r="336">
          <cell r="B336">
            <v>4422</v>
          </cell>
          <cell r="C336" t="str">
            <v>Proyectos y programas de formación y formalización ciudadana en sustituir las economías ilícitas por lícitas y a destruir las finanzas de las organizaciones criminales.</v>
          </cell>
        </row>
        <row r="337">
          <cell r="B337">
            <v>4423</v>
          </cell>
          <cell r="C337" t="str">
            <v>Acciones acompañadas en el marco del plan de prevención y control de las actividades ilícitas que afectan las rentas del Municipio.</v>
          </cell>
        </row>
        <row r="338">
          <cell r="B338">
            <v>4424</v>
          </cell>
          <cell r="C338" t="str">
            <v>Acompañar técnica, operativa y logísticamente a los operadores de justicia con ocasión de las acciones adelantadas para el control de las actividades que afectan las rentas de la entidad territorial.</v>
          </cell>
        </row>
        <row r="339">
          <cell r="B339">
            <v>4425</v>
          </cell>
          <cell r="C339" t="str">
            <v>Campañas formativas y comunicacionales para la prevención, control y sanción del delito.</v>
          </cell>
        </row>
        <row r="340">
          <cell r="B340">
            <v>4431</v>
          </cell>
          <cell r="C340" t="str">
            <v>Estrategias comunicacionales y pedagógicas, para la difusión reconocimiento, protección, defensa y garantía de los Derechos Humanos diseñadas e implementadas (DDHH)</v>
          </cell>
        </row>
        <row r="341">
          <cell r="B341">
            <v>4432</v>
          </cell>
          <cell r="C341" t="str">
            <v>Acciones para la prevención y atención de vulneraciones de Derechos Humanos.</v>
          </cell>
        </row>
        <row r="342">
          <cell r="B342">
            <v>4433</v>
          </cell>
          <cell r="C342" t="str">
            <v>Estructurar y formular e implementar el plan municipal de Derechos Humanos.</v>
          </cell>
        </row>
        <row r="343">
          <cell r="B343">
            <v>4441</v>
          </cell>
          <cell r="C343" t="str">
            <v>Apoyar acciones interinstitucionales para la atención integral a la población migrante en el Municipio.</v>
          </cell>
        </row>
        <row r="344">
          <cell r="B344">
            <v>4442</v>
          </cell>
          <cell r="C344" t="str">
            <v>Acciones institucionales para el fortalecimiento de los métodos alternativos de solución de conflictos.</v>
          </cell>
        </row>
        <row r="345">
          <cell r="B345">
            <v>4443</v>
          </cell>
          <cell r="C345" t="str">
            <v>Acciones para la formulación, implementación y puesta en marcha del centro de conciliación público en el Municipio.</v>
          </cell>
        </row>
        <row r="346">
          <cell r="B346">
            <v>4444</v>
          </cell>
          <cell r="C346" t="str">
            <v>Identificar los riesgos de violencia basada en género y adopción de acciones para la garantía del ejercicio de la defensa de los derechos humanos a nivel territorial.</v>
          </cell>
        </row>
        <row r="347">
          <cell r="B347">
            <v>4445</v>
          </cell>
          <cell r="C347" t="str">
            <v>Acciones institucionales y comunitarias para la construcción de paz, reconciliación y convivencia.</v>
          </cell>
        </row>
        <row r="348">
          <cell r="B348">
            <v>4446</v>
          </cell>
          <cell r="C348" t="str">
            <v>Acciones de Articulación de espacios académicos, culturales y comunitarios de discusión para la implementación de los puntos del acuerdo de paz en el Municipio.</v>
          </cell>
        </row>
        <row r="349">
          <cell r="B349">
            <v>4447</v>
          </cell>
          <cell r="C349" t="str">
            <v>Capacitación a docentes en estrategias de gestión de aula para la construcción de paz territorial.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refreshError="1"/>
      <sheetData sheetId="1">
        <row r="2">
          <cell r="B2">
            <v>1111</v>
          </cell>
          <cell r="C2" t="str">
            <v>Acciones de generación de ingresos para las mujeres, a través del acceso a instrumentos financieros y/o condiciones de empleabilidad y emprendimiento.</v>
          </cell>
        </row>
        <row r="3">
          <cell r="B3">
            <v>1112</v>
          </cell>
          <cell r="C3" t="str">
            <v>Acciones relacionadas con programas de incubación de emprendimientos en líneas temáticas de interés estratégico como TICS, salud, educación e industrias naranjas.</v>
          </cell>
        </row>
        <row r="4">
          <cell r="B4">
            <v>1113</v>
          </cell>
          <cell r="C4" t="str">
            <v>Acciones formativas en materia de productividad y emprendimiento como estrategia de generación de ingresos e independencia laboral mediante alianzas estratégicas con entidades del orden nacional y/o recursos de Cooperación Internacional.</v>
          </cell>
        </row>
        <row r="5">
          <cell r="B5">
            <v>1114</v>
          </cell>
          <cell r="C5" t="str">
            <v>Acciones de fortalecimiento técnico, académico, administrativo, jurídico y tecnológico a grupos, corporaciones y Organizaciones de mujeres del Municipio de Caldas.</v>
          </cell>
        </row>
        <row r="6">
          <cell r="B6">
            <v>1121</v>
          </cell>
          <cell r="C6" t="str">
            <v>Campañas de educación en derechos sexuales y reproductivos (planificación familiar, explotación sexual, entre otros) para las mujeres Caldeñas</v>
          </cell>
        </row>
        <row r="7">
          <cell r="B7">
            <v>1122</v>
          </cell>
          <cell r="C7" t="str">
            <v>Implementación de acciones para la formación de mujeres en la participación ciudadana, política, comunitaria y consolidación de paz.</v>
          </cell>
        </row>
        <row r="8">
          <cell r="B8">
            <v>1131</v>
          </cell>
          <cell r="C8" t="str">
            <v>Estrategias para la prevención de la violencia contra las mujeres</v>
          </cell>
        </row>
        <row r="9">
          <cell r="B9">
            <v>1132</v>
          </cell>
          <cell r="C9"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0">
          <cell r="B10">
            <v>1133</v>
          </cell>
          <cell r="C10" t="str">
            <v>Apoyo académico, logístico, tecnológico y operativo a la mesa municipal de erradicación de violencia contra las mujeres.</v>
          </cell>
        </row>
        <row r="11">
          <cell r="B11">
            <v>1134</v>
          </cell>
          <cell r="C11" t="str">
            <v>Atención y seguimiento de mujeres víctimas de violencias de género</v>
          </cell>
        </row>
        <row r="12">
          <cell r="B12">
            <v>1141</v>
          </cell>
          <cell r="C12"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3">
          <cell r="B13">
            <v>1142</v>
          </cell>
          <cell r="C13" t="str">
            <v>Acciones para la creación del centro de Promoción Integral para las mujeres y las niñas, como un espacio de acompañamiento psicosocial, empoderamiento social, político, encuentro de saberes, cultura, recreación, deporte y emprendimiento.</v>
          </cell>
        </row>
        <row r="14">
          <cell r="B14">
            <v>1143</v>
          </cell>
          <cell r="C14"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5">
          <cell r="B15">
            <v>1144</v>
          </cell>
          <cell r="C15" t="str">
            <v>Acciones para la implementación de la política pública municipal de equidad de género para las mujeres urbanas y rurales del Municipio de Caldas Antioquia.</v>
          </cell>
        </row>
        <row r="16">
          <cell r="B16">
            <v>1145</v>
          </cell>
          <cell r="C16" t="str">
            <v>Eventos de reconocimiento y conmemoración para la mujer</v>
          </cell>
        </row>
        <row r="17">
          <cell r="B17">
            <v>1211</v>
          </cell>
          <cell r="C17" t="str">
            <v>Acciones para la atención Niños y niñas entre los 0 y 5 años integralmente.</v>
          </cell>
        </row>
        <row r="18">
          <cell r="B18">
            <v>1212</v>
          </cell>
          <cell r="C18" t="str">
            <v>Acciones en beneficio de las Madres gestantes y lactantes atendidas a través de alianzas estratégicas.</v>
          </cell>
        </row>
        <row r="19">
          <cell r="B19">
            <v>1221</v>
          </cell>
          <cell r="C19" t="str">
            <v>Estructuración e implementación del Sistema de Seguimiento al Desarrollo Integral de la Primera Infancia (SSDIPI).</v>
          </cell>
        </row>
        <row r="20">
          <cell r="B20">
            <v>1222</v>
          </cell>
          <cell r="C20" t="str">
            <v>Acciones para Prevenir y atender las situaciones de violencia intrafamiliar contra niñas, niños y adolescentes, para evitar su vulneración y romper con ciclos de violencia en edades adultas.</v>
          </cell>
        </row>
        <row r="21">
          <cell r="B21">
            <v>1223</v>
          </cell>
          <cell r="C21" t="str">
            <v>Acciones encaminadas a erradicar el trabajo infantil.</v>
          </cell>
        </row>
        <row r="22">
          <cell r="B22">
            <v>1224</v>
          </cell>
          <cell r="C22" t="str">
            <v>Estructurar y crear la Ruta Integral de Atenciones de niñas, niños y adolescentes en condiciones de vulnerabilidad.</v>
          </cell>
        </row>
        <row r="23">
          <cell r="B23">
            <v>1225</v>
          </cell>
          <cell r="C23" t="str">
            <v>Implementar acciones conjuntas de educación sexual y bienestar de niños y niñas, desde las diferentes instancias educativas y programas de la administración municipal.</v>
          </cell>
        </row>
        <row r="24">
          <cell r="B24">
            <v>1231</v>
          </cell>
          <cell r="C24" t="str">
            <v>Estructuración y ejecución del plan de acción de la política pública de niñez adoptada mediante Acuerdo Municipal Nro. 007 de 2019.</v>
          </cell>
        </row>
        <row r="25">
          <cell r="B25">
            <v>1232</v>
          </cell>
          <cell r="C25" t="str">
            <v>Acciones para el fortalecimiento de la mesa de infancia, adolescencia y familia en el Municipio de Caldas.</v>
          </cell>
        </row>
        <row r="26">
          <cell r="B26">
            <v>1311</v>
          </cell>
          <cell r="C26" t="str">
            <v>Estructuración, formulación e implementación del Plan estratégico de desarrollo juvenil.</v>
          </cell>
        </row>
        <row r="27">
          <cell r="B27">
            <v>1312</v>
          </cell>
          <cell r="C27" t="str">
            <v>Acciones para la estructuración, conformación y acompañamiento integral del Consejo Municipal de Juventud – CMJ.</v>
          </cell>
        </row>
        <row r="28">
          <cell r="B28">
            <v>1314</v>
          </cell>
          <cell r="C28" t="str">
            <v>Eventos realizados para los jóvenes del Municipio</v>
          </cell>
        </row>
        <row r="29">
          <cell r="B29">
            <v>1315</v>
          </cell>
          <cell r="C29" t="str">
            <v>Acciones para la creación del Campus Juvenil para la identificación y reconocimiento de liderazgos positivos, formación en participación, resolución de conflictos, emprendimiento e inclusión laboral y productiva a los jóvenes.</v>
          </cell>
        </row>
        <row r="30">
          <cell r="B30">
            <v>1316</v>
          </cell>
          <cell r="C30" t="str">
            <v>Gestionar alianzas públicas y privadas para servicios complementarios a población estudiantil.</v>
          </cell>
        </row>
        <row r="31">
          <cell r="B31">
            <v>1411</v>
          </cell>
          <cell r="C31" t="str">
            <v>Acciones para el fortalecimiento a la Comisaria de Familia con tecnología, personal idóneo, mejor capacidad instalada y talento humano.</v>
          </cell>
        </row>
        <row r="32">
          <cell r="B32">
            <v>1412</v>
          </cell>
          <cell r="C32" t="str">
            <v>Estructurar, formular e implementar la Política Pública Municipal de Familias, que reconozca a las familias como sujetos colectivos de derechos, para contribuir a la consolidación de una sociedad justa y equitativa.</v>
          </cell>
        </row>
        <row r="33">
          <cell r="B33">
            <v>1413</v>
          </cell>
          <cell r="C33" t="str">
            <v>Acciones para el fortalecimiento de los lazos familiares mediante encuentros de pareja, talleres de pautas de crianza humanizada, valores familiares y generación de espacios para compartir en familia.</v>
          </cell>
        </row>
        <row r="34">
          <cell r="B34">
            <v>1414</v>
          </cell>
          <cell r="C34" t="str">
            <v>Acciones de   apoyo   Familias beneficiadas con el programa Familias en Acción.</v>
          </cell>
        </row>
        <row r="35">
          <cell r="B35">
            <v>1415</v>
          </cell>
          <cell r="C35" t="str">
            <v>Acciones de apoyo para formular y ejecutar estrategias para el acompañamiento a familias en la implementación de unidades productivas y la creación de empresas familiares como reactivación económica y social.</v>
          </cell>
        </row>
        <row r="36">
          <cell r="B36">
            <v>1421</v>
          </cell>
          <cell r="C36" t="str">
            <v>Acciones para la caracterización e identificación de la población habitante de calle en el Municipio.</v>
          </cell>
        </row>
        <row r="37">
          <cell r="B37">
            <v>1422</v>
          </cell>
          <cell r="C37" t="str">
            <v>Acciones de atención Integral de Protección Social de la población habitante de calle en el Municipio.</v>
          </cell>
        </row>
        <row r="38">
          <cell r="B38">
            <v>1511</v>
          </cell>
          <cell r="C38" t="str">
            <v>Acciones técnicas, operativas y logísticas para apoyar el Comité de Justicia Transicional.</v>
          </cell>
        </row>
        <row r="39">
          <cell r="B39">
            <v>1512</v>
          </cell>
          <cell r="C39"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0">
          <cell r="B40">
            <v>1513</v>
          </cell>
          <cell r="C40" t="str">
            <v>Acciones de apoyo técnico, logístico, tecnológico y operativo a la mesa Municipal de víctimas dentro de su función de formular propuestas, planes, programas y proyectos para la materialización de los derechos de la población víctima.</v>
          </cell>
        </row>
        <row r="41">
          <cell r="B41">
            <v>1611</v>
          </cell>
          <cell r="C41" t="str">
            <v>Acciones orientadas a fortalecer los programas de asistencia y atención a los diferentes grupos que garantizan el enfoque de derechos para la atención diferencial de grupos étnicos.</v>
          </cell>
        </row>
        <row r="42">
          <cell r="B42">
            <v>1612</v>
          </cell>
          <cell r="C42" t="str">
            <v>Acciones para generar oportunidades de estudio y empleabilidad para los grupos étnicos mediante la atención de necesidades en materia de empleo, innovación, emprendimiento y desarrollo humano.</v>
          </cell>
        </row>
        <row r="43">
          <cell r="B43">
            <v>1711</v>
          </cell>
          <cell r="C43" t="str">
            <v>Mesas de participación de las personas LGBTTTIQA implementadas.</v>
          </cell>
        </row>
        <row r="44">
          <cell r="B44">
            <v>1712</v>
          </cell>
          <cell r="C44" t="str">
            <v>Eventos con la población LGBTTTIQA realizados.</v>
          </cell>
        </row>
        <row r="45">
          <cell r="B45">
            <v>1713</v>
          </cell>
          <cell r="C45" t="str">
            <v>Acciones para generar oportunidades de estudio y empleabilidad para la población LGBTTTIQA mediante la atención de necesidades en materia de empleo, innovación, emprendimiento y desarrollo humano.</v>
          </cell>
        </row>
        <row r="46">
          <cell r="B46">
            <v>1811</v>
          </cell>
          <cell r="C46" t="str">
            <v>Acciones de atención integral de adultos mayores inscritos en los diferentes programas de la Administración Municipal.</v>
          </cell>
        </row>
        <row r="47">
          <cell r="B47">
            <v>1812</v>
          </cell>
          <cell r="C47" t="str">
            <v>Seguimiento trimestral a las acciones de implementación de la política pública de adulto mayor.</v>
          </cell>
        </row>
        <row r="48">
          <cell r="B48">
            <v>1813</v>
          </cell>
          <cell r="C48" t="str">
            <v>Acciones de promoción de la corresponsabilidad de la familia en el desarrollo de la atención integral a las personas mayores o con discapacidad.</v>
          </cell>
        </row>
        <row r="49">
          <cell r="B49">
            <v>1814</v>
          </cell>
          <cell r="C49" t="str">
            <v>Generar e implementar una ruta de atención intersectorial para el   adulto mayor, con discapacidad, sus familias y cuidadores, con el fin de incluirlos dentro de la oferta programática sectorial.</v>
          </cell>
        </row>
        <row r="50">
          <cell r="B50">
            <v>1815</v>
          </cell>
          <cell r="C50" t="str">
            <v>Acciones de atención integral de personas en situación de discapacidad inscritos en los diferentes programas de la Administración Municipal.</v>
          </cell>
        </row>
        <row r="51">
          <cell r="B51">
            <v>1816</v>
          </cell>
          <cell r="C51" t="str">
            <v>Caracterización e identificación de la población en situación de discapacidad como estrategia de atención de atención integral.</v>
          </cell>
        </row>
        <row r="52">
          <cell r="B52">
            <v>1817</v>
          </cell>
          <cell r="C52" t="str">
            <v>Formulación e Implementación del plan estratégico de la política pública de discapacidad mediante acuerdo Municipal 013 del 2019.</v>
          </cell>
        </row>
        <row r="53">
          <cell r="B53">
            <v>1818</v>
          </cell>
          <cell r="C53" t="str">
            <v>Acciones para generar oportunidades de estudio y empleabilidad para la población en situación de discapacidad mediante la atención de necesidades en materia de empleo, innovación, emprendimiento y desarrollo humano.</v>
          </cell>
        </row>
        <row r="54">
          <cell r="B54">
            <v>1911</v>
          </cell>
          <cell r="C54" t="str">
            <v>Acciones para la implementación del plan de lectura, escritura, oralidad y fortalecimiento a la extensión cultural de la biblioteca pública.</v>
          </cell>
        </row>
        <row r="55">
          <cell r="B55">
            <v>1912</v>
          </cell>
          <cell r="C55" t="str">
            <v>Estudiantes beneficiados con jornada complementaria.</v>
          </cell>
        </row>
        <row r="56">
          <cell r="B56">
            <v>1913</v>
          </cell>
          <cell r="C56" t="str">
            <v>Establecimientos educativos que reciben asesoría y asistencia técnica para la implementación del gobierno escolar.</v>
          </cell>
        </row>
        <row r="57">
          <cell r="B57">
            <v>1914</v>
          </cell>
          <cell r="C57" t="str">
            <v>Estrategia de acompañamiento al Tránsito armónico (trayectorias educativas),</v>
          </cell>
        </row>
        <row r="58">
          <cell r="B58">
            <v>1915</v>
          </cell>
          <cell r="C58" t="str">
            <v>Ajuste e implementación del Plan educativo Municipal PEM.</v>
          </cell>
        </row>
        <row r="59">
          <cell r="B59">
            <v>1916</v>
          </cell>
          <cell r="C59" t="str">
            <v>Acciones de mejoramiento de la calidad educativa a través de semilleros, preuniversitarios y preparación de Pruebas SABER.</v>
          </cell>
        </row>
        <row r="60">
          <cell r="B60">
            <v>1917</v>
          </cell>
          <cell r="C60" t="str">
            <v>Entrega de estímulos para estudiantes destacados en el grado 11.</v>
          </cell>
        </row>
        <row r="61">
          <cell r="B61">
            <v>1918</v>
          </cell>
          <cell r="C61" t="str">
            <v>Institucionalizar las Olimpiadas Académicas.</v>
          </cell>
        </row>
        <row r="62">
          <cell r="B62">
            <v>1919</v>
          </cell>
          <cell r="C62" t="str">
            <v>Actualización, adopción e implementación de los Manuales de convivencia en las instituciones educativas públicas.</v>
          </cell>
        </row>
        <row r="63">
          <cell r="B63">
            <v>1921</v>
          </cell>
          <cell r="C63" t="str">
            <v>Estudiantes que egresan con doble titulación en alianza con el SENA.</v>
          </cell>
        </row>
        <row r="64">
          <cell r="B64">
            <v>1922</v>
          </cell>
          <cell r="C64" t="str">
            <v>Crear un fondo para facilitar el acceso a la educación técnica y tecnológica.</v>
          </cell>
        </row>
        <row r="65">
          <cell r="B65">
            <v>1923</v>
          </cell>
          <cell r="C65"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6">
          <cell r="B66">
            <v>1931</v>
          </cell>
          <cell r="C66" t="str">
            <v>Instituciones Educativas oficiales beneficiadas con la alianza ERA.</v>
          </cell>
        </row>
        <row r="67">
          <cell r="B67">
            <v>1932</v>
          </cell>
          <cell r="C67" t="str">
            <v>Maestros formados en pedagogías activas con la alianza ERA.</v>
          </cell>
        </row>
        <row r="68">
          <cell r="B68">
            <v>1933</v>
          </cell>
          <cell r="C68" t="str">
            <v>Estudiantes beneficiados de la Universidad en el campo con la alianza ERA.</v>
          </cell>
        </row>
        <row r="69">
          <cell r="B69">
            <v>1941</v>
          </cell>
          <cell r="C69" t="str">
            <v>Acciones de apoyo Matricula oficial en edad escolar y adultos.</v>
          </cell>
        </row>
        <row r="70">
          <cell r="B70">
            <v>1942</v>
          </cell>
          <cell r="C70" t="str">
            <v>Estudiantes beneficiados con transporte escolar.</v>
          </cell>
        </row>
        <row r="71">
          <cell r="B71">
            <v>1943</v>
          </cell>
          <cell r="C71" t="str">
            <v>Acciones de Construcción y ampliación de la infraestructura física educativa del Municipio de Caldas.</v>
          </cell>
        </row>
        <row r="72">
          <cell r="B72">
            <v>1944</v>
          </cell>
          <cell r="C72" t="str">
            <v>Acciones de Mantenimiento, mejoramiento y modernización a la infraestructura educativa del Municipio de Caldas.</v>
          </cell>
        </row>
        <row r="73">
          <cell r="B73">
            <v>1945</v>
          </cell>
          <cell r="C73" t="str">
            <v>Acciones para la dotación de instituciones educativas, sedes, centros educativos rurales con material didáctico, y TICS.</v>
          </cell>
        </row>
        <row r="74">
          <cell r="B74">
            <v>1946</v>
          </cell>
          <cell r="C74" t="str">
            <v>Acciones para el mejoramiento y ampliación a la cobertura municipal en los servicios de bienestar y convivencia estudiantil.</v>
          </cell>
        </row>
        <row r="75">
          <cell r="B75">
            <v>1947</v>
          </cell>
          <cell r="C75" t="str">
            <v>Acciones para favorecer las diferentes modalidades educativas para la población adulta (sabatino y/o nocturno y/o digital).</v>
          </cell>
        </row>
        <row r="76">
          <cell r="B76">
            <v>1951</v>
          </cell>
          <cell r="C76" t="str">
            <v>Acciones de apoyo pedagógico al trabajo curricular de las instituciones y centros educativos.</v>
          </cell>
        </row>
        <row r="77">
          <cell r="B77">
            <v>1952</v>
          </cell>
          <cell r="C77" t="str">
            <v>Acciones de apoyo a docentes y directivos docentes en procesos de desarrollo y salud mental, y acciones de estímulo y reconocimiento a la labor docente.</v>
          </cell>
        </row>
        <row r="78">
          <cell r="B78">
            <v>1961</v>
          </cell>
          <cell r="C78" t="str">
            <v>Acciones para beneficio de estudiantes con becas en programas de educación superior.</v>
          </cell>
        </row>
        <row r="79">
          <cell r="B79">
            <v>1971</v>
          </cell>
          <cell r="C79" t="str">
            <v>Acciones de apoyo con kits escolares a estudiantes de primaria, media y básica.</v>
          </cell>
        </row>
        <row r="80">
          <cell r="B80">
            <v>1972</v>
          </cell>
          <cell r="C80" t="str">
            <v>Acciones para fortalecer, ampliar y apoyar la permanencia educativa mediante la intervención de la Unidad de Atención Integral y pedagógica (U.A.I.P)</v>
          </cell>
        </row>
        <row r="81">
          <cell r="B81">
            <v>1973</v>
          </cell>
          <cell r="C81" t="str">
            <v>Estructurar una plataforma tecnológica que administre las bases de información y caracterización de la población.</v>
          </cell>
        </row>
        <row r="82">
          <cell r="B82">
            <v>11011</v>
          </cell>
          <cell r="C82" t="str">
            <v>Realizar visitas de IVC al año a cada establecimiento abierto al público.</v>
          </cell>
        </row>
        <row r="83">
          <cell r="B83">
            <v>11012</v>
          </cell>
          <cell r="C83" t="str">
            <v>Realizar campañas con estrategias municipales para mejorar la calidad del aire.</v>
          </cell>
        </row>
        <row r="84">
          <cell r="B84">
            <v>11013</v>
          </cell>
          <cell r="C84" t="str">
            <v>Realizar visitas de vigilancia y control anuales a cada uno de los acueductos rurales y urbanos del Municipio.</v>
          </cell>
        </row>
        <row r="85">
          <cell r="B85">
            <v>11021</v>
          </cell>
          <cell r="C85" t="str">
            <v>Desarrollar estrategias de hábitos de vida saludable a poblaciones vulnerables relacionadas con salud oral y prevención de enfermedades crónicas modalidad virtual y presencial.</v>
          </cell>
        </row>
        <row r="86">
          <cell r="B86">
            <v>11031</v>
          </cell>
          <cell r="C86" t="str">
            <v>Desarrollar estrategias para promover la lactancia materna y hábitos de alimentación saludable.</v>
          </cell>
        </row>
        <row r="87">
          <cell r="B87">
            <v>11041</v>
          </cell>
          <cell r="C87" t="str">
            <v>Desarrollar estrategias sobre maternidad segura.</v>
          </cell>
        </row>
        <row r="88">
          <cell r="B88">
            <v>11042</v>
          </cell>
          <cell r="C88" t="str">
            <v>Implementar estrategia de promoción de derechos y deberes en salud sexual y reproductiva.</v>
          </cell>
        </row>
        <row r="89">
          <cell r="B89">
            <v>11051</v>
          </cell>
          <cell r="C89" t="str">
            <v>Realizar los planes de eventos de mitigación del riesgo en salud pública que se requieran (Sika, Dengue, Chincunguña, Covid-19).</v>
          </cell>
        </row>
        <row r="90">
          <cell r="B90">
            <v>11061</v>
          </cell>
          <cell r="C90" t="str">
            <v>Promover estrategia de estilos, modos y condiciones saludables en el entorno laboral en sector formal e informal de la economía.</v>
          </cell>
        </row>
        <row r="91">
          <cell r="B91">
            <v>11071</v>
          </cell>
          <cell r="C91" t="str">
            <v>Realizar campaña   de   IEC promocionando la vacunación en   la   población objeto del programa.</v>
          </cell>
        </row>
        <row r="92">
          <cell r="B92">
            <v>11072</v>
          </cell>
          <cell r="C92" t="str">
            <v>Verificar el reporte oportuno de las notificaciones en el SIVIGILA de los eventos de interés en salud pública de las UPGD.</v>
          </cell>
        </row>
        <row r="93">
          <cell r="B93">
            <v>11073</v>
          </cell>
          <cell r="C93" t="str">
            <v>Realizar búsquedas activas comunitarias para eventos de interés de salud pública.</v>
          </cell>
        </row>
        <row r="94">
          <cell r="B94">
            <v>11074</v>
          </cell>
          <cell r="C94" t="str">
            <v>Realizar asesorías y asistencias técnicas a las IPS del municipio en búsqueda activa institucional.</v>
          </cell>
        </row>
        <row r="95">
          <cell r="B95">
            <v>11076</v>
          </cell>
          <cell r="C95" t="str">
            <v>Realizar campaña de entornos saludables asociados a la prevención de IRA.</v>
          </cell>
        </row>
        <row r="96">
          <cell r="B96">
            <v>11081</v>
          </cell>
          <cell r="C96" t="str">
            <v>Realizar seguimiento e intervención a todos los casos de intento de suicidio ocurridos en el municipio.</v>
          </cell>
        </row>
        <row r="97">
          <cell r="B97">
            <v>11082</v>
          </cell>
          <cell r="C97" t="str">
            <v>Instituciones de salud y sociales con reporte de casos de consumo de sustancias psicoactivas.</v>
          </cell>
        </row>
        <row r="98">
          <cell r="B98">
            <v>11083</v>
          </cell>
          <cell r="C98" t="str">
            <v>Seguimiento mensual del reporte al SIVIGILA de casos notificados de violencia intrafamiliar en las instituciones de salud y sociales.</v>
          </cell>
        </row>
        <row r="99">
          <cell r="B99">
            <v>11091</v>
          </cell>
          <cell r="C99" t="str">
            <v>Desarrollar estrategias para fortalecer la gestión administrativa y financiera de la Secretaría de Salud.</v>
          </cell>
        </row>
        <row r="100">
          <cell r="B100">
            <v>11092</v>
          </cell>
          <cell r="C100" t="str">
            <v>Acciones para Garantizar el aseguramiento en salud de la población objetivo.</v>
          </cell>
        </row>
        <row r="101">
          <cell r="B101">
            <v>11093</v>
          </cell>
          <cell r="C101" t="str">
            <v>Realizar asesorías y/o asistencias técnicas anuales, por cada uno de los proyectos programados, a cada institución prestadora de servicios de salud.</v>
          </cell>
        </row>
        <row r="102">
          <cell r="B102">
            <v>11094</v>
          </cell>
          <cell r="C102" t="str">
            <v>Desarrollar la estrategia de salud Más Cerca.</v>
          </cell>
        </row>
        <row r="103">
          <cell r="B103">
            <v>110105</v>
          </cell>
          <cell r="C103" t="str">
            <v>Acciones para la cofinanciar la construcción del Hospital Regional del Sur del Valle de Aburra.</v>
          </cell>
        </row>
        <row r="104">
          <cell r="B104">
            <v>11111</v>
          </cell>
          <cell r="C104" t="str">
            <v>Acciones de apoyo para los embajadores deportistas y para deportistas que representan a Caldas en diferentes disciplinas deportivas apoyados.</v>
          </cell>
        </row>
        <row r="105">
          <cell r="B105">
            <v>11112</v>
          </cell>
          <cell r="C105" t="str">
            <v>Acciones para el fomento deportivo mediante torneos deportivos municipales, Departamentales y/o Nacionales realizados.</v>
          </cell>
        </row>
        <row r="106">
          <cell r="B106">
            <v>11113</v>
          </cell>
          <cell r="C106" t="str">
            <v>Acciones de formación, iniciación y rotación deportiva Implementados en la zona urbana y rural.</v>
          </cell>
        </row>
        <row r="107">
          <cell r="B107">
            <v>11121</v>
          </cell>
          <cell r="C107" t="str">
            <v>Acciones de formación, capacitación y   formación dirigidas a monitores, técnicos, dirigentes y líderes deportivos realizadas.</v>
          </cell>
        </row>
        <row r="108">
          <cell r="B108">
            <v>11122</v>
          </cell>
          <cell r="C108" t="str">
            <v>Fortalecimiento operativo y tecnológico en el sector deportivo.</v>
          </cell>
        </row>
        <row r="109">
          <cell r="B109">
            <v>11131</v>
          </cell>
          <cell r="C109" t="str">
            <v>Acciones para la ejecución del programa Por su salud muévase pues.</v>
          </cell>
        </row>
        <row r="110">
          <cell r="B110">
            <v>11132</v>
          </cell>
          <cell r="C110" t="str">
            <v>Acciones de Dotación e implementación para entornos saludables realizadas.</v>
          </cell>
        </row>
        <row r="111">
          <cell r="B111">
            <v>11133</v>
          </cell>
          <cell r="C111" t="str">
            <v>Eventos de   actividad   física   y recreativa realizados.</v>
          </cell>
        </row>
        <row r="112">
          <cell r="B112">
            <v>11134</v>
          </cell>
          <cell r="C112" t="str">
            <v>Acciones para el fortalecimiento y mejoramiento del centro de acondicionamiento físico.</v>
          </cell>
        </row>
        <row r="113">
          <cell r="B113">
            <v>11135</v>
          </cell>
          <cell r="C113" t="str">
            <v>Eventos deportivos comunitarios realizados.</v>
          </cell>
        </row>
        <row r="114">
          <cell r="B114">
            <v>11136</v>
          </cell>
          <cell r="C114" t="str">
            <v>Acciones para la realización de los Juegos Deportivos Escolares e Intercolegiados.</v>
          </cell>
        </row>
        <row r="115">
          <cell r="B115">
            <v>11137</v>
          </cell>
          <cell r="C115" t="str">
            <v>Acciones para el apoyo a Docentes que participan en los juegos del magisterio.</v>
          </cell>
        </row>
        <row r="116">
          <cell r="B116">
            <v>11138</v>
          </cell>
          <cell r="C116" t="str">
            <v>Actualización, estructuración   e implementación del plan decenal de Deporte</v>
          </cell>
        </row>
        <row r="117">
          <cell r="B117">
            <v>11141</v>
          </cell>
          <cell r="C117" t="str">
            <v>Acciones de Mantenimiento, fortalecimiento y modernización de los escenarios deportivos en el Municipio de Caldas.</v>
          </cell>
        </row>
        <row r="118">
          <cell r="B118">
            <v>11142</v>
          </cell>
          <cell r="C118" t="str">
            <v>Construcción de la infraestructura deportiva y de recreación del Municipio de Caldas.</v>
          </cell>
        </row>
        <row r="119">
          <cell r="B119">
            <v>11211</v>
          </cell>
          <cell r="C119" t="str">
            <v>Campañas artísticas, ambientales, sociales y culturales que promuevan el desarrollo humano y la participación social y comunitaria.</v>
          </cell>
        </row>
        <row r="120">
          <cell r="B120">
            <v>11212</v>
          </cell>
          <cell r="C120" t="str">
            <v>Convenios para el fortalecimiento del sector cultural, realizados.</v>
          </cell>
        </row>
        <row r="121">
          <cell r="B121">
            <v>11213</v>
          </cell>
          <cell r="C121" t="str">
            <v>Acciones para el fortalecimiento de artistas, grupos artísticos y culturales.</v>
          </cell>
        </row>
        <row r="122">
          <cell r="B122">
            <v>11214</v>
          </cell>
          <cell r="C122" t="str">
            <v>Acciones para generar iniciativas emprendedoras en industrias creativas y/o economía naranja.</v>
          </cell>
        </row>
        <row r="123">
          <cell r="B123">
            <v>11221</v>
          </cell>
          <cell r="C123" t="str">
            <v>Acciones formativas para promotores y gestores culturales.</v>
          </cell>
        </row>
        <row r="124">
          <cell r="B124">
            <v>11222</v>
          </cell>
          <cell r="C124" t="str">
            <v>Implementación de acciones para ciudadanos que participan en procesos de gestión y formación artística y cultural, y en temas sobre industria creativa y/o economía naranja.</v>
          </cell>
        </row>
        <row r="125">
          <cell r="B125">
            <v>11223</v>
          </cell>
          <cell r="C125" t="str">
            <v>Desarrollar acciones mediante procesos investigativos en áreas artísticas, culturales, creativas y patrimoniales.</v>
          </cell>
        </row>
        <row r="126">
          <cell r="B126">
            <v>11224</v>
          </cell>
          <cell r="C126" t="str">
            <v>Acciones para la actualización y declaración de bienes culturales y patrimoniales del Municipio de Caldas.</v>
          </cell>
        </row>
        <row r="127">
          <cell r="B127">
            <v>11225</v>
          </cell>
          <cell r="C127" t="str">
            <v>Intervenciones de preservación de los bienes de interés patrimonial, muebles e inmuebles públicos, realizadas.</v>
          </cell>
        </row>
        <row r="128">
          <cell r="B128">
            <v>11231</v>
          </cell>
          <cell r="C128" t="str">
            <v>Acciones para el mejoramiento y modernización física y tecnológica de la infraestructura Cultural del Municipio.</v>
          </cell>
        </row>
        <row r="129">
          <cell r="B129">
            <v>11232</v>
          </cell>
          <cell r="C129" t="str">
            <v>Modernización y dotación de las diferentes áreas artísticas y culturales de la casa de la cultura del Municipio de Caldas.</v>
          </cell>
        </row>
        <row r="130">
          <cell r="B130">
            <v>11233</v>
          </cell>
          <cell r="C130" t="str">
            <v>Acciones de creación, implementación y sostenimiento de una plataforma tecnológica y sistemas de información integrados a la gestión cultural y artística del Municipio de Caldas.</v>
          </cell>
        </row>
        <row r="131">
          <cell r="B131">
            <v>11241</v>
          </cell>
          <cell r="C131" t="str">
            <v>Actualización e implementación del Plan decenal de cultura como herramienta de gestión y desarrollo cultural.</v>
          </cell>
        </row>
        <row r="132">
          <cell r="B132">
            <v>11242</v>
          </cell>
          <cell r="C132" t="str">
            <v>Apoyar técnica, operativa y logísticamente la conformación y operación del Consejo Municipal de cultura.</v>
          </cell>
        </row>
        <row r="133">
          <cell r="B133">
            <v>11243</v>
          </cell>
          <cell r="C133" t="str">
            <v>Eventos tradicionales, típicos y conmemorativos de orden cultural, comunitario y ambiental (Fiestas del aguacero, Calcanta, fiestas y juegos tradicionales de la calle, puente de reyes, concurso de poesía Ciro Mendía).</v>
          </cell>
        </row>
        <row r="134">
          <cell r="B134">
            <v>2111</v>
          </cell>
          <cell r="C134" t="str">
            <v>Acciones de caracterización y actualización de productores y organizaciones de productores existentes.</v>
          </cell>
        </row>
        <row r="135">
          <cell r="B135">
            <v>2112</v>
          </cell>
          <cell r="C135" t="str">
            <v>Diagnóstico, actualización e implementación de la política pública de Desarrollo Rural Municipal.</v>
          </cell>
        </row>
        <row r="136">
          <cell r="B136">
            <v>2121</v>
          </cell>
          <cell r="C136" t="str">
            <v>Fortalecer las unidades productivas a través del enfoque empresarial, manejo de registros, análisis de la información, comercialización de productos y enfoque asociativo.</v>
          </cell>
        </row>
        <row r="137">
          <cell r="B137">
            <v>2122</v>
          </cell>
          <cell r="C137" t="str">
            <v>Acciones para el fortalecimiento de la cadena productiva y comercial del café.</v>
          </cell>
        </row>
        <row r="138">
          <cell r="B138">
            <v>2131</v>
          </cell>
          <cell r="C138" t="str">
            <v>Acciones de participación de pequeños productores y unidades productivas en cadenas de transformación agropecuaria</v>
          </cell>
        </row>
        <row r="139">
          <cell r="B139">
            <v>2132</v>
          </cell>
          <cell r="C139" t="str">
            <v>Eventos de extensión rural con énfasis en transferencia de tecnologías apropiadas, realizados.</v>
          </cell>
        </row>
        <row r="140">
          <cell r="B140">
            <v>2141</v>
          </cell>
          <cell r="C140" t="str">
            <v>Acciones que promuevan la implementación de Buenas Prácticas de Producción, enfoque biosostenible, transformación agropecuaria y practicas limpias.</v>
          </cell>
        </row>
        <row r="141">
          <cell r="B141">
            <v>2142</v>
          </cell>
          <cell r="C141" t="str">
            <v>Acciones que permitan desarrollar unidades productivas agropecuarias con enfoque agroecológico y autosostenible en la zona urbana y rural.</v>
          </cell>
        </row>
        <row r="142">
          <cell r="B142">
            <v>2211</v>
          </cell>
          <cell r="C142" t="str">
            <v>Estructuración, formulación e implementación del modelo de emprendimiento sostenible del Municipio de Caldas.</v>
          </cell>
        </row>
        <row r="143">
          <cell r="B143">
            <v>2212</v>
          </cell>
          <cell r="C143" t="str">
            <v>Acciones que promuevan la formación permanente para el empleo y el emprendimiento.</v>
          </cell>
        </row>
        <row r="144">
          <cell r="B144">
            <v>2213</v>
          </cell>
          <cell r="C144" t="str">
            <v>Acciones para la implementación de estrategia de incubadora de empleo y emprendimiento sostenible.</v>
          </cell>
        </row>
        <row r="145">
          <cell r="B145">
            <v>2214</v>
          </cell>
          <cell r="C145" t="str">
            <v>Acciones para el fortalecimiento tecnológico a la producción, comercialización y promoción del empleo para lograr la diversificación y sofisticación de sus bienes y servicios.</v>
          </cell>
        </row>
        <row r="146">
          <cell r="B146">
            <v>2215</v>
          </cell>
          <cell r="C146" t="str">
            <v>Acuerdos de responsabilidad social empresarial realizados.</v>
          </cell>
        </row>
        <row r="147">
          <cell r="B147">
            <v>2216</v>
          </cell>
          <cell r="C147" t="str">
            <v>Acciones de comunicación y difusión e información en materia de empleo y emprendimiento.</v>
          </cell>
        </row>
        <row r="148">
          <cell r="B148">
            <v>2311</v>
          </cell>
          <cell r="C148" t="str">
            <v>Ferias y /o ruedas de negocios realizadas “Compre en Caldas".</v>
          </cell>
        </row>
        <row r="149">
          <cell r="B149">
            <v>2312</v>
          </cell>
          <cell r="C149" t="str">
            <v>Acciones que promuevan el turismo agroambiental para los campesinos que habitan en áreas de reserva y zonas de producción agrícola y pecuaria.</v>
          </cell>
        </row>
        <row r="150">
          <cell r="B150">
            <v>2313</v>
          </cell>
          <cell r="C150" t="str">
            <v>Acciones de construcción, adecuación, mejoramiento y modernización de la infraestructura física y tecnológica del Municipio para mejorar áreas destinadas para la comercialización de productos   agrícolas   y pecuarios.</v>
          </cell>
        </row>
        <row r="151">
          <cell r="B151">
            <v>2314</v>
          </cell>
          <cell r="C151" t="str">
            <v>Acciones para promover la formulación de incentivos tributarios para grandes empresas, PYMES e iniciativas de emprendimiento que generen        valor        y promuevan la generación de nuevos puestos de trabajo.</v>
          </cell>
        </row>
        <row r="152">
          <cell r="B152">
            <v>2315</v>
          </cell>
          <cell r="C152" t="str">
            <v>Estrategias que promuevan alianzas en beneficio del fortalecimiento comercial y generación del empleo digno.</v>
          </cell>
        </row>
        <row r="153">
          <cell r="B153">
            <v>2321</v>
          </cell>
          <cell r="C153" t="str">
            <v>Alianzas estratégicas con la empresa privada y pública para generación de empleo formal.</v>
          </cell>
        </row>
        <row r="154">
          <cell r="B154">
            <v>2322</v>
          </cell>
          <cell r="C154" t="str">
            <v>Acciones de capacitación y formación laboral realizadas.</v>
          </cell>
        </row>
        <row r="155">
          <cell r="B155">
            <v>2323</v>
          </cell>
          <cell r="C155" t="str">
            <v>Acciones institucionales integrales para la orientación laboral.</v>
          </cell>
        </row>
        <row r="156">
          <cell r="B156">
            <v>2324</v>
          </cell>
          <cell r="C156" t="str">
            <v>Eventos de empleo realizados.</v>
          </cell>
        </row>
        <row r="157">
          <cell r="B157">
            <v>2411</v>
          </cell>
          <cell r="C157" t="str">
            <v>Fortalecimiento de Huertas y eco huertas de familias para el autoconsumo humano tanto en zona urbana como rural.</v>
          </cell>
        </row>
        <row r="158">
          <cell r="B158">
            <v>2412</v>
          </cell>
          <cell r="C158" t="str">
            <v>Campañas Pedagógicas realizadas en seguridad alimentaria y nutricional.</v>
          </cell>
        </row>
        <row r="159">
          <cell r="B159">
            <v>2413</v>
          </cell>
          <cell r="C159" t="str">
            <v>Actualizar, formular e implementar la Política pública de seguridad alimentaria y nutricional.</v>
          </cell>
        </row>
        <row r="160">
          <cell r="B160">
            <v>2414</v>
          </cell>
          <cell r="C160" t="str">
            <v>Cupos atendidos en el Programa de Alimentación Escolar (PAE).</v>
          </cell>
        </row>
        <row r="161">
          <cell r="B161">
            <v>2415</v>
          </cell>
          <cell r="C161" t="str">
            <v>Beneficiados con el programa de restaurantes escolares.</v>
          </cell>
        </row>
        <row r="162">
          <cell r="B162">
            <v>2416</v>
          </cell>
          <cell r="C162" t="str">
            <v>Personas atendidas con los restaurantes comunitarios.</v>
          </cell>
        </row>
        <row r="163">
          <cell r="B163">
            <v>2417</v>
          </cell>
          <cell r="C163" t="str">
            <v>Alianzas para el mejoramiento de la seguridad alimentaria y nutricional.</v>
          </cell>
        </row>
        <row r="164">
          <cell r="B164">
            <v>2418</v>
          </cell>
          <cell r="C164" t="str">
            <v>Acciones del programa de tamizaje nutricional implementado.</v>
          </cell>
        </row>
        <row r="165">
          <cell r="B165">
            <v>2419</v>
          </cell>
          <cell r="C165" t="str">
            <v>Paquetes alimentarios entregados a madres comunitarias y madres FAMI.</v>
          </cell>
        </row>
        <row r="166">
          <cell r="B166">
            <v>24110</v>
          </cell>
          <cell r="C166" t="str">
            <v>Acciones de Fortalecimiento físico, técnico, operativo y tecnológico, de los programas de seguridad alimentaria y nutricional.</v>
          </cell>
        </row>
        <row r="167">
          <cell r="B167">
            <v>2511</v>
          </cell>
          <cell r="C167" t="str">
            <v>Actualización e implementación del Plan de Seguridad Vial.</v>
          </cell>
        </row>
        <row r="168">
          <cell r="B168">
            <v>2512</v>
          </cell>
          <cell r="C168" t="str">
            <v>Comités y Consejos de Seguridad Vial realizados</v>
          </cell>
        </row>
        <row r="169">
          <cell r="B169">
            <v>2513</v>
          </cell>
          <cell r="C169" t="str">
            <v>Implementación de los Comités Locales de Seguridad Vial</v>
          </cell>
        </row>
        <row r="170">
          <cell r="B170">
            <v>2514</v>
          </cell>
          <cell r="C170" t="str">
            <v>Acciones de fortalecimiento técnico, tecnológico e institucional a la gestión Administrativa y de trámites de la secretaría de Tránsito</v>
          </cell>
        </row>
        <row r="171">
          <cell r="B171">
            <v>2515</v>
          </cell>
          <cell r="C171" t="str">
            <v>Estrategias de  educación vial realizadas</v>
          </cell>
        </row>
        <row r="172">
          <cell r="B172">
            <v>2516</v>
          </cell>
          <cell r="C172" t="str">
            <v>Campaña educativas y operativas dirigidas a usuarios vulnerables y expuestos: peatones, ciclistas y motociclistas</v>
          </cell>
        </row>
        <row r="173">
          <cell r="B173">
            <v>2517</v>
          </cell>
          <cell r="C173" t="str">
            <v>Cátedra de Seguridad Vial diseñada e implementada</v>
          </cell>
        </row>
        <row r="174">
          <cell r="B174">
            <v>2518</v>
          </cell>
          <cell r="C174" t="str">
            <v>Controles integrales viales realizados.</v>
          </cell>
        </row>
        <row r="175">
          <cell r="B175">
            <v>2519</v>
          </cell>
          <cell r="C175" t="str">
            <v>Acciones de modernización tecnológica y/o Mantenimiento de equipos y tecnología para mejorar la capacidad operativa de la Secretaría de tránsito.</v>
          </cell>
        </row>
        <row r="176">
          <cell r="B176">
            <v>25110</v>
          </cell>
          <cell r="C176" t="str">
            <v>Acciones de fortalecimiento técnico, operativo, tecnológico e Institucional al proceso de cobro persuasivo y coactivo de la Secretaría de tránsito.</v>
          </cell>
        </row>
        <row r="177">
          <cell r="B177">
            <v>2521</v>
          </cell>
          <cell r="C177" t="str">
            <v>Acciones de implementación y control de Transporte Público.</v>
          </cell>
        </row>
        <row r="178">
          <cell r="B178">
            <v>2522</v>
          </cell>
          <cell r="C178" t="str">
            <v>Acciones de modernización y mejoramiento de las zonas estacionamiento regulado.</v>
          </cell>
        </row>
        <row r="179">
          <cell r="B179">
            <v>2611</v>
          </cell>
          <cell r="C179" t="str">
            <v>Formular, estructurar e implementar el Plan estratégico de turismo.</v>
          </cell>
        </row>
        <row r="180">
          <cell r="B180">
            <v>2612</v>
          </cell>
          <cell r="C180" t="str">
            <v>Conformación de escenarios de participación permanente con actores del sector turístico.</v>
          </cell>
        </row>
        <row r="181">
          <cell r="B181">
            <v>2613</v>
          </cell>
          <cell r="C181" t="str">
            <v>Diagnóstico, actualización e implementación de la política pública de turismo.</v>
          </cell>
        </row>
        <row r="182">
          <cell r="B182">
            <v>2621</v>
          </cell>
          <cell r="C182" t="str">
            <v>Inventario, caracterización, formulación de las rutas ecoturísticas y culturales.</v>
          </cell>
        </row>
        <row r="183">
          <cell r="B183">
            <v>2622</v>
          </cell>
          <cell r="C183" t="str">
            <v>Instalación de puntos de información turística.</v>
          </cell>
        </row>
        <row r="184">
          <cell r="B184">
            <v>2623</v>
          </cell>
          <cell r="C184" t="str">
            <v>Alianzas realizadas para la formación y comercialización de servicios turísticos locales.</v>
          </cell>
        </row>
        <row r="185">
          <cell r="B185">
            <v>2624</v>
          </cell>
          <cell r="C185" t="str">
            <v>Estrategias de fortalecimiento de las TICs en el sector turístico del Municipio desarrolladas.</v>
          </cell>
        </row>
        <row r="186">
          <cell r="B186">
            <v>3111</v>
          </cell>
          <cell r="C186" t="str">
            <v>Gestionar ante organismos nacionales, departamentales e internacionales la financiación de programas de construcción de vivienda saludable para la población.</v>
          </cell>
        </row>
        <row r="187">
          <cell r="B187">
            <v>3112</v>
          </cell>
          <cell r="C187" t="str">
            <v>Promover el uso de predios fiscales como contribución a proyectos de construcción de vivienda de interés social.</v>
          </cell>
        </row>
        <row r="188">
          <cell r="B188">
            <v>3121</v>
          </cell>
          <cell r="C188" t="str">
            <v>Gestionar ante organismos nacionales, departamentales e internacionales la financiación de programas de mejoramiento de vivienda saludable para la población.</v>
          </cell>
        </row>
        <row r="189">
          <cell r="B189">
            <v>3122</v>
          </cell>
          <cell r="C189" t="str">
            <v>Acciones para Mejorar las condiciones físicas y sociales de vivienda, entornos y asentamientos precarios a través de la implementación de políticas para el mejoramiento de barrios.</v>
          </cell>
        </row>
        <row r="190">
          <cell r="B190">
            <v>3123</v>
          </cell>
          <cell r="C190" t="str">
            <v>Gestionar la titulación y legalización de vivienda en zona urbana y rural del Municipio.</v>
          </cell>
        </row>
        <row r="191">
          <cell r="B191">
            <v>3131</v>
          </cell>
          <cell r="C191"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2">
          <cell r="B192">
            <v>3132</v>
          </cell>
          <cell r="C192"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3">
          <cell r="B193">
            <v>3133</v>
          </cell>
          <cell r="C193" t="str">
            <v>Apoyar la formulación, estructuración y ejecución de estudios y/o planes estratégicos de ordenamiento del territorio y el hábitat mediante esquemas asociativos comunitarios y sociales.</v>
          </cell>
        </row>
        <row r="194">
          <cell r="B194">
            <v>3134</v>
          </cell>
          <cell r="C194" t="str">
            <v>Acciones de apoyo técnico, logístico y operativo para el Consejo Territorial de Planeación CTP.</v>
          </cell>
        </row>
        <row r="195">
          <cell r="B195">
            <v>3135</v>
          </cell>
          <cell r="C195" t="str">
            <v>Realizar acciones de control, regulación, normalización y planificación de la urbanización de zonas con altas presiones urbanísticas y constructivas.</v>
          </cell>
        </row>
        <row r="196">
          <cell r="B196">
            <v>3136</v>
          </cell>
          <cell r="C196" t="str">
            <v>Acciones para generar el desarrollo del suelo de expansión urbana, mediante la utilización de los instrumentos de gestión inmobiliaria y del suelo que establece la Ley 388 de 1997 y PBOT.</v>
          </cell>
        </row>
        <row r="197">
          <cell r="B197">
            <v>3141</v>
          </cell>
          <cell r="C197" t="str">
            <v>Acciones para la Actualización, aplicación y Mantenimiento de la base cartográfica y sistema de información geográfica del Municipio de Caldas Antioquia.</v>
          </cell>
        </row>
        <row r="198">
          <cell r="B198">
            <v>3142</v>
          </cell>
          <cell r="C198" t="str">
            <v>Acciones para Actualizar la información catastral urbana y rural relacionada con los bienes inmuebles sometidos a permanentes cambios en sus aspectos, físicos, jurídicos, fiscales y económicos.</v>
          </cell>
        </row>
        <row r="199">
          <cell r="B199">
            <v>3143</v>
          </cell>
          <cell r="C199" t="str">
            <v>Acciones para Actualizar y modernizar el hardware y software de la Unidad de catastro de la secretaría de planeación del Municipio de Caldas.</v>
          </cell>
        </row>
        <row r="200">
          <cell r="B200">
            <v>3144</v>
          </cell>
          <cell r="C200" t="str">
            <v>Acciones para implementar la política de catastro Multipropósito a la que refieren los artículos 79 a 82 de la Ley 1955 de 2019 - Plan Nacional de Desarrollo, y los Decretos 1983 de 2019 y 148 de 2020.</v>
          </cell>
        </row>
        <row r="201">
          <cell r="B201">
            <v>3145</v>
          </cell>
          <cell r="C201"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2">
          <cell r="B202">
            <v>3146</v>
          </cell>
          <cell r="C202" t="str">
            <v>Acciones para mantener actualizada la base de datos de la estratificación urbana y rural</v>
          </cell>
        </row>
        <row r="203">
          <cell r="B203">
            <v>3151</v>
          </cell>
          <cell r="C203"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4">
          <cell r="B204">
            <v>3152</v>
          </cell>
          <cell r="C204" t="str">
            <v>Estudios de prefactibilidad y factibilidad para la construcción y mejoramiento de la malla vial urbana y rural, en armonía con el plan de movilidad vial y los instrumentos de gestión territorial del PBOT del Municipio de Caldas Antioquia.</v>
          </cell>
        </row>
        <row r="205">
          <cell r="B205">
            <v>3153</v>
          </cell>
          <cell r="C205" t="str">
            <v>Estudios y diseños para el mejoramiento de la malla vial urbana y rural del Municipio de Caldas.</v>
          </cell>
        </row>
        <row r="206">
          <cell r="B206">
            <v>3211</v>
          </cell>
          <cell r="C206"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7">
          <cell r="B207">
            <v>3212</v>
          </cell>
          <cell r="C207" t="str">
            <v>Acciones institucionales para la reducción de emisiones de GEI, a partir del uso de otras fuentes energéticas, menos intensivas en el uso de combustibles fósiles o combustibles con menores emisiones en el sector industrial y el sector automotor.</v>
          </cell>
        </row>
        <row r="208">
          <cell r="B208">
            <v>3213</v>
          </cell>
          <cell r="C208" t="str">
            <v>Implementación de energías alternativas, energías renovables y/o energías limpias en los proyectos de infraestructura que adelante el Municipio de Caldas.</v>
          </cell>
        </row>
        <row r="209">
          <cell r="B209">
            <v>3214</v>
          </cell>
          <cell r="C209" t="str">
            <v>Acciones para el mejoramiento del sistema de alerta y detección temprana de control y calidad del aire en articulación con el AMVA y el SIATA</v>
          </cell>
        </row>
        <row r="210">
          <cell r="B210">
            <v>3221</v>
          </cell>
          <cell r="C210" t="str">
            <v>Acciones para la adquisición y protección de áreas en ecosistemas estratégicos propiedad del Municipio de Caldas.</v>
          </cell>
        </row>
        <row r="211">
          <cell r="B211">
            <v>3222</v>
          </cell>
          <cell r="C211" t="str">
            <v>Gestionar procesos de reforestación y atención ambiental integral, que permitan el sostenimiento de áreas de producción de agua, recuperación de zonas degradadas y en estado de deterioro por la acción del hombre o la naturaleza.</v>
          </cell>
        </row>
        <row r="212">
          <cell r="B212">
            <v>3223</v>
          </cell>
          <cell r="C212" t="str">
            <v>Integración a la Geodatabase del Municipio, las áreas protegidas y ecosistemas estratégicos existentes en el Municipio de Caldas en el PBOT y el DMI, PCA y la reserva del alto de San Miguel, que permitan la gestión del territorio.</v>
          </cell>
        </row>
        <row r="213">
          <cell r="B213">
            <v>3224</v>
          </cell>
          <cell r="C213" t="str">
            <v>Implementación de proyectos productivos sostenibles en las áreas protegidas y/o ecosistemas estratégicos.</v>
          </cell>
        </row>
        <row r="214">
          <cell r="B214">
            <v>3225</v>
          </cell>
          <cell r="C214" t="str">
            <v>Acciones para Estructurar, reglamentar e implementar en las áreas protegidas y/o ecosistemas estratégicos, el esquema de pago por servicios ambientales (PSA) y otros incentivos de conservación.</v>
          </cell>
        </row>
        <row r="215">
          <cell r="B215">
            <v>3226</v>
          </cell>
          <cell r="C215" t="str">
            <v>Acciones de Mantenimiento y restauración ecológica en ecosistemas estratégicos y/o áreas protegidas.</v>
          </cell>
        </row>
        <row r="216">
          <cell r="B216">
            <v>3227</v>
          </cell>
          <cell r="C216" t="str">
            <v>Acciones de importancia ambiental en espacios y equipamientos públicos intervenidos.</v>
          </cell>
        </row>
        <row r="217">
          <cell r="B217">
            <v>3231</v>
          </cell>
          <cell r="C217" t="str">
            <v>Acciones para la adquisición de predios para la recuperación y el cuidado de las áreas de importancia ambiental estratégica para protección del recurso hídrico según lo definido en el artículo 111 de la ley 99 de 1993.</v>
          </cell>
        </row>
        <row r="218">
          <cell r="B218">
            <v>3232</v>
          </cell>
          <cell r="C218" t="str">
            <v>Ejecutar acciones de alinderamiento, vigilancia y control de áreas, para la protección de fuentes abastecedoras de acueducto.</v>
          </cell>
        </row>
        <row r="219">
          <cell r="B219">
            <v>3233</v>
          </cell>
          <cell r="C219" t="str">
            <v>Estructurar, formular y ejecutar proyectos asociados al cuidado de las fuentes abastecedoras de acueductos del Municipio de Caldas y/o aquellas fuentes que estén enmarcados en los POMCAS y en los PORH vigentes en el Municipio de Caldas.</v>
          </cell>
        </row>
        <row r="220">
          <cell r="B220">
            <v>3234</v>
          </cell>
          <cell r="C220"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1">
          <cell r="B221">
            <v>3235</v>
          </cell>
          <cell r="C221" t="str">
            <v>Estructurar, formular y ejecutar proyectos de Mantenimiento, limpieza, cuidado y sostenibilidad de las fuentes hídricas en zona urbana.</v>
          </cell>
        </row>
        <row r="222">
          <cell r="B222">
            <v>3236</v>
          </cell>
          <cell r="C222" t="str">
            <v>Actualizar la red hídrica del Municipio de Caldas e incorporarla a la Geodatabase del Municipio de Caldas.</v>
          </cell>
        </row>
        <row r="223">
          <cell r="B223">
            <v>3237</v>
          </cell>
          <cell r="C223" t="str">
            <v>Formular el Plan de Gestión Ambiental PGAM e incorporarlo a la Geodatabase del Municipio de Caldas.</v>
          </cell>
        </row>
        <row r="224">
          <cell r="B224">
            <v>3241</v>
          </cell>
          <cell r="C224" t="str">
            <v>Implementar acciones de educación ambiental en las instituciones del Municipio, bajo el marco del Plan de educación Municipal, y las políticas públicas vigentes en el territorio.</v>
          </cell>
        </row>
        <row r="225">
          <cell r="B225">
            <v>3242</v>
          </cell>
          <cell r="C225" t="str">
            <v>Acciones para fortalecer la articulación institucional con las mesas y los colectivos ambientales en el Municipio de Caldas, mediante actividades de orden ambiental.</v>
          </cell>
        </row>
        <row r="226">
          <cell r="B226">
            <v>3243</v>
          </cell>
          <cell r="C226" t="str">
            <v>Acciones para impulsar la reforestación, a través de los Proyectos Ambientales Escolares PRAES y Proyectos Comunitarios de Educación Ambiental PROCEDAS y los CIDEAM.</v>
          </cell>
        </row>
        <row r="227">
          <cell r="B227">
            <v>3244</v>
          </cell>
          <cell r="C227" t="str">
            <v>Desarrollar campañas educativas para el cambio y la variabilidad climática que promuevan proyectos de ciencia, tecnología e innovación referentes a la acción del cambio climático.</v>
          </cell>
        </row>
        <row r="228">
          <cell r="B228">
            <v>3245</v>
          </cell>
          <cell r="C228" t="str">
            <v>Realizar actividades de educación ambiental, mejoramiento de entornos y sensibilización respecto la separación en la fuente y manejo adecuado de residuos sólidos.</v>
          </cell>
        </row>
        <row r="229">
          <cell r="B229">
            <v>3311</v>
          </cell>
          <cell r="C229" t="str">
            <v>Acciones para la realización de estudios de alto riesgo específicos para gestión adecuada del territorio.</v>
          </cell>
        </row>
        <row r="230">
          <cell r="B230">
            <v>3312</v>
          </cell>
          <cell r="C230" t="str">
            <v>Acciones para la implementación de sistemas de monitoreo y alerta temprana en zonas de alto riesgo por inundación, avenidas torrenciales y movimientos en masa de acuerdo con los lineamientos del PMGRD.</v>
          </cell>
        </row>
        <row r="231">
          <cell r="B231">
            <v>3313</v>
          </cell>
          <cell r="C231"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2">
          <cell r="B232">
            <v>3314</v>
          </cell>
          <cell r="C232" t="str">
            <v>Integrar a la Geodatabase del Municipio la Gestión integral del Riesgo y atención de Desastres, obtenidos de la actualización del PBOT, PMGRD y estudios de amenaza y alto riesgo específicos.</v>
          </cell>
        </row>
        <row r="233">
          <cell r="B233">
            <v>3315</v>
          </cell>
          <cell r="C233" t="str">
            <v>Realizar campañas educativas a la comunidad, para la reducción del riesgo y conocimiento de los factores exógenos que los generan.</v>
          </cell>
        </row>
        <row r="234">
          <cell r="B234">
            <v>3316</v>
          </cell>
          <cell r="C234"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5">
          <cell r="B235">
            <v>3321</v>
          </cell>
          <cell r="C235" t="str">
            <v>Acciones para fortalecer el fondo territorial de gestión del riesgo y definir sus recursos, e igualmente diseñar una estrategia de protección financiera en caso de desastres.</v>
          </cell>
        </row>
        <row r="236">
          <cell r="B236">
            <v>3322</v>
          </cell>
          <cell r="C236"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7">
          <cell r="B237">
            <v>3323</v>
          </cell>
          <cell r="C237" t="str">
            <v>Acciones para Cofinanciar y construir obras de estabilización, control y mitigación del riesgo en zonas vulnerables y zonas consideradas de alto riesgo mitigable y no mitigable en el municipio de Caldas.</v>
          </cell>
        </row>
        <row r="238">
          <cell r="B238">
            <v>3324</v>
          </cell>
          <cell r="C238" t="str">
            <v>Acciones para Cofinanciar y construir obras hidráulicas y de contención en las fuentes hídricas donde se puedan realizar acciones de mitigación de riesgo, para mejorar la calidad de vida de los ciudadanos.</v>
          </cell>
        </row>
        <row r="239">
          <cell r="B239">
            <v>3331</v>
          </cell>
          <cell r="C239" t="str">
            <v>Acciones para fortalecer técnica, operativa y financieramente al CMGRD y a la unidad de gestión del riesgo Municipal.</v>
          </cell>
        </row>
        <row r="240">
          <cell r="B240">
            <v>3332</v>
          </cell>
          <cell r="C240" t="str">
            <v>Dotar de elementos de protección, herramientas   y equipos e insumos para la atención de emergencias al CMGRD y   la   unidad   de gestión del riesgo para mejorar    la    capacidad   de respuesta ante acciones de reducción, mitigación y atención del riesgo.</v>
          </cell>
        </row>
        <row r="241">
          <cell r="B241">
            <v>3333</v>
          </cell>
          <cell r="C241" t="str">
            <v>Fortalecer a los cuerpos de socorro del Municipio de Caldas.</v>
          </cell>
        </row>
        <row r="242">
          <cell r="B242">
            <v>3411</v>
          </cell>
          <cell r="C242" t="str">
            <v>Acciones para aumentar la cobertura en zona urbana y rural del sistema de acueducto en el Municipio de Caldas</v>
          </cell>
        </row>
        <row r="243">
          <cell r="B243">
            <v>3412</v>
          </cell>
          <cell r="C243" t="str">
            <v>Obras de mejoramiento en los sistemas de acueducto urbano y rural ejecutadas</v>
          </cell>
        </row>
        <row r="244">
          <cell r="B244">
            <v>3413</v>
          </cell>
          <cell r="C244" t="str">
            <v>Acciones para el mejoramiento del Índice de Riesgo de la Calidad del Agua para Consumo Humano (IRCA) en zona urbana y rural del Municipio de Caldas</v>
          </cell>
        </row>
        <row r="245">
          <cell r="B245">
            <v>3414</v>
          </cell>
          <cell r="C245" t="str">
            <v>Acciones de apoyo a la ejecución de la etapa 10 del plan maestro de acueducto y alcantarillado en zona urbana</v>
          </cell>
        </row>
        <row r="246">
          <cell r="B246">
            <v>3415</v>
          </cell>
          <cell r="C246" t="str">
            <v>Implementar acciones y políticas institucionales enfocadas al ahorro del agua en el Municipio de Caldas.</v>
          </cell>
        </row>
        <row r="247">
          <cell r="B247">
            <v>3421</v>
          </cell>
          <cell r="C247" t="str">
            <v>Acciones para aumentar la cobertura del sistema de alcantarillado en zona urbana y rural en el Municipio de Caldas</v>
          </cell>
        </row>
        <row r="248">
          <cell r="B248">
            <v>3422</v>
          </cell>
          <cell r="C248" t="str">
            <v>Acciones de saneamiento básico para reducir el Número de vertimientos directos a las fuentes hídricas en zona urbana y rural para garantizar la calidad del agua y los recursos naturales.</v>
          </cell>
        </row>
        <row r="249">
          <cell r="B249">
            <v>3431</v>
          </cell>
          <cell r="C249" t="str">
            <v>Acciones para aumentar la cobertura del servicio de aseo en zona urbana y rural del Municipio de Caldas.</v>
          </cell>
        </row>
        <row r="250">
          <cell r="B250">
            <v>3432</v>
          </cell>
          <cell r="C250" t="str">
            <v>Acciones de apoyo técnico, logístico y operativo a Grupos organizados y legalmente constituidos con sistemas de aprovechamiento de residuos sólidos en operación</v>
          </cell>
        </row>
        <row r="251">
          <cell r="B251">
            <v>3433</v>
          </cell>
          <cell r="C251" t="str">
            <v>Acciones para incrementar el porcentaje de residuos sólidos reciclados</v>
          </cell>
        </row>
        <row r="252">
          <cell r="B252">
            <v>3434</v>
          </cell>
          <cell r="C252" t="str">
            <v>Actualización e implementación del PGIRS Municipal</v>
          </cell>
        </row>
        <row r="253">
          <cell r="B253">
            <v>3435</v>
          </cell>
          <cell r="C253" t="str">
            <v>Acciones tendientes a la consolidación, promoción y difusión de la Estrategia Nacional de Economía Circular en el Municipio de Caldas</v>
          </cell>
        </row>
        <row r="254">
          <cell r="B254">
            <v>3441</v>
          </cell>
          <cell r="C254" t="str">
            <v>Acciones de apoyo institucional y comunitario para el fortalecimiento institucional, técnico, operativo, administrativo, contable y logístico en la prestación eficiente y eficaz de los servicios públicos domiciliarios.</v>
          </cell>
        </row>
        <row r="255">
          <cell r="B255">
            <v>3442</v>
          </cell>
          <cell r="C255" t="str">
            <v>Acciones para el fortalecimiento, Mantenimiento y modernización del sistema de alumbrado público en zona urbana y rural del Municipio de Caldas</v>
          </cell>
        </row>
        <row r="256">
          <cell r="B256">
            <v>3511</v>
          </cell>
          <cell r="C256" t="str">
            <v>Acciones institucionales para el mejoramiento de la malla vial competencia de instancias del orden Departamental y Nacional.</v>
          </cell>
        </row>
        <row r="257">
          <cell r="B257">
            <v>3521</v>
          </cell>
          <cell r="C257" t="str">
            <v>Proyectos en materia de movilidad sostenible, para la optimización del transporte en el Municipio de Caldas, de manera integrada con los sistemas masivos de transporte del Valle de Aburrá.</v>
          </cell>
        </row>
        <row r="258">
          <cell r="B258">
            <v>3531</v>
          </cell>
          <cell r="C258" t="str">
            <v>Acciones para ejecutar proyectos de renovación, modernización e incremento del área de espacio público en el Municipio de Caldas.</v>
          </cell>
        </row>
        <row r="259">
          <cell r="B259">
            <v>3532</v>
          </cell>
          <cell r="C259" t="str">
            <v>Acciones para cofinanciar acciones de mejoramiento de espacio público en barrios y veredas mediante acciones de intervención social y comunitaria.</v>
          </cell>
        </row>
        <row r="260">
          <cell r="B260">
            <v>3533</v>
          </cell>
          <cell r="C260" t="str">
            <v>Acciones para construir, mejorar y modernizar circuitos y corredores turísticos urbanos y rurales</v>
          </cell>
        </row>
        <row r="261">
          <cell r="B261">
            <v>3541</v>
          </cell>
          <cell r="C261" t="str">
            <v>Equipamientos urbanos, comunitarios y turísticos construidos y mejorados.</v>
          </cell>
        </row>
        <row r="262">
          <cell r="B262">
            <v>3542</v>
          </cell>
          <cell r="C262" t="str">
            <v>Acciones para mejorar la Infraestructura en la malla vial urbana, rural y caminos veredales, construidos, rehabilitados y/o mantenidos.</v>
          </cell>
        </row>
        <row r="263">
          <cell r="B263">
            <v>3543</v>
          </cell>
          <cell r="C263" t="str">
            <v>Proyectos aprobados con entidades del orden departamental, regional o nacional para el mejoramiento de la malla vial urbana, rural y caminos veredales del Municipio de Caldas.</v>
          </cell>
        </row>
        <row r="264">
          <cell r="B264">
            <v>3544</v>
          </cell>
          <cell r="C264" t="str">
            <v>Acciones de señalización vial, seguridad vial y equipamiento urbano en Vías urbanas, rurales y caminos veredales</v>
          </cell>
        </row>
        <row r="265">
          <cell r="B265">
            <v>3545</v>
          </cell>
          <cell r="C265" t="str">
            <v>Cruces viales urbanos construidos y mejorados de manera integral.</v>
          </cell>
        </row>
        <row r="266">
          <cell r="B266">
            <v>3546</v>
          </cell>
          <cell r="C266" t="str">
            <v>Puntos críticos atendidos en la red vial rural, urbana y caminos veredales.</v>
          </cell>
        </row>
        <row r="267">
          <cell r="B267">
            <v>3611</v>
          </cell>
          <cell r="C267" t="str">
            <v>Acciones para Ampliar, mejorar y modernizar la infraestructura física y tecnológica del albergue Municipal</v>
          </cell>
        </row>
        <row r="268">
          <cell r="B268">
            <v>3621</v>
          </cell>
          <cell r="C268" t="str">
            <v>Acciones de esterilización de Caninos y felinos del Municipio de Caldas.</v>
          </cell>
        </row>
        <row r="269">
          <cell r="B269">
            <v>3622</v>
          </cell>
          <cell r="C269" t="str">
            <v>Acciones para el fortalecimiento técnico, operativo e institucional del Albergue de animales municipal.</v>
          </cell>
        </row>
        <row r="270">
          <cell r="B270">
            <v>3623</v>
          </cell>
          <cell r="C270" t="str">
            <v>Realizar Campañas para la adopción, tenencia responsable de mascotas, protección al animal, bienestar al animal y seguridad animal.</v>
          </cell>
        </row>
        <row r="271">
          <cell r="B271">
            <v>3624</v>
          </cell>
          <cell r="C271" t="str">
            <v>Acciones de estimación y caracterización de la población Canina y Felina del Municipio.</v>
          </cell>
        </row>
        <row r="272">
          <cell r="B272">
            <v>3625</v>
          </cell>
          <cell r="C272" t="str">
            <v>Instalación de microchips en caninos y felinos del municipio de Caldas.</v>
          </cell>
        </row>
        <row r="273">
          <cell r="B273">
            <v>3631</v>
          </cell>
          <cell r="C273" t="str">
            <v>Acciones para la prevención y protección de fauna y flora en el Municipio de Caldas.</v>
          </cell>
        </row>
        <row r="274">
          <cell r="B274">
            <v>3632</v>
          </cell>
          <cell r="C274" t="str">
            <v>Acciones para apoyar organizaciones y grupos organizados defensores de animales.</v>
          </cell>
        </row>
        <row r="275">
          <cell r="B275">
            <v>3633</v>
          </cell>
          <cell r="C275" t="str">
            <v>Estrategias pedagógicas realizadas, que permitan disminuir el uso de la pólvora en beneficio del bienestar animal.</v>
          </cell>
        </row>
        <row r="276">
          <cell r="B276">
            <v>3634</v>
          </cell>
          <cell r="C276" t="str">
            <v>Estrategias coordinadas, para el fortalecimiento del programa de sustitución de vehículos de tracción animal, por otro medio de carga y bienestar del caballo de alquiler.</v>
          </cell>
        </row>
        <row r="277">
          <cell r="B277">
            <v>4111</v>
          </cell>
          <cell r="C277" t="str">
            <v>Acciones formativas de participación ciudadana a organizaciones sociales, comunitarias, deportivas, culturales, ambientales, empresariales y Juntas de Acción Comunal en fortalecimiento institucional en materia presencial o a través de la virtualidad.</v>
          </cell>
        </row>
        <row r="278">
          <cell r="B278">
            <v>4112</v>
          </cell>
          <cell r="C278" t="str">
            <v>Apoyar técnica, operativa e institucionalmente encuentros de articulación y comunicación con organizaciones sociales y/o juntas de acción comunal, e instancias de participación.</v>
          </cell>
        </row>
        <row r="279">
          <cell r="B279">
            <v>4113</v>
          </cell>
          <cell r="C279" t="str">
            <v>Actualizar la plataforma tecnológica de la administración municipal en materia de atención de trámites virtuales activando un micrositio para la atención de organizaciones comunales y grupos organizados.</v>
          </cell>
        </row>
        <row r="280">
          <cell r="B280">
            <v>4121</v>
          </cell>
          <cell r="C280" t="str">
            <v>Estructuración, formulación e implementación de la política pública y el plan estratégico de libertad de culto y conciencia formulada y aprobada.</v>
          </cell>
        </row>
        <row r="281">
          <cell r="B281">
            <v>4122</v>
          </cell>
          <cell r="C281" t="str">
            <v>Acciones con las diferentes comunidades religiosas y cultos en materia de atención social, humanitaria y económica para la atención de la población más vulnerable.</v>
          </cell>
        </row>
        <row r="282">
          <cell r="B282">
            <v>4123</v>
          </cell>
          <cell r="C282" t="str">
            <v>Acciones para la conformación e implementación del Comité Técnico Intersectorial de Libertad de Creencias en el Municipio de Caldas.</v>
          </cell>
        </row>
        <row r="283">
          <cell r="B283">
            <v>4131</v>
          </cell>
          <cell r="C283" t="str">
            <v>Apoyar los convites y acciones comunitarias y sociales que mejoren la calidad de vida de los ciudadanos.</v>
          </cell>
        </row>
        <row r="284">
          <cell r="B284">
            <v>4132</v>
          </cell>
          <cell r="C284" t="str">
            <v>Jornadas de descentralización administrativa con oferta de servicios de la administración municipal.</v>
          </cell>
        </row>
        <row r="285">
          <cell r="B285">
            <v>4211</v>
          </cell>
          <cell r="C285" t="str">
            <v>Diagnóstico institucional de modernización del municipio, acorde con las nuevas demandas ciudadanas, el nuevo modelo de gestión, objetivos estratégicos y utilización de las TICS.</v>
          </cell>
        </row>
        <row r="286">
          <cell r="B286">
            <v>4212</v>
          </cell>
          <cell r="C286" t="str">
            <v>Acciones para desarrollar iniciativas de transformación y modernización institucional que fortalezcan las capacidades de gestión administrativa y atención ciudadana.</v>
          </cell>
        </row>
        <row r="287">
          <cell r="B287">
            <v>4213</v>
          </cell>
          <cell r="C287" t="str">
            <v>Acciones de alineamiento entre el Plan de Desarrollo Municipal y el sistema de gestión de calidad, bajo un enfoque de gestión por procesos, que involucre la transformación digital como un eje fundamental de eficiencia y productividad.</v>
          </cell>
        </row>
        <row r="288">
          <cell r="B288">
            <v>4214</v>
          </cell>
          <cell r="C288" t="str">
            <v>Actualización y fortalecimiento los procesos y procedimiento de la entidad mediante la adecuada implementación del sistema de gestión de calidad en armonía con las políticas del MIPG.</v>
          </cell>
        </row>
        <row r="289">
          <cell r="B289">
            <v>4215</v>
          </cell>
          <cell r="C289" t="str">
            <v>Acciones de Fortalecimiento al Banco de Programas y Proyectos de la Administración Municipal, como estrategia para cofinanciar el Plan de Desarrollo ante las diferentes entidades de orden metropolitano, departamental, nacional e internacional.</v>
          </cell>
        </row>
        <row r="290">
          <cell r="B290">
            <v>4216</v>
          </cell>
          <cell r="C290" t="str">
            <v>Acciones de apoyo a las entidades descentralizadas del Municipio de Caldas en la formulación e implementación en los modelos integrados de planeación y gestión.</v>
          </cell>
        </row>
        <row r="291">
          <cell r="B291">
            <v>4217</v>
          </cell>
          <cell r="C291" t="str">
            <v>Acciones de Construcción, adecuación y mejoramiento de la infraestructura física de la administración Municipal y dotación de mobiliario para el adecuado funcionamiento de la Administración municipal.</v>
          </cell>
        </row>
        <row r="292">
          <cell r="B292">
            <v>4218</v>
          </cell>
          <cell r="C292" t="str">
            <v>Acciones de modernización y remodelación física y tecnológica de la biblioteca Municipal</v>
          </cell>
        </row>
        <row r="293">
          <cell r="B293">
            <v>4221</v>
          </cell>
          <cell r="C293" t="str">
            <v>Personas atendidas en los programas de bienestar laboral.</v>
          </cell>
        </row>
        <row r="294">
          <cell r="B294">
            <v>4222</v>
          </cell>
          <cell r="C294" t="str">
            <v>Implementación del teletrabajo para los servidores públicos.</v>
          </cell>
        </row>
        <row r="295">
          <cell r="B295">
            <v>4231</v>
          </cell>
          <cell r="C295" t="str">
            <v>Acciones de Modernización física y tecnológica del archivo municipal.</v>
          </cell>
        </row>
        <row r="296">
          <cell r="B296">
            <v>4232</v>
          </cell>
          <cell r="C296" t="str">
            <v>Acciones de mejoramiento al proceso de gestión documental, estableciendo criterios de permanencia y disposición final conforme a la normativa archivística vigente.</v>
          </cell>
        </row>
        <row r="297">
          <cell r="B297">
            <v>4233</v>
          </cell>
          <cell r="C297" t="str">
            <v>Acciones de formulación y documentación a los procesos archivísticos encaminados a la planificación, procesamiento, manejo y organización de la documentación producida y recibida por la entidad dese su origen hasta su destino final.</v>
          </cell>
        </row>
        <row r="298">
          <cell r="B298">
            <v>4311</v>
          </cell>
          <cell r="C298" t="str">
            <v>Acciones para el fortalecimiento de atención a las auditorías internas y externas de la entidad.</v>
          </cell>
        </row>
        <row r="299">
          <cell r="B299">
            <v>4312</v>
          </cell>
          <cell r="C299" t="str">
            <v>Acciones de fortalecimiento a la gestión jurídica y contractual de la entidad.</v>
          </cell>
        </row>
        <row r="300">
          <cell r="B300">
            <v>4313</v>
          </cell>
          <cell r="C300" t="str">
            <v>Acciones de reducción de los riesgos de corrupción y de gestión, a través de la actualización de la matriz de riesgos y gestión de los controles implementados en el Plan de Anticorrupción y Atención al Ciudadano - PAAC.</v>
          </cell>
        </row>
        <row r="301">
          <cell r="B301">
            <v>4314</v>
          </cell>
          <cell r="C301" t="str">
            <v>Acciones que propendan al mejoramiento de la operatividad de la oficina de control interno, en los términos del artículo 8 de la Ley 1474 de 2011.</v>
          </cell>
        </row>
        <row r="302">
          <cell r="B302">
            <v>4315</v>
          </cell>
          <cell r="C302" t="str">
            <v>Acciones para la formulación, seguimiento y evaluación del plan de desarrollo municipal, planes estratégicos y planes de acción.</v>
          </cell>
        </row>
        <row r="303">
          <cell r="B303">
            <v>4316</v>
          </cell>
          <cell r="C303" t="str">
            <v>Acciones para mejorar el índice de desempeño institucional de la administración municipal durante el cuatrienio.</v>
          </cell>
        </row>
        <row r="304">
          <cell r="B304">
            <v>4321</v>
          </cell>
          <cell r="C304" t="str">
            <v>Acciones para el cumplimiento del indicador de la ley 617 de 2000.</v>
          </cell>
        </row>
        <row r="305">
          <cell r="B305">
            <v>4322</v>
          </cell>
          <cell r="C305" t="str">
            <v>Acciones para el Cumplimiento de los indicadores del índice de sostenibilidad y solvencia.</v>
          </cell>
        </row>
        <row r="306">
          <cell r="B306">
            <v>4323</v>
          </cell>
          <cell r="C306" t="str">
            <v>Acciones para el proceso de saneamiento contable.</v>
          </cell>
        </row>
        <row r="307">
          <cell r="B307">
            <v>4324</v>
          </cell>
          <cell r="C307" t="str">
            <v>Acciones para la Actualización del inventario Municipal.</v>
          </cell>
        </row>
        <row r="308">
          <cell r="B308">
            <v>4325</v>
          </cell>
          <cell r="C308" t="str">
            <v>Acciones de promoción del gasto público orientado a resultados mediante acciones de planeación, eficiencia, eficacia y transparencia.</v>
          </cell>
        </row>
        <row r="309">
          <cell r="B309">
            <v>4326</v>
          </cell>
          <cell r="C309" t="str">
            <v>Actualización del estatuto tributario Municipal.</v>
          </cell>
        </row>
        <row r="310">
          <cell r="B310">
            <v>4331</v>
          </cell>
          <cell r="C310" t="str">
            <v>Acciones para mejorar el registro de los trámites en el Sistema Único de Información de Trámites - SUIT e integrarlos a la plataforma tecnológica que permita integrar las bases de datos municipales con la Geodatabase.</v>
          </cell>
        </row>
        <row r="311">
          <cell r="B311">
            <v>4332</v>
          </cell>
          <cell r="C311" t="str">
            <v>Acciones para mejorar el porcentaje de efectividad en la atención de las PQRSD como parte del sistema integrado de gestión.</v>
          </cell>
        </row>
        <row r="312">
          <cell r="B312">
            <v>4341</v>
          </cell>
          <cell r="C312" t="str">
            <v>Acciones para Cofinanciar la modernización tecnológica de la administración municipal y las entidades descentralizadas.</v>
          </cell>
        </row>
        <row r="313">
          <cell r="B313">
            <v>4342</v>
          </cell>
          <cell r="C313" t="str">
            <v>Actualizar e implementar el plan estratégico de tecnologías de la información PETI.</v>
          </cell>
        </row>
        <row r="314">
          <cell r="B314">
            <v>4343</v>
          </cell>
          <cell r="C314" t="str">
            <v>Actualizar e implementar el plan estratégico de comunicaciones PEC.</v>
          </cell>
        </row>
        <row r="315">
          <cell r="B315">
            <v>4344</v>
          </cell>
          <cell r="C315" t="str">
            <v>Acciones para la implementación de la estrategia gubernamental de datos abiertos.</v>
          </cell>
        </row>
        <row r="316">
          <cell r="B316">
            <v>4345</v>
          </cell>
          <cell r="C316" t="str">
            <v>Acciones para aumentar y mejorar las herramientas TIC para la interacción con el ciudadano.</v>
          </cell>
        </row>
        <row r="317">
          <cell r="B317">
            <v>4411</v>
          </cell>
          <cell r="C317" t="str">
            <v>Acciones integrales para la prevención y contención de los delitos que afectan la seguridad pública y la seguridad ciudadana, donde se incorporen las diferentes variables de convivencia y seguridad ciudadana.</v>
          </cell>
        </row>
        <row r="318">
          <cell r="B318">
            <v>4412</v>
          </cell>
          <cell r="C318" t="str">
            <v>Consejos de Seguridad municipales descentralizados.</v>
          </cell>
        </row>
        <row r="319">
          <cell r="B319">
            <v>4413</v>
          </cell>
          <cell r="C319" t="str">
            <v>Acciones de apoyo a los organismos de seguridad y justicia para el cumplimiento de su objeto misional.</v>
          </cell>
        </row>
        <row r="320">
          <cell r="B320">
            <v>4414</v>
          </cell>
          <cell r="C320" t="str">
            <v>Acciones para Cofinanciar la construcción y dotación del centro integrado de mando unificado para el Municipio de Caldas.</v>
          </cell>
        </row>
        <row r="321">
          <cell r="B321">
            <v>4415</v>
          </cell>
          <cell r="C321" t="str">
            <v>Acciones para la Renovación física y tecnológica del CCTV urbano y rural.</v>
          </cell>
        </row>
        <row r="322">
          <cell r="B322">
            <v>4416</v>
          </cell>
          <cell r="C322" t="str">
            <v>Acciones integrales para prohibir el consumo de estupefacientes en parques públicos, inmediaciones de instituciones educativas, escenarios deportivos e iglesias, para darle cumplimiento a la sentencia C-253 de 2019 de la Corte Constitucional.</v>
          </cell>
        </row>
        <row r="323">
          <cell r="B323">
            <v>4417</v>
          </cell>
          <cell r="C323" t="str">
            <v>Acciones para garantizar entornos escolares seguros y libres de la amenaza de expendio y consumo de drogas.</v>
          </cell>
        </row>
        <row r="324">
          <cell r="B324">
            <v>4418</v>
          </cell>
          <cell r="C324" t="str">
            <v>Acciones de control urbanístico, ambiental y de control en el espacio público en zona urbana y rural.</v>
          </cell>
        </row>
        <row r="325">
          <cell r="B325">
            <v>4419</v>
          </cell>
          <cell r="C325" t="str">
            <v>Estructuración, actualización, formulación, implementación y evaluación del Plan Integral de Seguridad y Convivencia Ciudadana territorial (PISCCT).</v>
          </cell>
        </row>
        <row r="326">
          <cell r="B326">
            <v>44110</v>
          </cell>
          <cell r="C326" t="str">
            <v>Acciones de prevención de niños, niñas, adolescentes y jóvenes en explotación comercial e instrumentalización sexual.</v>
          </cell>
        </row>
        <row r="327">
          <cell r="B327">
            <v>44111</v>
          </cell>
          <cell r="C327" t="str">
            <v>Acciones integrales para la reducción del homicidio en el Municipio.</v>
          </cell>
        </row>
        <row r="328">
          <cell r="B328">
            <v>44112</v>
          </cell>
          <cell r="C328" t="str">
            <v>Acciones de control territorial conjuntas, por cuadrantes como estrategia de prevención del delito.</v>
          </cell>
        </row>
        <row r="329">
          <cell r="B329">
            <v>44113</v>
          </cell>
          <cell r="C329" t="str">
            <v>Acciones de fortalecimiento a la gestión de las inspecciones de policía y la comisaría de familia del municipio de Caldas.</v>
          </cell>
        </row>
        <row r="330">
          <cell r="B330">
            <v>44114</v>
          </cell>
          <cell r="C330" t="str">
            <v>Acompañamiento a procesos electorales en el Municipio</v>
          </cell>
        </row>
        <row r="331">
          <cell r="B331">
            <v>44115</v>
          </cell>
          <cell r="C331" t="str">
            <v>Acciones de Mantenimiento y mejoramiento a la infraestructura física y tecnológica a las inspecciones de policia, comisaria de familia y comando de policia.</v>
          </cell>
        </row>
        <row r="332">
          <cell r="B332">
            <v>44116</v>
          </cell>
          <cell r="C332" t="str">
            <v>Apoyar técnica, operativa y logísticamente a los operadores de justicia, para desarrollar capacidades especializadas para la defensa del agua, la biodiversidad y el medio ambiente.</v>
          </cell>
        </row>
        <row r="333">
          <cell r="B333">
            <v>44117</v>
          </cell>
          <cell r="C333" t="str">
            <v>Actividades descentralizadas para facilitar el acceso a la justicia y la presencia de las instituciones estatales a las zonas rurales del Municipio.</v>
          </cell>
        </row>
        <row r="334">
          <cell r="B334">
            <v>44118</v>
          </cell>
          <cell r="C334" t="str">
            <v>Acciones para mitigar y contener el hacinamiento carcelario y la atención de sindicados del municipio de Caldas.</v>
          </cell>
        </row>
        <row r="335">
          <cell r="B335">
            <v>4421</v>
          </cell>
          <cell r="C335" t="str">
            <v>Estrategias implementadas para la prevención y contención de las economías ilegales.</v>
          </cell>
        </row>
        <row r="336">
          <cell r="B336">
            <v>4422</v>
          </cell>
          <cell r="C336" t="str">
            <v>Proyectos y programas de formación y formalización ciudadana en sustituir las economías ilícitas por lícitas y a destruir las finanzas de las organizaciones criminales.</v>
          </cell>
        </row>
        <row r="337">
          <cell r="B337">
            <v>4423</v>
          </cell>
          <cell r="C337" t="str">
            <v>Acciones acompañadas en el marco del plan de prevención y control de las actividades ilícitas que afectan las rentas del Municipio.</v>
          </cell>
        </row>
        <row r="338">
          <cell r="B338">
            <v>4424</v>
          </cell>
          <cell r="C338" t="str">
            <v>Acompañar técnica, operativa y logísticamente a los operadores de justicia con ocasión de las acciones adelantadas para el control de las actividades que afectan las rentas de la entidad territorial.</v>
          </cell>
        </row>
        <row r="339">
          <cell r="B339">
            <v>4425</v>
          </cell>
          <cell r="C339" t="str">
            <v>Campañas formativas y comunicacionales para la prevención, control y sanción del delito.</v>
          </cell>
        </row>
        <row r="340">
          <cell r="B340">
            <v>4431</v>
          </cell>
          <cell r="C340" t="str">
            <v>Estrategias comunicacionales y pedagógicas, para la difusión reconocimiento, protección, defensa y garantía de los Derechos Humanos diseñadas e implementadas (DDHH)</v>
          </cell>
        </row>
        <row r="341">
          <cell r="B341">
            <v>4432</v>
          </cell>
          <cell r="C341" t="str">
            <v>Acciones para la prevención y atención de vulneraciones de Derechos Humanos.</v>
          </cell>
        </row>
        <row r="342">
          <cell r="B342">
            <v>4433</v>
          </cell>
          <cell r="C342" t="str">
            <v>Estructurar y formular e implementar el plan municipal de Derechos Humanos.</v>
          </cell>
        </row>
        <row r="343">
          <cell r="B343">
            <v>4441</v>
          </cell>
          <cell r="C343" t="str">
            <v>Apoyar acciones interinstitucionales para la atención integral a la población migrante en el Municipio.</v>
          </cell>
        </row>
        <row r="344">
          <cell r="B344">
            <v>4442</v>
          </cell>
          <cell r="C344" t="str">
            <v>Acciones institucionales para el fortalecimiento de los métodos alternativos de solución de conflictos.</v>
          </cell>
        </row>
        <row r="345">
          <cell r="B345">
            <v>4443</v>
          </cell>
          <cell r="C345" t="str">
            <v>Acciones para la formulación, implementación y puesta en marcha del centro de conciliación público en el Municipio.</v>
          </cell>
        </row>
        <row r="346">
          <cell r="B346">
            <v>4444</v>
          </cell>
          <cell r="C346" t="str">
            <v>Identificar los riesgos de violencia basada en género y adopción de acciones para la garantía del ejercicio de la defensa de los derechos humanos a nivel territorial.</v>
          </cell>
        </row>
        <row r="347">
          <cell r="B347">
            <v>4445</v>
          </cell>
          <cell r="C347" t="str">
            <v>Acciones institucionales y comunitarias para la construcción de paz, reconciliación y convivencia.</v>
          </cell>
        </row>
        <row r="348">
          <cell r="B348">
            <v>4446</v>
          </cell>
          <cell r="C348" t="str">
            <v>Acciones de Articulación de espacios académicos, culturales y comunitarios de discusión para la implementación de los puntos del acuerdo de paz en el Municipio.</v>
          </cell>
        </row>
        <row r="349">
          <cell r="B349">
            <v>4447</v>
          </cell>
          <cell r="C349" t="str">
            <v>Capacitación a docentes en estrategias de gestión de aula para la construcción de paz territorial.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sheetData sheetId="1">
        <row r="2">
          <cell r="B2">
            <v>1111</v>
          </cell>
          <cell r="C2" t="str">
            <v>Acciones de generación de ingresos para las mujeres, a través del acceso a instrumentos financieros y/o condiciones de empleabilidad y emprendimiento.</v>
          </cell>
        </row>
        <row r="3">
          <cell r="B3">
            <v>1112</v>
          </cell>
          <cell r="C3" t="str">
            <v>Acciones relacionadas con programas de incubación de emprendimientos en líneas temáticas de interés estratégico como TICS, salud, educación e industrias naranjas.</v>
          </cell>
        </row>
        <row r="4">
          <cell r="B4">
            <v>1113</v>
          </cell>
          <cell r="C4" t="str">
            <v>Acciones formativas en materia de productividad y emprendimiento como estrategia de generación de ingresos e independencia laboral mediante alianzas estratégicas con entidades del orden nacional y/o recursos de Cooperación Internacional.</v>
          </cell>
        </row>
        <row r="5">
          <cell r="B5">
            <v>1114</v>
          </cell>
          <cell r="C5" t="str">
            <v>Acciones de fortalecimiento técnico, académico, administrativo, jurídico y tecnológico a grupos, corporaciones y Organizaciones de mujeres del Municipio de Caldas.</v>
          </cell>
        </row>
        <row r="6">
          <cell r="B6">
            <v>1121</v>
          </cell>
          <cell r="C6" t="str">
            <v>Campañas de educación en derechos sexuales y reproductivos (planificación familiar, explotación sexual, entre otros) para las mujeres Caldeñas</v>
          </cell>
        </row>
        <row r="7">
          <cell r="B7">
            <v>1122</v>
          </cell>
          <cell r="C7" t="str">
            <v>Implementación de acciones para la formación de mujeres en la participación ciudadana, política, comunitaria y consolidación de paz.</v>
          </cell>
        </row>
        <row r="8">
          <cell r="B8">
            <v>1131</v>
          </cell>
          <cell r="C8" t="str">
            <v>Estrategias para la prevención de la violencia contra las mujeres</v>
          </cell>
        </row>
        <row r="9">
          <cell r="B9">
            <v>1132</v>
          </cell>
          <cell r="C9"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0">
          <cell r="B10">
            <v>1133</v>
          </cell>
          <cell r="C10" t="str">
            <v>Apoyo académico, logístico, tecnológico y operativo a la mesa municipal de erradicación de violencia contra las mujeres.</v>
          </cell>
        </row>
        <row r="11">
          <cell r="B11">
            <v>1134</v>
          </cell>
          <cell r="C11" t="str">
            <v>Atención y seguimiento de mujeres víctimas de violencias de género</v>
          </cell>
        </row>
        <row r="12">
          <cell r="B12">
            <v>1141</v>
          </cell>
          <cell r="C12"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3">
          <cell r="B13">
            <v>1142</v>
          </cell>
          <cell r="C13" t="str">
            <v>Acciones para la creación del centro de Promoción Integral para las mujeres y las niñas, como un espacio de acompañamiento psicosocial, empoderamiento social, político, encuentro de saberes, cultura, recreación, deporte y emprendimiento.</v>
          </cell>
        </row>
        <row r="14">
          <cell r="B14">
            <v>1143</v>
          </cell>
          <cell r="C14"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5">
          <cell r="B15">
            <v>1144</v>
          </cell>
          <cell r="C15" t="str">
            <v>Acciones para la implementación de la política pública municipal de equidad de género para las mujeres urbanas y rurales del Municipio de Caldas Antioquia.</v>
          </cell>
        </row>
        <row r="16">
          <cell r="B16">
            <v>1145</v>
          </cell>
          <cell r="C16" t="str">
            <v>Eventos de reconocimiento y conmemoración para la mujer</v>
          </cell>
        </row>
        <row r="17">
          <cell r="B17">
            <v>1211</v>
          </cell>
          <cell r="C17" t="str">
            <v>Acciones para la atención Niños y niñas entre los 0 y 5 años integralmente.</v>
          </cell>
        </row>
        <row r="18">
          <cell r="B18">
            <v>1212</v>
          </cell>
          <cell r="C18" t="str">
            <v>Acciones en beneficio de las Madres gestantes y lactantes atendidas a través de alianzas estratégicas.</v>
          </cell>
        </row>
        <row r="19">
          <cell r="B19">
            <v>1221</v>
          </cell>
          <cell r="C19" t="str">
            <v>Estructuración e implementación del Sistema de Seguimiento al Desarrollo Integral de la Primera Infancia (SSDIPI).</v>
          </cell>
        </row>
        <row r="20">
          <cell r="B20">
            <v>1222</v>
          </cell>
          <cell r="C20" t="str">
            <v>Acciones para Prevenir y atender las situaciones de violencia intrafamiliar contra niñas, niños y adolescentes, para evitar su vulneración y romper con ciclos de violencia en edades adultas.</v>
          </cell>
        </row>
        <row r="21">
          <cell r="B21">
            <v>1223</v>
          </cell>
          <cell r="C21" t="str">
            <v>Acciones encaminadas a erradicar el trabajo infantil.</v>
          </cell>
        </row>
        <row r="22">
          <cell r="B22">
            <v>1224</v>
          </cell>
          <cell r="C22" t="str">
            <v>Estructurar y crear la Ruta Integral de Atenciones de niñas, niños y adolescentes en condiciones de vulnerabilidad.</v>
          </cell>
        </row>
        <row r="23">
          <cell r="B23">
            <v>1225</v>
          </cell>
          <cell r="C23" t="str">
            <v>Implementar acciones conjuntas de educación sexual y bienestar de niños y niñas, desde las diferentes instancias educativas y programas de la administración municipal.</v>
          </cell>
        </row>
        <row r="24">
          <cell r="B24">
            <v>1231</v>
          </cell>
          <cell r="C24" t="str">
            <v>Estructuración y ejecución del plan de acción de la política pública de niñez adoptada mediante Acuerdo Municipal Nro. 007 de 2019.</v>
          </cell>
        </row>
        <row r="25">
          <cell r="B25">
            <v>1232</v>
          </cell>
          <cell r="C25" t="str">
            <v>Acciones para el fortalecimiento de la mesa de infancia, adolescencia y familia en el Municipio de Caldas.</v>
          </cell>
        </row>
        <row r="26">
          <cell r="B26">
            <v>1311</v>
          </cell>
          <cell r="C26" t="str">
            <v>Estructuración, formulación e implementación del Plan estratégico de desarrollo juvenil.</v>
          </cell>
        </row>
        <row r="27">
          <cell r="B27">
            <v>1312</v>
          </cell>
          <cell r="C27" t="str">
            <v>Acciones para la estructuración, conformación y acompañamiento integral del Consejo Municipal de Juventud – CMJ.</v>
          </cell>
        </row>
        <row r="28">
          <cell r="B28">
            <v>1314</v>
          </cell>
          <cell r="C28" t="str">
            <v>Eventos realizados para los jóvenes del Municipio</v>
          </cell>
        </row>
        <row r="29">
          <cell r="B29">
            <v>1315</v>
          </cell>
          <cell r="C29" t="str">
            <v>Acciones para la creación del Campus Juvenil para la identificación y reconocimiento de liderazgos positivos, formación en participación, resolución de conflictos, emprendimiento e inclusión laboral y productiva a los jóvenes.</v>
          </cell>
        </row>
        <row r="30">
          <cell r="B30">
            <v>1316</v>
          </cell>
          <cell r="C30" t="str">
            <v>Gestionar alianzas públicas y privadas para servicios complementarios a población estudiantil.</v>
          </cell>
        </row>
        <row r="31">
          <cell r="B31">
            <v>1411</v>
          </cell>
          <cell r="C31" t="str">
            <v>Acciones para el fortalecimiento a la Comisaria de Familia con tecnología, personal idóneo, mejor capacidad instalada y talento humano.</v>
          </cell>
        </row>
        <row r="32">
          <cell r="B32">
            <v>1412</v>
          </cell>
          <cell r="C32" t="str">
            <v>Estructurar, formular e implementar la Política Pública Municipal de Familias, que reconozca a las familias como sujetos colectivos de derechos, para contribuir a la consolidación de una sociedad justa y equitativa.</v>
          </cell>
        </row>
        <row r="33">
          <cell r="B33">
            <v>1413</v>
          </cell>
          <cell r="C33" t="str">
            <v>Acciones para el fortalecimiento de los lazos familiares mediante encuentros de pareja, talleres de pautas de crianza humanizada, valores familiares y generación de espacios para compartir en familia.</v>
          </cell>
        </row>
        <row r="34">
          <cell r="B34">
            <v>1414</v>
          </cell>
          <cell r="C34" t="str">
            <v>Acciones de   apoyo   Familias beneficiadas con el programa Familias en Acción.</v>
          </cell>
        </row>
        <row r="35">
          <cell r="B35">
            <v>1415</v>
          </cell>
          <cell r="C35" t="str">
            <v>Acciones de apoyo para formular y ejecutar estrategias para el acompañamiento a familias en la implementación de unidades productivas y la creación de empresas familiares como reactivación económica y social.</v>
          </cell>
        </row>
        <row r="36">
          <cell r="B36">
            <v>1421</v>
          </cell>
          <cell r="C36" t="str">
            <v>Acciones para la caracterización e identificación de la población habitante de calle en el Municipio.</v>
          </cell>
        </row>
        <row r="37">
          <cell r="B37">
            <v>1422</v>
          </cell>
          <cell r="C37" t="str">
            <v>Acciones de atención Integral de Protección Social de la población habitante de calle en el Municipio.</v>
          </cell>
        </row>
        <row r="38">
          <cell r="B38">
            <v>1511</v>
          </cell>
          <cell r="C38" t="str">
            <v>Acciones técnicas, operativas y logísticas para apoyar el Comité de Justicia Transicional.</v>
          </cell>
        </row>
        <row r="39">
          <cell r="B39">
            <v>1512</v>
          </cell>
          <cell r="C39"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0">
          <cell r="B40">
            <v>1513</v>
          </cell>
          <cell r="C40" t="str">
            <v>Acciones de apoyo técnico, logístico, tecnológico y operativo a la mesa Municipal de víctimas dentro de su función de formular propuestas, planes, programas y proyectos para la materialización de los derechos de la población víctima.</v>
          </cell>
        </row>
        <row r="41">
          <cell r="B41">
            <v>1611</v>
          </cell>
          <cell r="C41" t="str">
            <v>Acciones orientadas a fortalecer los programas de asistencia y atención a los diferentes grupos que garantizan el enfoque de derechos para la atención diferencial de grupos étnicos.</v>
          </cell>
        </row>
        <row r="42">
          <cell r="B42">
            <v>1612</v>
          </cell>
          <cell r="C42" t="str">
            <v>Acciones para generar oportunidades de estudio y empleabilidad para los grupos étnicos mediante la atención de necesidades en materia de empleo, innovación, emprendimiento y desarrollo humano.</v>
          </cell>
        </row>
        <row r="43">
          <cell r="B43">
            <v>1711</v>
          </cell>
          <cell r="C43" t="str">
            <v>Mesas de participación de las personas LGBTTTIQA implementadas.</v>
          </cell>
        </row>
        <row r="44">
          <cell r="B44">
            <v>1712</v>
          </cell>
          <cell r="C44" t="str">
            <v>Eventos con la población LGBTTTIQA realizados.</v>
          </cell>
        </row>
        <row r="45">
          <cell r="B45">
            <v>1713</v>
          </cell>
          <cell r="C45" t="str">
            <v>Acciones para generar oportunidades de estudio y empleabilidad para la población LGBTTTIQA mediante la atención de necesidades en materia de empleo, innovación, emprendimiento y desarrollo humano.</v>
          </cell>
        </row>
        <row r="46">
          <cell r="B46">
            <v>1811</v>
          </cell>
          <cell r="C46" t="str">
            <v>Acciones de atención integral de adultos mayores inscritos en los diferentes programas de la Administración Municipal.</v>
          </cell>
        </row>
        <row r="47">
          <cell r="B47">
            <v>1812</v>
          </cell>
          <cell r="C47" t="str">
            <v>Seguimiento trimestral a las acciones de implementación de la política pública de adulto mayor.</v>
          </cell>
        </row>
        <row r="48">
          <cell r="B48">
            <v>1813</v>
          </cell>
          <cell r="C48" t="str">
            <v>Acciones de promoción de la corresponsabilidad de la familia en el desarrollo de la atención integral a las personas mayores o con discapacidad.</v>
          </cell>
        </row>
        <row r="49">
          <cell r="B49">
            <v>1814</v>
          </cell>
          <cell r="C49" t="str">
            <v>Generar e implementar una ruta de atención intersectorial para el   adulto mayor, con discapacidad, sus familias y cuidadores, con el fin de incluirlos dentro de la oferta programática sectorial.</v>
          </cell>
        </row>
        <row r="50">
          <cell r="B50">
            <v>1815</v>
          </cell>
          <cell r="C50" t="str">
            <v>Acciones de atención integral de personas en situación de discapacidad inscritos en los diferentes programas de la Administración Municipal.</v>
          </cell>
        </row>
        <row r="51">
          <cell r="B51">
            <v>1816</v>
          </cell>
          <cell r="C51" t="str">
            <v>Caracterización e identificación de la población en situación de discapacidad como estrategia de atención de atención integral.</v>
          </cell>
        </row>
        <row r="52">
          <cell r="B52">
            <v>1817</v>
          </cell>
          <cell r="C52" t="str">
            <v>Formulación e Implementación del plan estratégico de la política pública de discapacidad mediante acuerdo Municipal 013 del 2019.</v>
          </cell>
        </row>
        <row r="53">
          <cell r="B53">
            <v>1818</v>
          </cell>
          <cell r="C53" t="str">
            <v>Acciones para generar oportunidades de estudio y empleabilidad para la población en situación de discapacidad mediante la atención de necesidades en materia de empleo, innovación, emprendimiento y desarrollo humano.</v>
          </cell>
        </row>
        <row r="54">
          <cell r="B54">
            <v>1911</v>
          </cell>
          <cell r="C54" t="str">
            <v>Acciones para la implementación del plan de lectura, escritura, oralidad y fortalecimiento a la extensión cultural de la biblioteca pública.</v>
          </cell>
        </row>
        <row r="55">
          <cell r="B55">
            <v>1912</v>
          </cell>
          <cell r="C55" t="str">
            <v>Estudiantes beneficiados con jornada complementaria.</v>
          </cell>
        </row>
        <row r="56">
          <cell r="B56">
            <v>1913</v>
          </cell>
          <cell r="C56" t="str">
            <v>Establecimientos educativos que reciben asesoría y asistencia técnica para la implementación del gobierno escolar.</v>
          </cell>
        </row>
        <row r="57">
          <cell r="B57">
            <v>1914</v>
          </cell>
          <cell r="C57" t="str">
            <v>Estrategia de acompañamiento al Tránsito armónico (trayectorias educativas),</v>
          </cell>
        </row>
        <row r="58">
          <cell r="B58">
            <v>1915</v>
          </cell>
          <cell r="C58" t="str">
            <v>Ajuste e implementación del Plan educativo Municipal PEM.</v>
          </cell>
        </row>
        <row r="59">
          <cell r="B59">
            <v>1916</v>
          </cell>
          <cell r="C59" t="str">
            <v>Acciones de mejoramiento de la calidad educativa a través de semilleros, preuniversitarios y preparación de Pruebas SABER.</v>
          </cell>
        </row>
        <row r="60">
          <cell r="B60">
            <v>1917</v>
          </cell>
          <cell r="C60" t="str">
            <v>Entrega de estímulos para estudiantes destacados en el grado 11.</v>
          </cell>
        </row>
        <row r="61">
          <cell r="B61">
            <v>1918</v>
          </cell>
          <cell r="C61" t="str">
            <v>Institucionalizar las Olimpiadas Académicas.</v>
          </cell>
        </row>
        <row r="62">
          <cell r="B62">
            <v>1919</v>
          </cell>
          <cell r="C62" t="str">
            <v>Actualización, adopción e implementación de los Manuales de convivencia en las instituciones educativas públicas.</v>
          </cell>
        </row>
        <row r="63">
          <cell r="B63">
            <v>1921</v>
          </cell>
          <cell r="C63" t="str">
            <v>Estudiantes que egresan con doble titulación en alianza con el SENA.</v>
          </cell>
        </row>
        <row r="64">
          <cell r="B64">
            <v>1922</v>
          </cell>
          <cell r="C64" t="str">
            <v>Crear un fondo para facilitar el acceso a la educación técnica y tecnológica.</v>
          </cell>
        </row>
        <row r="65">
          <cell r="B65">
            <v>1923</v>
          </cell>
          <cell r="C65"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6">
          <cell r="B66">
            <v>1931</v>
          </cell>
          <cell r="C66" t="str">
            <v>Instituciones Educativas oficiales beneficiadas con la alianza ERA.</v>
          </cell>
        </row>
        <row r="67">
          <cell r="B67">
            <v>1932</v>
          </cell>
          <cell r="C67" t="str">
            <v>Maestros formados en pedagogías activas con la alianza ERA.</v>
          </cell>
        </row>
        <row r="68">
          <cell r="B68">
            <v>1933</v>
          </cell>
          <cell r="C68" t="str">
            <v>Estudiantes beneficiados de la Universidad en el campo con la alianza ERA.</v>
          </cell>
        </row>
        <row r="69">
          <cell r="B69">
            <v>1941</v>
          </cell>
          <cell r="C69" t="str">
            <v>Acciones de apoyo Matricula oficial en edad escolar y adultos.</v>
          </cell>
        </row>
        <row r="70">
          <cell r="B70">
            <v>1942</v>
          </cell>
          <cell r="C70" t="str">
            <v>Estudiantes beneficiados con transporte escolar.</v>
          </cell>
        </row>
        <row r="71">
          <cell r="B71">
            <v>1943</v>
          </cell>
          <cell r="C71" t="str">
            <v>Acciones de Construcción y ampliación de la infraestructura física educativa del Municipio de Caldas.</v>
          </cell>
        </row>
        <row r="72">
          <cell r="B72">
            <v>1944</v>
          </cell>
          <cell r="C72" t="str">
            <v>Acciones de Mantenimiento, mejoramiento y modernización a la infraestructura educativa del Municipio de Caldas.</v>
          </cell>
        </row>
        <row r="73">
          <cell r="B73">
            <v>1945</v>
          </cell>
          <cell r="C73" t="str">
            <v>Acciones para la dotación de instituciones educativas, sedes, centros educativos rurales con material didáctico, y TICS.</v>
          </cell>
        </row>
        <row r="74">
          <cell r="B74">
            <v>1946</v>
          </cell>
          <cell r="C74" t="str">
            <v>Acciones para el mejoramiento y ampliación a la cobertura municipal en los servicios de bienestar y convivencia estudiantil.</v>
          </cell>
        </row>
        <row r="75">
          <cell r="B75">
            <v>1947</v>
          </cell>
          <cell r="C75" t="str">
            <v>Acciones para favorecer las diferentes modalidades educativas para la población adulta (sabatino y/o nocturno y/o digital).</v>
          </cell>
        </row>
        <row r="76">
          <cell r="B76">
            <v>1951</v>
          </cell>
          <cell r="C76" t="str">
            <v>Acciones de apoyo pedagógico al trabajo curricular de las instituciones y centros educativos.</v>
          </cell>
        </row>
        <row r="77">
          <cell r="B77">
            <v>1952</v>
          </cell>
          <cell r="C77" t="str">
            <v>Acciones de apoyo a docentes y directivos docentes en procesos de desarrollo y salud mental, y acciones de estímulo y reconocimiento a la labor docente.</v>
          </cell>
        </row>
        <row r="78">
          <cell r="B78">
            <v>1961</v>
          </cell>
          <cell r="C78" t="str">
            <v>Acciones para beneficio de estudiantes con becas en programas de educación superior.</v>
          </cell>
        </row>
        <row r="79">
          <cell r="B79">
            <v>1971</v>
          </cell>
          <cell r="C79" t="str">
            <v>Acciones de apoyo con kits escolares a estudiantes de primaria, media y básica.</v>
          </cell>
        </row>
        <row r="80">
          <cell r="B80">
            <v>1972</v>
          </cell>
          <cell r="C80" t="str">
            <v>Acciones para fortalecer, ampliar y apoyar la permanencia educativa mediante la intervención de la Unidad de Atención Integral y pedagógica (U.A.I.P)</v>
          </cell>
        </row>
        <row r="81">
          <cell r="B81">
            <v>1973</v>
          </cell>
          <cell r="C81" t="str">
            <v>Estructurar una plataforma tecnológica que administre las bases de información y caracterización de la población.</v>
          </cell>
        </row>
        <row r="82">
          <cell r="B82">
            <v>11011</v>
          </cell>
          <cell r="C82" t="str">
            <v>Realizar visitas de IVC al año a cada establecimiento abierto al público.</v>
          </cell>
        </row>
        <row r="83">
          <cell r="B83">
            <v>11012</v>
          </cell>
          <cell r="C83" t="str">
            <v>Realizar campañas con estrategias municipales para mejorar la calidad del aire.</v>
          </cell>
        </row>
        <row r="84">
          <cell r="B84">
            <v>11013</v>
          </cell>
          <cell r="C84" t="str">
            <v>Realizar visitas de vigilancia y control anuales a cada uno de los acueductos rurales y urbanos del Municipio.</v>
          </cell>
        </row>
        <row r="85">
          <cell r="B85">
            <v>11021</v>
          </cell>
          <cell r="C85" t="str">
            <v>Desarrollar estrategias de hábitos de vida saludable a poblaciones vulnerables relacionadas con salud oral y prevención de enfermedades crónicas modalidad virtual y presencial.</v>
          </cell>
        </row>
        <row r="86">
          <cell r="B86">
            <v>11031</v>
          </cell>
          <cell r="C86" t="str">
            <v>Desarrollar estrategias para promover la lactancia materna y hábitos de alimentación saludable.</v>
          </cell>
        </row>
        <row r="87">
          <cell r="B87">
            <v>11041</v>
          </cell>
          <cell r="C87" t="str">
            <v>Desarrollar estrategias sobre maternidad segura.</v>
          </cell>
        </row>
        <row r="88">
          <cell r="B88">
            <v>11042</v>
          </cell>
          <cell r="C88" t="str">
            <v>Implementar estrategia de promoción de derechos y deberes en salud sexual y reproductiva.</v>
          </cell>
        </row>
        <row r="89">
          <cell r="B89">
            <v>11051</v>
          </cell>
          <cell r="C89" t="str">
            <v>Realizar los planes de eventos de mitigación del riesgo en salud pública que se requieran (Sika, Dengue, Chincunguña, Covid-19).</v>
          </cell>
        </row>
        <row r="90">
          <cell r="B90">
            <v>11061</v>
          </cell>
          <cell r="C90" t="str">
            <v>Promover estrategia de estilos, modos y condiciones saludables en el entorno laboral en sector formal e informal de la economía.</v>
          </cell>
        </row>
        <row r="91">
          <cell r="B91">
            <v>11071</v>
          </cell>
          <cell r="C91" t="str">
            <v>Realizar campaña   de   IEC promocionando la vacunación en   la   población objeto del programa.</v>
          </cell>
        </row>
        <row r="92">
          <cell r="B92">
            <v>11072</v>
          </cell>
          <cell r="C92" t="str">
            <v>Verificar el reporte oportuno de las notificaciones en el SIVIGILA de los eventos de interés en salud pública de las UPGD.</v>
          </cell>
        </row>
        <row r="93">
          <cell r="B93">
            <v>11073</v>
          </cell>
          <cell r="C93" t="str">
            <v>Realizar búsquedas activas comunitarias para eventos de interés de salud pública.</v>
          </cell>
        </row>
        <row r="94">
          <cell r="B94">
            <v>11074</v>
          </cell>
          <cell r="C94" t="str">
            <v>Realizar asesorías y asistencias técnicas a las IPS del municipio en búsqueda activa institucional.</v>
          </cell>
        </row>
        <row r="95">
          <cell r="B95">
            <v>11076</v>
          </cell>
          <cell r="C95" t="str">
            <v>Realizar campaña de entornos saludables asociados a la prevención de IRA.</v>
          </cell>
        </row>
        <row r="96">
          <cell r="B96">
            <v>11081</v>
          </cell>
          <cell r="C96" t="str">
            <v>Realizar seguimiento e intervención a todos los casos de intento de suicidio ocurridos en el municipio.</v>
          </cell>
        </row>
        <row r="97">
          <cell r="B97">
            <v>11082</v>
          </cell>
          <cell r="C97" t="str">
            <v>Instituciones de salud y sociales con reporte de casos de consumo de sustancias psicoactivas.</v>
          </cell>
        </row>
        <row r="98">
          <cell r="B98">
            <v>11083</v>
          </cell>
          <cell r="C98" t="str">
            <v>Seguimiento mensual del reporte al SIVIGILA de casos notificados de violencia intrafamiliar en las instituciones de salud y sociales.</v>
          </cell>
        </row>
        <row r="99">
          <cell r="B99">
            <v>11091</v>
          </cell>
          <cell r="C99" t="str">
            <v>Desarrollar estrategias para fortalecer la gestión administrativa y financiera de la Secretaría de Salud.</v>
          </cell>
        </row>
        <row r="100">
          <cell r="B100">
            <v>11092</v>
          </cell>
          <cell r="C100" t="str">
            <v>Acciones para Garantizar el aseguramiento en salud de la población objetivo.</v>
          </cell>
        </row>
        <row r="101">
          <cell r="B101">
            <v>11093</v>
          </cell>
          <cell r="C101" t="str">
            <v>Realizar asesorías y/o asistencias técnicas anuales, por cada uno de los proyectos programados, a cada institución prestadora de servicios de salud.</v>
          </cell>
        </row>
        <row r="102">
          <cell r="B102">
            <v>11094</v>
          </cell>
          <cell r="C102" t="str">
            <v>Desarrollar la estrategia de salud Más Cerca.</v>
          </cell>
        </row>
        <row r="103">
          <cell r="B103">
            <v>110105</v>
          </cell>
          <cell r="C103" t="str">
            <v>Acciones para la cofinanciar la construcción del Hospital Regional del Sur del Valle de Aburra.</v>
          </cell>
        </row>
        <row r="104">
          <cell r="B104">
            <v>11111</v>
          </cell>
          <cell r="C104" t="str">
            <v>Acciones de apoyo para los embajadores deportistas y para deportistas que representan a Caldas en diferentes disciplinas deportivas apoyados.</v>
          </cell>
        </row>
        <row r="105">
          <cell r="B105">
            <v>11112</v>
          </cell>
          <cell r="C105" t="str">
            <v>Acciones para el fomento deportivo mediante torneos deportivos municipales, Departamentales y/o Nacionales realizados.</v>
          </cell>
        </row>
        <row r="106">
          <cell r="B106">
            <v>11113</v>
          </cell>
          <cell r="C106" t="str">
            <v>Acciones de formación, iniciación y rotación deportiva Implementados en la zona urbana y rural.</v>
          </cell>
        </row>
        <row r="107">
          <cell r="B107">
            <v>11121</v>
          </cell>
          <cell r="C107" t="str">
            <v>Acciones de formación, capacitación y   formación dirigidas a monitores, técnicos, dirigentes y líderes deportivos realizadas.</v>
          </cell>
        </row>
        <row r="108">
          <cell r="B108">
            <v>11122</v>
          </cell>
          <cell r="C108" t="str">
            <v>Fortalecimiento operativo y tecnológico en el sector deportivo.</v>
          </cell>
        </row>
        <row r="109">
          <cell r="B109">
            <v>11131</v>
          </cell>
          <cell r="C109" t="str">
            <v>Acciones para la ejecución del programa Por su salud muévase pues.</v>
          </cell>
        </row>
        <row r="110">
          <cell r="B110">
            <v>11132</v>
          </cell>
          <cell r="C110" t="str">
            <v>Acciones de Dotación e implementación para entornos saludables realizadas.</v>
          </cell>
        </row>
        <row r="111">
          <cell r="B111">
            <v>11133</v>
          </cell>
          <cell r="C111" t="str">
            <v>Eventos de   actividad   física   y recreativa realizados.</v>
          </cell>
        </row>
        <row r="112">
          <cell r="B112">
            <v>11134</v>
          </cell>
          <cell r="C112" t="str">
            <v>Acciones para el fortalecimiento y mejoramiento del centro de acondicionamiento físico.</v>
          </cell>
        </row>
        <row r="113">
          <cell r="B113">
            <v>11135</v>
          </cell>
          <cell r="C113" t="str">
            <v>Eventos deportivos comunitarios realizados.</v>
          </cell>
        </row>
        <row r="114">
          <cell r="B114">
            <v>11136</v>
          </cell>
          <cell r="C114" t="str">
            <v>Acciones para la realización de los Juegos Deportivos Escolares e Intercolegiados.</v>
          </cell>
        </row>
        <row r="115">
          <cell r="B115">
            <v>11137</v>
          </cell>
          <cell r="C115" t="str">
            <v>Acciones para el apoyo a Docentes que participan en los juegos del magisterio.</v>
          </cell>
        </row>
        <row r="116">
          <cell r="B116">
            <v>11138</v>
          </cell>
          <cell r="C116" t="str">
            <v>Actualización, estructuración   e implementación del plan decenal de Deporte</v>
          </cell>
        </row>
        <row r="117">
          <cell r="B117">
            <v>11141</v>
          </cell>
          <cell r="C117" t="str">
            <v>Acciones de Mantenimiento, fortalecimiento y modernización de los escenarios deportivos en el Municipio de Caldas.</v>
          </cell>
        </row>
        <row r="118">
          <cell r="B118">
            <v>11142</v>
          </cell>
          <cell r="C118" t="str">
            <v>Construcción de la infraestructura deportiva y de recreación del Municipio de Caldas.</v>
          </cell>
        </row>
        <row r="119">
          <cell r="B119">
            <v>11211</v>
          </cell>
          <cell r="C119" t="str">
            <v>Campañas artísticas, ambientales, sociales y culturales que promuevan el desarrollo humano y la participación social y comunitaria.</v>
          </cell>
        </row>
        <row r="120">
          <cell r="B120">
            <v>11212</v>
          </cell>
          <cell r="C120" t="str">
            <v>Convenios para el fortalecimiento del sector cultural, realizados.</v>
          </cell>
        </row>
        <row r="121">
          <cell r="B121">
            <v>11213</v>
          </cell>
          <cell r="C121" t="str">
            <v>Acciones para el fortalecimiento de artistas, grupos artísticos y culturales.</v>
          </cell>
        </row>
        <row r="122">
          <cell r="B122">
            <v>11214</v>
          </cell>
          <cell r="C122" t="str">
            <v>Acciones para generar iniciativas emprendedoras en industrias creativas y/o economía naranja.</v>
          </cell>
        </row>
        <row r="123">
          <cell r="B123">
            <v>11221</v>
          </cell>
          <cell r="C123" t="str">
            <v>Acciones formativas para promotores y gestores culturales.</v>
          </cell>
        </row>
        <row r="124">
          <cell r="B124">
            <v>11222</v>
          </cell>
          <cell r="C124" t="str">
            <v>Implementación de acciones para ciudadanos que participan en procesos de gestión y formación artística y cultural, y en temas sobre industria creativa y/o economía naranja.</v>
          </cell>
        </row>
        <row r="125">
          <cell r="B125">
            <v>11223</v>
          </cell>
          <cell r="C125" t="str">
            <v>Desarrollar acciones mediante procesos investigativos en áreas artísticas, culturales, creativas y patrimoniales.</v>
          </cell>
        </row>
        <row r="126">
          <cell r="B126">
            <v>11224</v>
          </cell>
          <cell r="C126" t="str">
            <v>Acciones para la actualización y declaración de bienes culturales y patrimoniales del Municipio de Caldas.</v>
          </cell>
        </row>
        <row r="127">
          <cell r="B127">
            <v>11225</v>
          </cell>
          <cell r="C127" t="str">
            <v>Intervenciones de preservación de los bienes de interés patrimonial, muebles e inmuebles públicos, realizadas.</v>
          </cell>
        </row>
        <row r="128">
          <cell r="B128">
            <v>11231</v>
          </cell>
          <cell r="C128" t="str">
            <v>Acciones para el mejoramiento y modernización física y tecnológica de la infraestructura Cultural del Municipio.</v>
          </cell>
        </row>
        <row r="129">
          <cell r="B129">
            <v>11232</v>
          </cell>
          <cell r="C129" t="str">
            <v>Modernización y dotación de las diferentes áreas artísticas y culturales de la casa de la cultura del Municipio de Caldas.</v>
          </cell>
        </row>
        <row r="130">
          <cell r="B130">
            <v>11233</v>
          </cell>
          <cell r="C130" t="str">
            <v>Acciones de creación, implementación y sostenimiento de una plataforma tecnológica y sistemas de información integrados a la gestión cultural y artística del Municipio de Caldas.</v>
          </cell>
        </row>
        <row r="131">
          <cell r="B131">
            <v>11241</v>
          </cell>
          <cell r="C131" t="str">
            <v>Actualización e implementación del Plan decenal de cultura como herramienta de gestión y desarrollo cultural.</v>
          </cell>
        </row>
        <row r="132">
          <cell r="B132">
            <v>11242</v>
          </cell>
          <cell r="C132" t="str">
            <v>Apoyar técnica, operativa y logísticamente la conformación y operación del Consejo Municipal de cultura.</v>
          </cell>
        </row>
        <row r="133">
          <cell r="B133">
            <v>11243</v>
          </cell>
          <cell r="C133" t="str">
            <v>Eventos tradicionales, típicos y conmemorativos de orden cultural, comunitario y ambiental (Fiestas del aguacero, Calcanta, fiestas y juegos tradicionales de la calle, puente de reyes, concurso de poesía Ciro Mendía).</v>
          </cell>
        </row>
        <row r="134">
          <cell r="B134">
            <v>2111</v>
          </cell>
          <cell r="C134" t="str">
            <v>Acciones de caracterización y actualización de productores y organizaciones de productores existentes.</v>
          </cell>
        </row>
        <row r="135">
          <cell r="B135">
            <v>2112</v>
          </cell>
          <cell r="C135" t="str">
            <v>Diagnóstico, actualización e implementación de la política pública de Desarrollo Rural Municipal.</v>
          </cell>
        </row>
        <row r="136">
          <cell r="B136">
            <v>2121</v>
          </cell>
          <cell r="C136" t="str">
            <v>Fortalecer las unidades productivas a través del enfoque empresarial, manejo de registros, análisis de la información, comercialización de productos y enfoque asociativo.</v>
          </cell>
        </row>
        <row r="137">
          <cell r="B137">
            <v>2122</v>
          </cell>
          <cell r="C137" t="str">
            <v>Acciones para el fortalecimiento de la cadena productiva y comercial del café.</v>
          </cell>
        </row>
        <row r="138">
          <cell r="B138">
            <v>2131</v>
          </cell>
          <cell r="C138" t="str">
            <v>Acciones de participación de pequeños productores y unidades productivas en cadenas de transformación agropecuaria</v>
          </cell>
        </row>
        <row r="139">
          <cell r="B139">
            <v>2132</v>
          </cell>
          <cell r="C139" t="str">
            <v>Eventos de extensión rural con énfasis en transferencia de tecnologías apropiadas, realizados.</v>
          </cell>
        </row>
        <row r="140">
          <cell r="B140">
            <v>2141</v>
          </cell>
          <cell r="C140" t="str">
            <v>Acciones que promuevan la implementación de Buenas Prácticas de Producción, enfoque biosostenible, transformación agropecuaria y practicas limpias.</v>
          </cell>
        </row>
        <row r="141">
          <cell r="B141">
            <v>2142</v>
          </cell>
          <cell r="C141" t="str">
            <v>Acciones que permitan desarrollar unidades productivas agropecuarias con enfoque agroecológico y autosostenible en la zona urbana y rural.</v>
          </cell>
        </row>
        <row r="142">
          <cell r="B142">
            <v>2211</v>
          </cell>
          <cell r="C142" t="str">
            <v>Estructuración, formulación e implementación del modelo de emprendimiento sostenible del Municipio de Caldas.</v>
          </cell>
        </row>
        <row r="143">
          <cell r="B143">
            <v>2212</v>
          </cell>
          <cell r="C143" t="str">
            <v>Acciones que promuevan la formación permanente para el empleo y el emprendimiento.</v>
          </cell>
        </row>
        <row r="144">
          <cell r="B144">
            <v>2213</v>
          </cell>
          <cell r="C144" t="str">
            <v>Acciones para la implementación de estrategia de incubadora de empleo y emprendimiento sostenible.</v>
          </cell>
        </row>
        <row r="145">
          <cell r="B145">
            <v>2214</v>
          </cell>
          <cell r="C145" t="str">
            <v>Acciones para el fortalecimiento tecnológico a la producción, comercialización y promoción del empleo para lograr la diversificación y sofisticación de sus bienes y servicios.</v>
          </cell>
        </row>
        <row r="146">
          <cell r="B146">
            <v>2215</v>
          </cell>
          <cell r="C146" t="str">
            <v>Acuerdos de responsabilidad social empresarial realizados.</v>
          </cell>
        </row>
        <row r="147">
          <cell r="B147">
            <v>2216</v>
          </cell>
          <cell r="C147" t="str">
            <v>Acciones de comunicación y difusión e información en materia de empleo y emprendimiento.</v>
          </cell>
        </row>
        <row r="148">
          <cell r="B148">
            <v>2311</v>
          </cell>
          <cell r="C148" t="str">
            <v>Ferias y /o ruedas de negocios realizadas “Compre en Caldas".</v>
          </cell>
        </row>
        <row r="149">
          <cell r="B149">
            <v>2312</v>
          </cell>
          <cell r="C149" t="str">
            <v>Acciones que promuevan el turismo agroambiental para los campesinos que habitan en áreas de reserva y zonas de producción agrícola y pecuaria.</v>
          </cell>
        </row>
        <row r="150">
          <cell r="B150">
            <v>2313</v>
          </cell>
          <cell r="C150" t="str">
            <v>Acciones de construcción, adecuación, mejoramiento y modernización de la infraestructura física y tecnológica del Municipio para mejorar áreas destinadas para la comercialización de productos   agrícolas   y pecuarios.</v>
          </cell>
        </row>
        <row r="151">
          <cell r="B151">
            <v>2314</v>
          </cell>
          <cell r="C151" t="str">
            <v>Acciones para promover la formulación de incentivos tributarios para grandes empresas, PYMES e iniciativas de emprendimiento que generen        valor        y promuevan la generación de nuevos puestos de trabajo.</v>
          </cell>
        </row>
        <row r="152">
          <cell r="B152">
            <v>2315</v>
          </cell>
          <cell r="C152" t="str">
            <v>Estrategias que promuevan alianzas en beneficio del fortalecimiento comercial y generación del empleo digno.</v>
          </cell>
        </row>
        <row r="153">
          <cell r="B153">
            <v>2321</v>
          </cell>
          <cell r="C153" t="str">
            <v>Alianzas estratégicas con la empresa privada y pública para generación de empleo formal.</v>
          </cell>
        </row>
        <row r="154">
          <cell r="B154">
            <v>2322</v>
          </cell>
          <cell r="C154" t="str">
            <v>Acciones de capacitación y formación laboral realizadas.</v>
          </cell>
        </row>
        <row r="155">
          <cell r="B155">
            <v>2323</v>
          </cell>
          <cell r="C155" t="str">
            <v>Acciones institucionales integrales para la orientación laboral.</v>
          </cell>
        </row>
        <row r="156">
          <cell r="B156">
            <v>2324</v>
          </cell>
          <cell r="C156" t="str">
            <v>Eventos de empleo realizados.</v>
          </cell>
        </row>
        <row r="157">
          <cell r="B157">
            <v>2411</v>
          </cell>
          <cell r="C157" t="str">
            <v>Fortalecimiento de Huertas y eco huertas de familias para el autoconsumo humano tanto en zona urbana como rural.</v>
          </cell>
        </row>
        <row r="158">
          <cell r="B158">
            <v>2412</v>
          </cell>
          <cell r="C158" t="str">
            <v>Campañas Pedagógicas realizadas en seguridad alimentaria y nutricional.</v>
          </cell>
        </row>
        <row r="159">
          <cell r="B159">
            <v>2413</v>
          </cell>
          <cell r="C159" t="str">
            <v>Actualizar, formular e implementar la Política pública de seguridad alimentaria y nutricional.</v>
          </cell>
        </row>
        <row r="160">
          <cell r="B160">
            <v>2414</v>
          </cell>
          <cell r="C160" t="str">
            <v>Cupos atendidos en el Programa de Alimentación Escolar (PAE).</v>
          </cell>
        </row>
        <row r="161">
          <cell r="B161">
            <v>2415</v>
          </cell>
          <cell r="C161" t="str">
            <v>Beneficiados con el programa de restaurantes escolares.</v>
          </cell>
        </row>
        <row r="162">
          <cell r="B162">
            <v>2416</v>
          </cell>
          <cell r="C162" t="str">
            <v>Personas atendidas con los restaurantes comunitarios.</v>
          </cell>
        </row>
        <row r="163">
          <cell r="B163">
            <v>2417</v>
          </cell>
          <cell r="C163" t="str">
            <v>Alianzas para el mejoramiento de la seguridad alimentaria y nutricional.</v>
          </cell>
        </row>
        <row r="164">
          <cell r="B164">
            <v>2418</v>
          </cell>
          <cell r="C164" t="str">
            <v>Acciones del programa de tamizaje nutricional implementado.</v>
          </cell>
        </row>
        <row r="165">
          <cell r="B165">
            <v>2419</v>
          </cell>
          <cell r="C165" t="str">
            <v>Paquetes alimentarios entregados a madres comunitarias y madres FAMI.</v>
          </cell>
        </row>
        <row r="166">
          <cell r="B166">
            <v>24110</v>
          </cell>
          <cell r="C166" t="str">
            <v>Acciones de Fortalecimiento físico, técnico, operativo y tecnológico, de los programas de seguridad alimentaria y nutricional.</v>
          </cell>
        </row>
        <row r="167">
          <cell r="B167">
            <v>2511</v>
          </cell>
          <cell r="C167" t="str">
            <v>Actualización e implementación del Plan de Seguridad Vial.</v>
          </cell>
        </row>
        <row r="168">
          <cell r="B168">
            <v>2512</v>
          </cell>
          <cell r="C168" t="str">
            <v>Comités y Consejos de Seguridad Vial realizados</v>
          </cell>
        </row>
        <row r="169">
          <cell r="B169">
            <v>2513</v>
          </cell>
          <cell r="C169" t="str">
            <v>Implementación de los Comités Locales de Seguridad Vial</v>
          </cell>
        </row>
        <row r="170">
          <cell r="B170">
            <v>2514</v>
          </cell>
          <cell r="C170" t="str">
            <v>Acciones de fortalecimiento técnico, tecnológico e institucional a la gestión Administrativa y de trámites de la secretaría de Tránsito</v>
          </cell>
        </row>
        <row r="171">
          <cell r="B171">
            <v>2515</v>
          </cell>
          <cell r="C171" t="str">
            <v>Estrategias de  educación vial realizadas</v>
          </cell>
        </row>
        <row r="172">
          <cell r="B172">
            <v>2516</v>
          </cell>
          <cell r="C172" t="str">
            <v>Campaña educativas y operativas dirigidas a usuarios vulnerables y expuestos: peatones, ciclistas y motociclistas</v>
          </cell>
        </row>
        <row r="173">
          <cell r="B173">
            <v>2517</v>
          </cell>
          <cell r="C173" t="str">
            <v>Cátedra de Seguridad Vial diseñada e implementada</v>
          </cell>
        </row>
        <row r="174">
          <cell r="B174">
            <v>2518</v>
          </cell>
          <cell r="C174" t="str">
            <v>Controles integrales viales realizados.</v>
          </cell>
        </row>
        <row r="175">
          <cell r="B175">
            <v>2519</v>
          </cell>
          <cell r="C175" t="str">
            <v>Acciones de modernización tecnológica y/o Mantenimiento de equipos y tecnología para mejorar la capacidad operativa de la Secretaría de tránsito.</v>
          </cell>
        </row>
        <row r="176">
          <cell r="B176">
            <v>25110</v>
          </cell>
          <cell r="C176" t="str">
            <v>Acciones de fortalecimiento técnico, operativo, tecnológico e Institucional al proceso de cobro persuasivo y coactivo de la Secretaría de tránsito.</v>
          </cell>
        </row>
        <row r="177">
          <cell r="B177">
            <v>2521</v>
          </cell>
          <cell r="C177" t="str">
            <v>Acciones de implementación y control de Transporte Público.</v>
          </cell>
        </row>
        <row r="178">
          <cell r="B178">
            <v>2522</v>
          </cell>
          <cell r="C178" t="str">
            <v>Acciones de modernización y mejoramiento de las zonas estacionamiento regulado.</v>
          </cell>
        </row>
        <row r="179">
          <cell r="B179">
            <v>2611</v>
          </cell>
          <cell r="C179" t="str">
            <v>Formular, estructurar e implementar el Plan estratégico de turismo.</v>
          </cell>
        </row>
        <row r="180">
          <cell r="B180">
            <v>2612</v>
          </cell>
          <cell r="C180" t="str">
            <v>Conformación de escenarios de participación permanente con actores del sector turístico.</v>
          </cell>
        </row>
        <row r="181">
          <cell r="B181">
            <v>2613</v>
          </cell>
          <cell r="C181" t="str">
            <v>Diagnóstico, actualización e implementación de la política pública de turismo.</v>
          </cell>
        </row>
        <row r="182">
          <cell r="B182">
            <v>2621</v>
          </cell>
          <cell r="C182" t="str">
            <v>Inventario, caracterización, formulación de las rutas ecoturísticas y culturales.</v>
          </cell>
        </row>
        <row r="183">
          <cell r="B183">
            <v>2622</v>
          </cell>
          <cell r="C183" t="str">
            <v>Instalación de puntos de información turística.</v>
          </cell>
        </row>
        <row r="184">
          <cell r="B184">
            <v>2623</v>
          </cell>
          <cell r="C184" t="str">
            <v>Alianzas realizadas para la formación y comercialización de servicios turísticos locales.</v>
          </cell>
        </row>
        <row r="185">
          <cell r="B185">
            <v>2624</v>
          </cell>
          <cell r="C185" t="str">
            <v>Estrategias de fortalecimiento de las TICs en el sector turístico del Municipio desarrolladas.</v>
          </cell>
        </row>
        <row r="186">
          <cell r="B186">
            <v>3111</v>
          </cell>
          <cell r="C186" t="str">
            <v>Gestionar ante organismos nacionales, departamentales e internacionales la financiación de programas de construcción de vivienda saludable para la población.</v>
          </cell>
        </row>
        <row r="187">
          <cell r="B187">
            <v>3112</v>
          </cell>
          <cell r="C187" t="str">
            <v>Promover el uso de predios fiscales como contribución a proyectos de construcción de vivienda de interés social.</v>
          </cell>
        </row>
        <row r="188">
          <cell r="B188">
            <v>3121</v>
          </cell>
          <cell r="C188" t="str">
            <v>Gestionar ante organismos nacionales, departamentales e internacionales la financiación de programas de mejoramiento de vivienda saludable para la población.</v>
          </cell>
        </row>
        <row r="189">
          <cell r="B189">
            <v>3122</v>
          </cell>
          <cell r="C189" t="str">
            <v>Acciones para Mejorar las condiciones físicas y sociales de vivienda, entornos y asentamientos precarios a través de la implementación de políticas para el mejoramiento de barrios.</v>
          </cell>
        </row>
        <row r="190">
          <cell r="B190">
            <v>3123</v>
          </cell>
          <cell r="C190" t="str">
            <v>Gestionar la titulación y legalización de vivienda en zona urbana y rural del Municipio.</v>
          </cell>
        </row>
        <row r="191">
          <cell r="B191">
            <v>3131</v>
          </cell>
          <cell r="C191"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2">
          <cell r="B192">
            <v>3132</v>
          </cell>
          <cell r="C192"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3">
          <cell r="B193">
            <v>3133</v>
          </cell>
          <cell r="C193" t="str">
            <v>Apoyar la formulación, estructuración y ejecución de estudios y/o planes estratégicos de ordenamiento del territorio y el hábitat mediante esquemas asociativos comunitarios y sociales.</v>
          </cell>
        </row>
        <row r="194">
          <cell r="B194">
            <v>3134</v>
          </cell>
          <cell r="C194" t="str">
            <v>Acciones de apoyo técnico, logístico y operativo para el Consejo Territorial de Planeación CTP.</v>
          </cell>
        </row>
        <row r="195">
          <cell r="B195">
            <v>3135</v>
          </cell>
          <cell r="C195" t="str">
            <v>Realizar acciones de control, regulación, normalización y planificación de la urbanización de zonas con altas presiones urbanísticas y constructivas.</v>
          </cell>
        </row>
        <row r="196">
          <cell r="B196">
            <v>3136</v>
          </cell>
          <cell r="C196" t="str">
            <v>Acciones para generar el desarrollo del suelo de expansión urbana, mediante la utilización de los instrumentos de gestión inmobiliaria y del suelo que establece la Ley 388 de 1997 y PBOT.</v>
          </cell>
        </row>
        <row r="197">
          <cell r="B197">
            <v>3141</v>
          </cell>
          <cell r="C197" t="str">
            <v>Acciones para la Actualización, aplicación y Mantenimiento de la base cartográfica y sistema de información geográfica del Municipio de Caldas Antioquia.</v>
          </cell>
        </row>
        <row r="198">
          <cell r="B198">
            <v>3142</v>
          </cell>
          <cell r="C198" t="str">
            <v>Acciones para Actualizar la información catastral urbana y rural relacionada con los bienes inmuebles sometidos a permanentes cambios en sus aspectos, físicos, jurídicos, fiscales y económicos.</v>
          </cell>
        </row>
        <row r="199">
          <cell r="B199">
            <v>3143</v>
          </cell>
          <cell r="C199" t="str">
            <v>Acciones para Actualizar y modernizar el hardware y software de la Unidad de catastro de la secretaría de planeación del Municipio de Caldas.</v>
          </cell>
        </row>
        <row r="200">
          <cell r="B200">
            <v>3144</v>
          </cell>
          <cell r="C200" t="str">
            <v>Acciones para implementar la política de catastro Multipropósito a la que refieren los artículos 79 a 82 de la Ley 1955 de 2019 - Plan Nacional de Desarrollo, y los Decretos 1983 de 2019 y 148 de 2020.</v>
          </cell>
        </row>
        <row r="201">
          <cell r="B201">
            <v>3145</v>
          </cell>
          <cell r="C201"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2">
          <cell r="B202">
            <v>3146</v>
          </cell>
          <cell r="C202" t="str">
            <v>Acciones para mantener actualizada la base de datos de la estratificación urbana y rural</v>
          </cell>
        </row>
        <row r="203">
          <cell r="B203">
            <v>3151</v>
          </cell>
          <cell r="C203"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4">
          <cell r="B204">
            <v>3152</v>
          </cell>
          <cell r="C204" t="str">
            <v>Estudios de prefactibilidad y factibilidad para la construcción y mejoramiento de la malla vial urbana y rural, en armonía con el plan de movilidad vial y los instrumentos de gestión territorial del PBOT del Municipio de Caldas Antioquia.</v>
          </cell>
        </row>
        <row r="205">
          <cell r="B205">
            <v>3153</v>
          </cell>
          <cell r="C205" t="str">
            <v>Estudios y diseños para el mejoramiento de la malla vial urbana y rural del Municipio de Caldas.</v>
          </cell>
        </row>
        <row r="206">
          <cell r="B206">
            <v>3211</v>
          </cell>
          <cell r="C206"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7">
          <cell r="B207">
            <v>3212</v>
          </cell>
          <cell r="C207" t="str">
            <v>Acciones institucionales para la reducción de emisiones de GEI, a partir del uso de otras fuentes energéticas, menos intensivas en el uso de combustibles fósiles o combustibles con menores emisiones en el sector industrial y el sector automotor.</v>
          </cell>
        </row>
        <row r="208">
          <cell r="B208">
            <v>3213</v>
          </cell>
          <cell r="C208" t="str">
            <v>Implementación de energías alternativas, energías renovables y/o energías limpias en los proyectos de infraestructura que adelante el Municipio de Caldas.</v>
          </cell>
        </row>
        <row r="209">
          <cell r="B209">
            <v>3214</v>
          </cell>
          <cell r="C209" t="str">
            <v>Acciones para el mejoramiento del sistema de alerta y detección temprana de control y calidad del aire en articulación con el AMVA y el SIATA</v>
          </cell>
        </row>
        <row r="210">
          <cell r="B210">
            <v>3221</v>
          </cell>
          <cell r="C210" t="str">
            <v>Acciones para la adquisición y protección de áreas en ecosistemas estratégicos propiedad del Municipio de Caldas.</v>
          </cell>
        </row>
        <row r="211">
          <cell r="B211">
            <v>3222</v>
          </cell>
          <cell r="C211" t="str">
            <v>Gestionar procesos de reforestación y atención ambiental integral, que permitan el sostenimiento de áreas de producción de agua, recuperación de zonas degradadas y en estado de deterioro por la acción del hombre o la naturaleza.</v>
          </cell>
        </row>
        <row r="212">
          <cell r="B212">
            <v>3223</v>
          </cell>
          <cell r="C212" t="str">
            <v>Integración a la Geodatabase del Municipio, las áreas protegidas y ecosistemas estratégicos existentes en el Municipio de Caldas en el PBOT y el DMI, PCA y la reserva del alto de San Miguel, que permitan la gestión del territorio.</v>
          </cell>
        </row>
        <row r="213">
          <cell r="B213">
            <v>3224</v>
          </cell>
          <cell r="C213" t="str">
            <v>Implementación de proyectos productivos sostenibles en las áreas protegidas y/o ecosistemas estratégicos.</v>
          </cell>
        </row>
        <row r="214">
          <cell r="B214">
            <v>3225</v>
          </cell>
          <cell r="C214" t="str">
            <v>Acciones para Estructurar, reglamentar e implementar en las áreas protegidas y/o ecosistemas estratégicos, el esquema de pago por servicios ambientales (PSA) y otros incentivos de conservación.</v>
          </cell>
        </row>
        <row r="215">
          <cell r="B215">
            <v>3226</v>
          </cell>
          <cell r="C215" t="str">
            <v>Acciones de Mantenimiento y restauración ecológica en ecosistemas estratégicos y/o áreas protegidas.</v>
          </cell>
        </row>
        <row r="216">
          <cell r="B216">
            <v>3227</v>
          </cell>
          <cell r="C216" t="str">
            <v>Acciones de importancia ambiental en espacios y equipamientos públicos intervenidos.</v>
          </cell>
        </row>
        <row r="217">
          <cell r="B217">
            <v>3231</v>
          </cell>
          <cell r="C217" t="str">
            <v>Acciones para la adquisición de predios para la recuperación y el cuidado de las áreas de importancia ambiental estratégica para protección del recurso hídrico según lo definido en el artículo 111 de la ley 99 de 1993.</v>
          </cell>
        </row>
        <row r="218">
          <cell r="B218">
            <v>3232</v>
          </cell>
          <cell r="C218" t="str">
            <v>Ejecutar acciones de alinderamiento, vigilancia y control de áreas, para la protección de fuentes abastecedoras de acueducto.</v>
          </cell>
        </row>
        <row r="219">
          <cell r="B219">
            <v>3233</v>
          </cell>
          <cell r="C219" t="str">
            <v>Estructurar, formular y ejecutar proyectos asociados al cuidado de las fuentes abastecedoras de acueductos del Municipio de Caldas y/o aquellas fuentes que estén enmarcados en los POMCAS y en los PORH vigentes en el Municipio de Caldas.</v>
          </cell>
        </row>
        <row r="220">
          <cell r="B220">
            <v>3234</v>
          </cell>
          <cell r="C220"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1">
          <cell r="B221">
            <v>3235</v>
          </cell>
          <cell r="C221" t="str">
            <v>Estructurar, formular y ejecutar proyectos de Mantenimiento, limpieza, cuidado y sostenibilidad de las fuentes hídricas en zona urbana.</v>
          </cell>
        </row>
        <row r="222">
          <cell r="B222">
            <v>3236</v>
          </cell>
          <cell r="C222" t="str">
            <v>Actualizar la red hídrica del Municipio de Caldas e incorporarla a la Geodatabase del Municipio de Caldas.</v>
          </cell>
        </row>
        <row r="223">
          <cell r="B223">
            <v>3237</v>
          </cell>
          <cell r="C223" t="str">
            <v>Formular el Plan de Gestión Ambiental PGAM e incorporarlo a la Geodatabase del Municipio de Caldas.</v>
          </cell>
        </row>
        <row r="224">
          <cell r="B224">
            <v>3241</v>
          </cell>
          <cell r="C224" t="str">
            <v>Implementar acciones de educación ambiental en las instituciones del Municipio, bajo el marco del Plan de educación Municipal, y las políticas públicas vigentes en el territorio.</v>
          </cell>
        </row>
        <row r="225">
          <cell r="B225">
            <v>3242</v>
          </cell>
          <cell r="C225" t="str">
            <v>Acciones para fortalecer la articulación institucional con las mesas y los colectivos ambientales en el Municipio de Caldas, mediante actividades de orden ambiental.</v>
          </cell>
        </row>
        <row r="226">
          <cell r="B226">
            <v>3243</v>
          </cell>
          <cell r="C226" t="str">
            <v>Acciones para impulsar la reforestación, a través de los Proyectos Ambientales Escolares PRAES y Proyectos Comunitarios de Educación Ambiental PROCEDAS y los CIDEAM.</v>
          </cell>
        </row>
        <row r="227">
          <cell r="B227">
            <v>3244</v>
          </cell>
          <cell r="C227" t="str">
            <v>Desarrollar campañas educativas para el cambio y la variabilidad climática que promuevan proyectos de ciencia, tecnología e innovación referentes a la acción del cambio climático.</v>
          </cell>
        </row>
        <row r="228">
          <cell r="B228">
            <v>3245</v>
          </cell>
          <cell r="C228" t="str">
            <v>Realizar actividades de educación ambiental, mejoramiento de entornos y sensibilización respecto la separación en la fuente y manejo adecuado de residuos sólidos.</v>
          </cell>
        </row>
        <row r="229">
          <cell r="B229">
            <v>3311</v>
          </cell>
          <cell r="C229" t="str">
            <v>Acciones para la realización de estudios de alto riesgo específicos para gestión adecuada del territorio.</v>
          </cell>
        </row>
        <row r="230">
          <cell r="B230">
            <v>3312</v>
          </cell>
          <cell r="C230" t="str">
            <v>Acciones para la implementación de sistemas de monitoreo y alerta temprana en zonas de alto riesgo por inundación, avenidas torrenciales y movimientos en masa de acuerdo con los lineamientos del PMGRD.</v>
          </cell>
        </row>
        <row r="231">
          <cell r="B231">
            <v>3313</v>
          </cell>
          <cell r="C231"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2">
          <cell r="B232">
            <v>3314</v>
          </cell>
          <cell r="C232" t="str">
            <v>Integrar a la Geodatabase del Municipio la Gestión integral del Riesgo y atención de Desastres, obtenidos de la actualización del PBOT, PMGRD y estudios de amenaza y alto riesgo específicos.</v>
          </cell>
        </row>
        <row r="233">
          <cell r="B233">
            <v>3315</v>
          </cell>
          <cell r="C233" t="str">
            <v>Realizar campañas educativas a la comunidad, para la reducción del riesgo y conocimiento de los factores exógenos que los generan.</v>
          </cell>
        </row>
        <row r="234">
          <cell r="B234">
            <v>3316</v>
          </cell>
          <cell r="C234"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5">
          <cell r="B235">
            <v>3321</v>
          </cell>
          <cell r="C235" t="str">
            <v>Acciones para fortalecer el fondo territorial de gestión del riesgo y definir sus recursos, e igualmente diseñar una estrategia de protección financiera en caso de desastres.</v>
          </cell>
        </row>
        <row r="236">
          <cell r="B236">
            <v>3322</v>
          </cell>
          <cell r="C236"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7">
          <cell r="B237">
            <v>3323</v>
          </cell>
          <cell r="C237" t="str">
            <v>Acciones para Cofinanciar y construir obras de estabilización, control y mitigación del riesgo en zonas vulnerables y zonas consideradas de alto riesgo mitigable y no mitigable en el municipio de Caldas.</v>
          </cell>
        </row>
        <row r="238">
          <cell r="B238">
            <v>3324</v>
          </cell>
          <cell r="C238" t="str">
            <v>Acciones para Cofinanciar y construir obras hidráulicas y de contención en las fuentes hídricas donde se puedan realizar acciones de mitigación de riesgo, para mejorar la calidad de vida de los ciudadanos.</v>
          </cell>
        </row>
        <row r="239">
          <cell r="B239">
            <v>3331</v>
          </cell>
          <cell r="C239" t="str">
            <v>Acciones para fortalecer técnica, operativa y financieramente al CMGRD y a la unidad de gestión del riesgo Municipal.</v>
          </cell>
        </row>
        <row r="240">
          <cell r="B240">
            <v>3332</v>
          </cell>
          <cell r="C240" t="str">
            <v>Dotar de elementos de protección, herramientas   y equipos e insumos para la atención de emergencias al CMGRD y   la   unidad   de gestión del riesgo para mejorar    la    capacidad   de respuesta ante acciones de reducción, mitigación y atención del riesgo.</v>
          </cell>
        </row>
        <row r="241">
          <cell r="B241">
            <v>3333</v>
          </cell>
          <cell r="C241" t="str">
            <v>Fortalecer a los cuerpos de socorro del Municipio de Caldas.</v>
          </cell>
        </row>
        <row r="242">
          <cell r="B242">
            <v>3411</v>
          </cell>
          <cell r="C242" t="str">
            <v>Acciones para aumentar la cobertura en zona urbana y rural del sistema de acueducto en el Municipio de Caldas</v>
          </cell>
        </row>
        <row r="243">
          <cell r="B243">
            <v>3412</v>
          </cell>
          <cell r="C243" t="str">
            <v>Obras de mejoramiento en los sistemas de acueducto urbano y rural ejecutadas</v>
          </cell>
        </row>
        <row r="244">
          <cell r="B244">
            <v>3413</v>
          </cell>
          <cell r="C244" t="str">
            <v>Acciones para el mejoramiento del Índice de Riesgo de la Calidad del Agua para Consumo Humano (IRCA) en zona urbana y rural del Municipio de Caldas</v>
          </cell>
        </row>
        <row r="245">
          <cell r="B245">
            <v>3414</v>
          </cell>
          <cell r="C245" t="str">
            <v>Acciones de apoyo a la ejecución de la etapa 10 del plan maestro de acueducto y alcantarillado en zona urbana</v>
          </cell>
        </row>
        <row r="246">
          <cell r="B246">
            <v>3415</v>
          </cell>
          <cell r="C246" t="str">
            <v>Implementar acciones y políticas institucionales enfocadas al ahorro del agua en el Municipio de Caldas.</v>
          </cell>
        </row>
        <row r="247">
          <cell r="B247">
            <v>3421</v>
          </cell>
          <cell r="C247" t="str">
            <v>Acciones para aumentar la cobertura del sistema de alcantarillado en zona urbana y rural en el Municipio de Caldas</v>
          </cell>
        </row>
        <row r="248">
          <cell r="B248">
            <v>3422</v>
          </cell>
          <cell r="C248" t="str">
            <v>Acciones de saneamiento básico para reducir el Número de vertimientos directos a las fuentes hídricas en zona urbana y rural para garantizar la calidad del agua y los recursos naturales.</v>
          </cell>
        </row>
        <row r="249">
          <cell r="B249">
            <v>3431</v>
          </cell>
          <cell r="C249" t="str">
            <v>Acciones para aumentar la cobertura del servicio de aseo en zona urbana y rural del Municipio de Caldas.</v>
          </cell>
        </row>
        <row r="250">
          <cell r="B250">
            <v>3432</v>
          </cell>
          <cell r="C250" t="str">
            <v>Acciones de apoyo técnico, logístico y operativo a Grupos organizados y legalmente constituidos con sistemas de aprovechamiento de residuos sólidos en operación</v>
          </cell>
        </row>
        <row r="251">
          <cell r="B251">
            <v>3433</v>
          </cell>
          <cell r="C251" t="str">
            <v>Acciones para incrementar el porcentaje de residuos sólidos reciclados</v>
          </cell>
        </row>
        <row r="252">
          <cell r="B252">
            <v>3434</v>
          </cell>
          <cell r="C252" t="str">
            <v>Actualización e implementación del PGIRS Municipal</v>
          </cell>
        </row>
        <row r="253">
          <cell r="B253">
            <v>3435</v>
          </cell>
          <cell r="C253" t="str">
            <v>Acciones tendientes a la consolidación, promoción y difusión de la Estrategia Nacional de Economía Circular en el Municipio de Caldas</v>
          </cell>
        </row>
        <row r="254">
          <cell r="B254">
            <v>3441</v>
          </cell>
          <cell r="C254" t="str">
            <v>Acciones de apoyo institucional y comunitario para el fortalecimiento institucional, técnico, operativo, administrativo, contable y logístico en la prestación eficiente y eficaz de los servicios públicos domiciliarios.</v>
          </cell>
        </row>
        <row r="255">
          <cell r="B255">
            <v>3442</v>
          </cell>
          <cell r="C255" t="str">
            <v>Acciones para el fortalecimiento, Mantenimiento y modernización del sistema de alumbrado público en zona urbana y rural del Municipio de Caldas</v>
          </cell>
        </row>
        <row r="256">
          <cell r="B256">
            <v>3511</v>
          </cell>
          <cell r="C256" t="str">
            <v>Acciones institucionales para el mejoramiento de la malla vial competencia de instancias del orden Departamental y Nacional.</v>
          </cell>
        </row>
        <row r="257">
          <cell r="B257">
            <v>3521</v>
          </cell>
          <cell r="C257" t="str">
            <v>Proyectos en materia de movilidad sostenible, para la optimización del transporte en el Municipio de Caldas, de manera integrada con los sistemas masivos de transporte del Valle de Aburrá.</v>
          </cell>
        </row>
        <row r="258">
          <cell r="B258">
            <v>3531</v>
          </cell>
          <cell r="C258" t="str">
            <v>Acciones para ejecutar proyectos de renovación, modernización e incremento del área de espacio público en el Municipio de Caldas.</v>
          </cell>
        </row>
        <row r="259">
          <cell r="B259">
            <v>3532</v>
          </cell>
          <cell r="C259" t="str">
            <v>Acciones para cofinanciar acciones de mejoramiento de espacio público en barrios y veredas mediante acciones de intervención social y comunitaria.</v>
          </cell>
        </row>
        <row r="260">
          <cell r="B260">
            <v>3533</v>
          </cell>
          <cell r="C260" t="str">
            <v>Acciones para construir, mejorar y modernizar circuitos y corredores turísticos urbanos y rurales</v>
          </cell>
        </row>
        <row r="261">
          <cell r="B261">
            <v>3541</v>
          </cell>
          <cell r="C261" t="str">
            <v>Equipamientos urbanos, comunitarios y turísticos construidos y mejorados.</v>
          </cell>
        </row>
        <row r="262">
          <cell r="B262">
            <v>3542</v>
          </cell>
          <cell r="C262" t="str">
            <v>Acciones para mejorar la Infraestructura en la malla vial urbana, rural y caminos veredales, construidos, rehabilitados y/o mantenidos.</v>
          </cell>
        </row>
        <row r="263">
          <cell r="B263">
            <v>3543</v>
          </cell>
          <cell r="C263" t="str">
            <v>Proyectos aprobados con entidades del orden departamental, regional o nacional para el mejoramiento de la malla vial urbana, rural y caminos veredales del Municipio de Caldas.</v>
          </cell>
        </row>
        <row r="264">
          <cell r="B264">
            <v>3544</v>
          </cell>
          <cell r="C264" t="str">
            <v>Acciones de señalización vial, seguridad vial y equipamiento urbano en Vías urbanas, rurales y caminos veredales</v>
          </cell>
        </row>
        <row r="265">
          <cell r="B265">
            <v>3545</v>
          </cell>
          <cell r="C265" t="str">
            <v>Cruces viales urbanos construidos y mejorados de manera integral.</v>
          </cell>
        </row>
        <row r="266">
          <cell r="B266">
            <v>3546</v>
          </cell>
          <cell r="C266" t="str">
            <v>Puntos críticos atendidos en la red vial rural, urbana y caminos veredales.</v>
          </cell>
        </row>
        <row r="267">
          <cell r="B267">
            <v>3611</v>
          </cell>
          <cell r="C267" t="str">
            <v>Acciones para Ampliar, mejorar y modernizar la infraestructura física y tecnológica del albergue Municipal</v>
          </cell>
        </row>
        <row r="268">
          <cell r="B268">
            <v>3621</v>
          </cell>
          <cell r="C268" t="str">
            <v>Acciones de esterilización de Caninos y felinos del Municipio de Caldas.</v>
          </cell>
        </row>
        <row r="269">
          <cell r="B269">
            <v>3622</v>
          </cell>
          <cell r="C269" t="str">
            <v>Acciones para el fortalecimiento técnico, operativo e institucional del Albergue de animales municipal.</v>
          </cell>
        </row>
        <row r="270">
          <cell r="B270">
            <v>3623</v>
          </cell>
          <cell r="C270" t="str">
            <v>Realizar Campañas para la adopción, tenencia responsable de mascotas, protección al animal, bienestar al animal y seguridad animal.</v>
          </cell>
        </row>
        <row r="271">
          <cell r="B271">
            <v>3624</v>
          </cell>
          <cell r="C271" t="str">
            <v>Acciones de estimación y caracterización de la población Canina y Felina del Municipio.</v>
          </cell>
        </row>
        <row r="272">
          <cell r="B272">
            <v>3625</v>
          </cell>
          <cell r="C272" t="str">
            <v>Instalación de microchips en caninos y felinos del municipio de Caldas.</v>
          </cell>
        </row>
        <row r="273">
          <cell r="B273">
            <v>3631</v>
          </cell>
          <cell r="C273" t="str">
            <v>Acciones para la prevención y protección de fauna y flora en el Municipio de Caldas.</v>
          </cell>
        </row>
        <row r="274">
          <cell r="B274">
            <v>3632</v>
          </cell>
          <cell r="C274" t="str">
            <v>Acciones para apoyar organizaciones y grupos organizados defensores de animales.</v>
          </cell>
        </row>
        <row r="275">
          <cell r="B275">
            <v>3633</v>
          </cell>
          <cell r="C275" t="str">
            <v>Estrategias pedagógicas realizadas, que permitan disminuir el uso de la pólvora en beneficio del bienestar animal.</v>
          </cell>
        </row>
        <row r="276">
          <cell r="B276">
            <v>3634</v>
          </cell>
          <cell r="C276" t="str">
            <v>Estrategias coordinadas, para el fortalecimiento del programa de sustitución de vehículos de tracción animal, por otro medio de carga y bienestar del caballo de alquiler.</v>
          </cell>
        </row>
        <row r="277">
          <cell r="B277">
            <v>4111</v>
          </cell>
          <cell r="C277" t="str">
            <v>Acciones formativas de participación ciudadana a organizaciones sociales, comunitarias, deportivas, culturales, ambientales, empresariales y Juntas de Acción Comunal en fortalecimiento institucional en materia presencial o a través de la virtualidad.</v>
          </cell>
        </row>
        <row r="278">
          <cell r="B278">
            <v>4112</v>
          </cell>
          <cell r="C278" t="str">
            <v>Apoyar técnica, operativa e institucionalmente encuentros de articulación y comunicación con organizaciones sociales y/o juntas de acción comunal, e instancias de participación.</v>
          </cell>
        </row>
        <row r="279">
          <cell r="B279">
            <v>4113</v>
          </cell>
          <cell r="C279" t="str">
            <v>Actualizar la plataforma tecnológica de la administración municipal en materia de atención de trámites virtuales activando un micrositio para la atención de organizaciones comunales y grupos organizados.</v>
          </cell>
        </row>
        <row r="280">
          <cell r="B280">
            <v>4121</v>
          </cell>
          <cell r="C280" t="str">
            <v>Estructuración, formulación e implementación de la política pública y el plan estratégico de libertad de culto y conciencia formulada y aprobada.</v>
          </cell>
        </row>
        <row r="281">
          <cell r="B281">
            <v>4122</v>
          </cell>
          <cell r="C281" t="str">
            <v>Acciones con las diferentes comunidades religiosas y cultos en materia de atención social, humanitaria y económica para la atención de la población más vulnerable.</v>
          </cell>
        </row>
        <row r="282">
          <cell r="B282">
            <v>4123</v>
          </cell>
          <cell r="C282" t="str">
            <v>Acciones para la conformación e implementación del Comité Técnico Intersectorial de Libertad de Creencias en el Municipio de Caldas.</v>
          </cell>
        </row>
        <row r="283">
          <cell r="B283">
            <v>4131</v>
          </cell>
          <cell r="C283" t="str">
            <v>Apoyar los convites y acciones comunitarias y sociales que mejoren la calidad de vida de los ciudadanos.</v>
          </cell>
        </row>
        <row r="284">
          <cell r="B284">
            <v>4132</v>
          </cell>
          <cell r="C284" t="str">
            <v>Jornadas de descentralización administrativa con oferta de servicios de la administración municipal.</v>
          </cell>
        </row>
        <row r="285">
          <cell r="B285">
            <v>4211</v>
          </cell>
          <cell r="C285" t="str">
            <v>Diagnóstico institucional de modernización del municipio, acorde con las nuevas demandas ciudadanas, el nuevo modelo de gestión, objetivos estratégicos y utilización de las TICS.</v>
          </cell>
        </row>
        <row r="286">
          <cell r="B286">
            <v>4212</v>
          </cell>
          <cell r="C286" t="str">
            <v>Acciones para desarrollar iniciativas de transformación y modernización institucional que fortalezcan las capacidades de gestión administrativa y atención ciudadana.</v>
          </cell>
        </row>
        <row r="287">
          <cell r="B287">
            <v>4213</v>
          </cell>
          <cell r="C287" t="str">
            <v>Acciones de alineamiento entre el Plan de Desarrollo Municipal y el sistema de gestión de calidad, bajo un enfoque de gestión por procesos, que involucre la transformación digital como un eje fundamental de eficiencia y productividad.</v>
          </cell>
        </row>
        <row r="288">
          <cell r="B288">
            <v>4214</v>
          </cell>
          <cell r="C288" t="str">
            <v>Actualización y fortalecimiento los procesos y procedimiento de la entidad mediante la adecuada implementación del sistema de gestión de calidad en armonía con las políticas del MIPG.</v>
          </cell>
        </row>
        <row r="289">
          <cell r="B289">
            <v>4215</v>
          </cell>
          <cell r="C289" t="str">
            <v>Acciones de Fortalecimiento al Banco de Programas y Proyectos de la Administración Municipal, como estrategia para cofinanciar el Plan de Desarrollo ante las diferentes entidades de orden metropolitano, departamental, nacional e internacional.</v>
          </cell>
        </row>
        <row r="290">
          <cell r="B290">
            <v>4216</v>
          </cell>
          <cell r="C290" t="str">
            <v>Acciones de apoyo a las entidades descentralizadas del Municipio de Caldas en la formulación e implementación en los modelos integrados de planeación y gestión.</v>
          </cell>
        </row>
        <row r="291">
          <cell r="B291">
            <v>4217</v>
          </cell>
          <cell r="C291" t="str">
            <v>Acciones de Construcción, adecuación y mejoramiento de la infraestructura física de la administración Municipal y dotación de mobiliario para el adecuado funcionamiento de la Administración municipal.</v>
          </cell>
        </row>
        <row r="292">
          <cell r="B292">
            <v>4218</v>
          </cell>
          <cell r="C292" t="str">
            <v>Acciones de modernización y remodelación física y tecnológica de la biblioteca Municipal</v>
          </cell>
        </row>
        <row r="293">
          <cell r="B293">
            <v>4221</v>
          </cell>
          <cell r="C293" t="str">
            <v>Personas atendidas en los programas de bienestar laboral.</v>
          </cell>
        </row>
        <row r="294">
          <cell r="B294">
            <v>4222</v>
          </cell>
          <cell r="C294" t="str">
            <v>Implementación del teletrabajo para los servidores públicos.</v>
          </cell>
        </row>
        <row r="295">
          <cell r="B295">
            <v>4231</v>
          </cell>
          <cell r="C295" t="str">
            <v>Acciones de Modernización física y tecnológica del archivo municipal.</v>
          </cell>
        </row>
        <row r="296">
          <cell r="B296">
            <v>4232</v>
          </cell>
          <cell r="C296" t="str">
            <v>Acciones de mejoramiento al proceso de gestión documental, estableciendo criterios de permanencia y disposición final conforme a la normativa archivística vigente.</v>
          </cell>
        </row>
        <row r="297">
          <cell r="B297">
            <v>4233</v>
          </cell>
          <cell r="C297" t="str">
            <v>Acciones de formulación y documentación a los procesos archivísticos encaminados a la planificación, procesamiento, manejo y organización de la documentación producida y recibida por la entidad dese su origen hasta su destino final.</v>
          </cell>
        </row>
        <row r="298">
          <cell r="B298">
            <v>4311</v>
          </cell>
          <cell r="C298" t="str">
            <v>Acciones para el fortalecimiento de atención a las auditorías internas y externas de la entidad.</v>
          </cell>
        </row>
        <row r="299">
          <cell r="B299">
            <v>4312</v>
          </cell>
          <cell r="C299" t="str">
            <v>Acciones de fortalecimiento a la gestión jurídica y contractual de la entidad.</v>
          </cell>
        </row>
        <row r="300">
          <cell r="B300">
            <v>4313</v>
          </cell>
          <cell r="C300" t="str">
            <v>Acciones de reducción de los riesgos de corrupción y de gestión, a través de la actualización de la matriz de riesgos y gestión de los controles implementados en el Plan de Anticorrupción y Atención al Ciudadano - PAAC.</v>
          </cell>
        </row>
        <row r="301">
          <cell r="B301">
            <v>4314</v>
          </cell>
          <cell r="C301" t="str">
            <v>Acciones que propendan al mejoramiento de la operatividad de la oficina de control interno, en los términos del artículo 8 de la Ley 1474 de 2011.</v>
          </cell>
        </row>
        <row r="302">
          <cell r="B302">
            <v>4315</v>
          </cell>
          <cell r="C302" t="str">
            <v>Acciones para la formulación, seguimiento y evaluación del plan de desarrollo municipal, planes estratégicos y planes de acción.</v>
          </cell>
        </row>
        <row r="303">
          <cell r="B303">
            <v>4316</v>
          </cell>
          <cell r="C303" t="str">
            <v>Acciones para mejorar el índice de desempeño institucional de la administración municipal durante el cuatrienio.</v>
          </cell>
        </row>
        <row r="304">
          <cell r="B304">
            <v>4321</v>
          </cell>
          <cell r="C304" t="str">
            <v>Acciones para el cumplimiento del indicador de la ley 617 de 2000.</v>
          </cell>
        </row>
        <row r="305">
          <cell r="B305">
            <v>4322</v>
          </cell>
          <cell r="C305" t="str">
            <v>Acciones para el Cumplimiento de los indicadores del índice de sostenibilidad y solvencia.</v>
          </cell>
        </row>
        <row r="306">
          <cell r="B306">
            <v>4323</v>
          </cell>
          <cell r="C306" t="str">
            <v>Acciones para el proceso de saneamiento contable.</v>
          </cell>
        </row>
        <row r="307">
          <cell r="B307">
            <v>4324</v>
          </cell>
          <cell r="C307" t="str">
            <v>Acciones para la Actualización del inventario Municipal.</v>
          </cell>
        </row>
        <row r="308">
          <cell r="B308">
            <v>4325</v>
          </cell>
          <cell r="C308" t="str">
            <v>Acciones de promoción del gasto público orientado a resultados mediante acciones de planeación, eficiencia, eficacia y transparencia.</v>
          </cell>
        </row>
        <row r="309">
          <cell r="B309">
            <v>4326</v>
          </cell>
          <cell r="C309" t="str">
            <v>Actualización del estatuto tributario Municipal.</v>
          </cell>
        </row>
        <row r="310">
          <cell r="B310">
            <v>4331</v>
          </cell>
          <cell r="C310" t="str">
            <v>Acciones para mejorar el registro de los trámites en el Sistema Único de Información de Trámites - SUIT e integrarlos a la plataforma tecnológica que permita integrar las bases de datos municipales con la Geodatabase.</v>
          </cell>
        </row>
        <row r="311">
          <cell r="B311">
            <v>4332</v>
          </cell>
          <cell r="C311" t="str">
            <v>Acciones para mejorar el porcentaje de efectividad en la atención de las PQRSD como parte del sistema integrado de gestión.</v>
          </cell>
        </row>
        <row r="312">
          <cell r="B312">
            <v>4341</v>
          </cell>
          <cell r="C312" t="str">
            <v>Acciones para Cofinanciar la modernización tecnológica de la administración municipal y las entidades descentralizadas.</v>
          </cell>
        </row>
        <row r="313">
          <cell r="B313">
            <v>4342</v>
          </cell>
          <cell r="C313" t="str">
            <v>Actualizar e implementar el plan estratégico de tecnologías de la información PETI.</v>
          </cell>
        </row>
        <row r="314">
          <cell r="B314">
            <v>4343</v>
          </cell>
          <cell r="C314" t="str">
            <v>Actualizar e implementar el plan estratégico de comunicaciones PEC.</v>
          </cell>
        </row>
        <row r="315">
          <cell r="B315">
            <v>4344</v>
          </cell>
          <cell r="C315" t="str">
            <v>Acciones para la implementación de la estrategia gubernamental de datos abiertos.</v>
          </cell>
        </row>
        <row r="316">
          <cell r="B316">
            <v>4345</v>
          </cell>
          <cell r="C316" t="str">
            <v>Acciones para aumentar y mejorar las herramientas TIC para la interacción con el ciudadano.</v>
          </cell>
        </row>
        <row r="317">
          <cell r="B317">
            <v>4411</v>
          </cell>
          <cell r="C317" t="str">
            <v>Acciones integrales para la prevención y contención de los delitos que afectan la seguridad pública y la seguridad ciudadana, donde se incorporen las diferentes variables de convivencia y seguridad ciudadana.</v>
          </cell>
        </row>
        <row r="318">
          <cell r="B318">
            <v>4412</v>
          </cell>
          <cell r="C318" t="str">
            <v>Consejos de Seguridad municipales descentralizados.</v>
          </cell>
        </row>
        <row r="319">
          <cell r="B319">
            <v>4413</v>
          </cell>
          <cell r="C319" t="str">
            <v>Acciones de apoyo a los organismos de seguridad y justicia para el cumplimiento de su objeto misional.</v>
          </cell>
        </row>
        <row r="320">
          <cell r="B320">
            <v>4414</v>
          </cell>
          <cell r="C320" t="str">
            <v>Acciones para Cofinanciar la construcción y dotación del centro integrado de mando unificado para el Municipio de Caldas.</v>
          </cell>
        </row>
        <row r="321">
          <cell r="B321">
            <v>4415</v>
          </cell>
          <cell r="C321" t="str">
            <v>Acciones para la Renovación física y tecnológica del CCTV urbano y rural.</v>
          </cell>
        </row>
        <row r="322">
          <cell r="B322">
            <v>4416</v>
          </cell>
          <cell r="C322" t="str">
            <v>Acciones integrales para prohibir el consumo de estupefacientes en parques públicos, inmediaciones de instituciones educativas, escenarios deportivos e iglesias, para darle cumplimiento a la sentencia C-253 de 2019 de la Corte Constitucional.</v>
          </cell>
        </row>
        <row r="323">
          <cell r="B323">
            <v>4417</v>
          </cell>
          <cell r="C323" t="str">
            <v>Acciones para garantizar entornos escolares seguros y libres de la amenaza de expendio y consumo de drogas.</v>
          </cell>
        </row>
        <row r="324">
          <cell r="B324">
            <v>4418</v>
          </cell>
          <cell r="C324" t="str">
            <v>Acciones de control urbanístico, ambiental y de control en el espacio público en zona urbana y rural.</v>
          </cell>
        </row>
        <row r="325">
          <cell r="B325">
            <v>4419</v>
          </cell>
          <cell r="C325" t="str">
            <v>Estructuración, actualización, formulación, implementación y evaluación del Plan Integral de Seguridad y Convivencia Ciudadana territorial (PISCCT).</v>
          </cell>
        </row>
        <row r="326">
          <cell r="B326">
            <v>44110</v>
          </cell>
          <cell r="C326" t="str">
            <v>Acciones de prevención de niños, niñas, adolescentes y jóvenes en explotación comercial e instrumentalización sexual.</v>
          </cell>
        </row>
        <row r="327">
          <cell r="B327">
            <v>44111</v>
          </cell>
          <cell r="C327" t="str">
            <v>Acciones integrales para la reducción del homicidio en el Municipio.</v>
          </cell>
        </row>
        <row r="328">
          <cell r="B328">
            <v>44112</v>
          </cell>
          <cell r="C328" t="str">
            <v>Acciones de control territorial conjuntas, por cuadrantes como estrategia de prevención del delito.</v>
          </cell>
        </row>
        <row r="329">
          <cell r="B329">
            <v>44113</v>
          </cell>
          <cell r="C329" t="str">
            <v>Acciones de fortalecimiento a la gestión de las inspecciones de policía y la comisaría de familia del municipio de Caldas.</v>
          </cell>
        </row>
        <row r="330">
          <cell r="B330">
            <v>44114</v>
          </cell>
          <cell r="C330" t="str">
            <v>Acompañamiento a procesos electorales en el Municipio</v>
          </cell>
        </row>
        <row r="331">
          <cell r="B331">
            <v>44115</v>
          </cell>
          <cell r="C331" t="str">
            <v>Acciones de Mantenimiento y mejoramiento a la infraestructura física y tecnológica a las inspecciones de policia, comisaria de familia y comando de policia.</v>
          </cell>
        </row>
        <row r="332">
          <cell r="B332">
            <v>44116</v>
          </cell>
          <cell r="C332" t="str">
            <v>Apoyar técnica, operativa y logísticamente a los operadores de justicia, para desarrollar capacidades especializadas para la defensa del agua, la biodiversidad y el medio ambiente.</v>
          </cell>
        </row>
        <row r="333">
          <cell r="B333">
            <v>44117</v>
          </cell>
          <cell r="C333" t="str">
            <v>Actividades descentralizadas para facilitar el acceso a la justicia y la presencia de las instituciones estatales a las zonas rurales del Municipio.</v>
          </cell>
        </row>
        <row r="334">
          <cell r="B334">
            <v>44118</v>
          </cell>
          <cell r="C334" t="str">
            <v>Acciones para mitigar y contener el hacinamiento carcelario y la atención de sindicados del municipio de Caldas.</v>
          </cell>
        </row>
        <row r="335">
          <cell r="B335">
            <v>4421</v>
          </cell>
          <cell r="C335" t="str">
            <v>Estrategias implementadas para la prevención y contención de las economías ilegales.</v>
          </cell>
        </row>
        <row r="336">
          <cell r="B336">
            <v>4422</v>
          </cell>
          <cell r="C336" t="str">
            <v>Proyectos y programas de formación y formalización ciudadana en sustituir las economías ilícitas por lícitas y a destruir las finanzas de las organizaciones criminales.</v>
          </cell>
        </row>
        <row r="337">
          <cell r="B337">
            <v>4423</v>
          </cell>
          <cell r="C337" t="str">
            <v>Acciones acompañadas en el marco del plan de prevención y control de las actividades ilícitas que afectan las rentas del Municipio.</v>
          </cell>
        </row>
        <row r="338">
          <cell r="B338">
            <v>4424</v>
          </cell>
          <cell r="C338" t="str">
            <v>Acompañar técnica, operativa y logísticamente a los operadores de justicia con ocasión de las acciones adelantadas para el control de las actividades que afectan las rentas de la entidad territorial.</v>
          </cell>
        </row>
        <row r="339">
          <cell r="B339">
            <v>4425</v>
          </cell>
          <cell r="C339" t="str">
            <v>Campañas formativas y comunicacionales para la prevención, control y sanción del delito.</v>
          </cell>
        </row>
        <row r="340">
          <cell r="B340">
            <v>4431</v>
          </cell>
          <cell r="C340" t="str">
            <v>Estrategias comunicacionales y pedagógicas, para la difusión reconocimiento, protección, defensa y garantía de los Derechos Humanos diseñadas e implementadas (DDHH)</v>
          </cell>
        </row>
        <row r="341">
          <cell r="B341">
            <v>4432</v>
          </cell>
          <cell r="C341" t="str">
            <v>Acciones para la prevención y atención de vulneraciones de Derechos Humanos.</v>
          </cell>
        </row>
        <row r="342">
          <cell r="B342">
            <v>4433</v>
          </cell>
          <cell r="C342" t="str">
            <v>Estructurar y formular e implementar el plan municipal de Derechos Humanos.</v>
          </cell>
        </row>
        <row r="343">
          <cell r="B343">
            <v>4441</v>
          </cell>
          <cell r="C343" t="str">
            <v>Apoyar acciones interinstitucionales para la atención integral a la población migrante en el Municipio.</v>
          </cell>
        </row>
        <row r="344">
          <cell r="B344">
            <v>4442</v>
          </cell>
          <cell r="C344" t="str">
            <v>Acciones institucionales para el fortalecimiento de los métodos alternativos de solución de conflictos.</v>
          </cell>
        </row>
        <row r="345">
          <cell r="B345">
            <v>4443</v>
          </cell>
          <cell r="C345" t="str">
            <v>Acciones para la formulación, implementación y puesta en marcha del centro de conciliación público en el Municipio.</v>
          </cell>
        </row>
        <row r="346">
          <cell r="B346">
            <v>4444</v>
          </cell>
          <cell r="C346" t="str">
            <v>Identificar los riesgos de violencia basada en género y adopción de acciones para la garantía del ejercicio de la defensa de los derechos humanos a nivel territorial.</v>
          </cell>
        </row>
        <row r="347">
          <cell r="B347">
            <v>4445</v>
          </cell>
          <cell r="C347" t="str">
            <v>Acciones institucionales y comunitarias para la construcción de paz, reconciliación y convivencia.</v>
          </cell>
        </row>
        <row r="348">
          <cell r="B348">
            <v>4446</v>
          </cell>
          <cell r="C348" t="str">
            <v>Acciones de Articulación de espacios académicos, culturales y comunitarios de discusión para la implementación de los puntos del acuerdo de paz en el Municipio.</v>
          </cell>
        </row>
        <row r="349">
          <cell r="B349">
            <v>4447</v>
          </cell>
          <cell r="C349" t="str">
            <v>Capacitación a docentes en estrategias de gestión de aula para la construcción de paz territorial.</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refreshError="1"/>
      <sheetData sheetId="1">
        <row r="2">
          <cell r="B2">
            <v>1111</v>
          </cell>
          <cell r="C2" t="str">
            <v>Acciones de generación de ingresos para las mujeres, a través del acceso a instrumentos financieros y/o condiciones de empleabilidad y emprendimiento.</v>
          </cell>
        </row>
        <row r="3">
          <cell r="B3">
            <v>1112</v>
          </cell>
          <cell r="C3" t="str">
            <v>Acciones relacionadas con programas de incubación de emprendimientos en líneas temáticas de interés estratégico como TICS, salud, educación e industrias naranjas.</v>
          </cell>
        </row>
        <row r="4">
          <cell r="B4">
            <v>1113</v>
          </cell>
          <cell r="C4" t="str">
            <v>Acciones formativas en materia de productividad y emprendimiento como estrategia de generación de ingresos e independencia laboral mediante alianzas estratégicas con entidades del orden nacional y/o recursos de Cooperación Internacional.</v>
          </cell>
        </row>
        <row r="5">
          <cell r="B5">
            <v>1114</v>
          </cell>
          <cell r="C5" t="str">
            <v>Acciones de fortalecimiento técnico, académico, administrativo, jurídico y tecnológico a grupos, corporaciones y Organizaciones de mujeres del Municipio de Caldas.</v>
          </cell>
        </row>
        <row r="6">
          <cell r="B6">
            <v>1121</v>
          </cell>
          <cell r="C6" t="str">
            <v>Campañas de educación en derechos sexuales y reproductivos (planificación familiar, explotación sexual, entre otros) para las mujeres Caldeñas</v>
          </cell>
        </row>
        <row r="7">
          <cell r="B7">
            <v>1122</v>
          </cell>
          <cell r="C7" t="str">
            <v>Implementación de acciones para la formación de mujeres en la participación ciudadana, política, comunitaria y consolidación de paz.</v>
          </cell>
        </row>
        <row r="8">
          <cell r="B8">
            <v>1131</v>
          </cell>
          <cell r="C8" t="str">
            <v>Estrategias para la prevención de la violencia contra las mujeres</v>
          </cell>
        </row>
        <row r="9">
          <cell r="B9">
            <v>1132</v>
          </cell>
          <cell r="C9"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0">
          <cell r="B10">
            <v>1133</v>
          </cell>
          <cell r="C10" t="str">
            <v>Apoyo académico, logístico, tecnológico y operativo a la mesa municipal de erradicación de violencia contra las mujeres.</v>
          </cell>
        </row>
        <row r="11">
          <cell r="B11">
            <v>1134</v>
          </cell>
          <cell r="C11" t="str">
            <v>Atención y seguimiento de mujeres víctimas de violencias de género</v>
          </cell>
        </row>
        <row r="12">
          <cell r="B12">
            <v>1141</v>
          </cell>
          <cell r="C12"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3">
          <cell r="B13">
            <v>1142</v>
          </cell>
          <cell r="C13" t="str">
            <v>Acciones para la creación del centro de Promoción Integral para las mujeres y las niñas, como un espacio de acompañamiento psicosocial, empoderamiento social, político, encuentro de saberes, cultura, recreación, deporte y emprendimiento.</v>
          </cell>
        </row>
        <row r="14">
          <cell r="B14">
            <v>1143</v>
          </cell>
          <cell r="C14"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5">
          <cell r="B15">
            <v>1144</v>
          </cell>
          <cell r="C15" t="str">
            <v>Acciones para la implementación de la política pública municipal de equidad de género para las mujeres urbanas y rurales del Municipio de Caldas Antioquia.</v>
          </cell>
        </row>
        <row r="16">
          <cell r="B16">
            <v>1145</v>
          </cell>
          <cell r="C16" t="str">
            <v>Eventos de reconocimiento y conmemoración para la mujer</v>
          </cell>
        </row>
        <row r="17">
          <cell r="B17">
            <v>1211</v>
          </cell>
          <cell r="C17" t="str">
            <v>Acciones para la atención Niños y niñas entre los 0 y 5 años integralmente.</v>
          </cell>
        </row>
        <row r="18">
          <cell r="B18">
            <v>1212</v>
          </cell>
          <cell r="C18" t="str">
            <v>Acciones en beneficio de las Madres gestantes y lactantes atendidas a través de alianzas estratégicas.</v>
          </cell>
        </row>
        <row r="19">
          <cell r="B19">
            <v>1221</v>
          </cell>
          <cell r="C19" t="str">
            <v>Estructuración e implementación del Sistema de Seguimiento al Desarrollo Integral de la Primera Infancia (SSDIPI).</v>
          </cell>
        </row>
        <row r="20">
          <cell r="B20">
            <v>1222</v>
          </cell>
          <cell r="C20" t="str">
            <v>Acciones para Prevenir y atender las situaciones de violencia intrafamiliar contra niñas, niños y adolescentes, para evitar su vulneración y romper con ciclos de violencia en edades adultas.</v>
          </cell>
        </row>
        <row r="21">
          <cell r="B21">
            <v>1223</v>
          </cell>
          <cell r="C21" t="str">
            <v>Acciones encaminadas a erradicar el trabajo infantil.</v>
          </cell>
        </row>
        <row r="22">
          <cell r="B22">
            <v>1224</v>
          </cell>
          <cell r="C22" t="str">
            <v>Estructurar y crear la Ruta Integral de Atenciones de niñas, niños y adolescentes en condiciones de vulnerabilidad.</v>
          </cell>
        </row>
        <row r="23">
          <cell r="B23">
            <v>1225</v>
          </cell>
          <cell r="C23" t="str">
            <v>Implementar acciones conjuntas de educación sexual y bienestar de niños y niñas, desde las diferentes instancias educativas y programas de la administración municipal.</v>
          </cell>
        </row>
        <row r="24">
          <cell r="B24">
            <v>1231</v>
          </cell>
          <cell r="C24" t="str">
            <v>Estructuración y ejecución del plan de acción de la política pública de niñez adoptada mediante Acuerdo Municipal Nro. 007 de 2019.</v>
          </cell>
        </row>
        <row r="25">
          <cell r="B25">
            <v>1232</v>
          </cell>
          <cell r="C25" t="str">
            <v>Acciones para el fortalecimiento de la mesa de infancia, adolescencia y familia en el Municipio de Caldas.</v>
          </cell>
        </row>
        <row r="26">
          <cell r="B26">
            <v>1311</v>
          </cell>
          <cell r="C26" t="str">
            <v>Estructuración, formulación e implementación del Plan estratégico de desarrollo juvenil.</v>
          </cell>
        </row>
        <row r="27">
          <cell r="B27">
            <v>1312</v>
          </cell>
          <cell r="C27" t="str">
            <v>Acciones para la estructuración, conformación y acompañamiento integral del Consejo Municipal de Juventud – CMJ.</v>
          </cell>
        </row>
        <row r="28">
          <cell r="B28">
            <v>1314</v>
          </cell>
          <cell r="C28" t="str">
            <v>Eventos realizados para los jóvenes del Municipio</v>
          </cell>
        </row>
        <row r="29">
          <cell r="B29">
            <v>1315</v>
          </cell>
          <cell r="C29" t="str">
            <v>Acciones para la creación del Campus Juvenil para la identificación y reconocimiento de liderazgos positivos, formación en participación, resolución de conflictos, emprendimiento e inclusión laboral y productiva a los jóvenes.</v>
          </cell>
        </row>
        <row r="30">
          <cell r="B30">
            <v>1316</v>
          </cell>
          <cell r="C30" t="str">
            <v>Gestionar alianzas públicas y privadas para servicios complementarios a población estudiantil.</v>
          </cell>
        </row>
        <row r="31">
          <cell r="B31">
            <v>1411</v>
          </cell>
          <cell r="C31" t="str">
            <v>Acciones para el fortalecimiento a la Comisaria de Familia con tecnología, personal idóneo, mejor capacidad instalada y talento humano.</v>
          </cell>
        </row>
        <row r="32">
          <cell r="B32">
            <v>1412</v>
          </cell>
          <cell r="C32" t="str">
            <v>Estructurar, formular e implementar la Política Pública Municipal de Familias, que reconozca a las familias como sujetos colectivos de derechos, para contribuir a la consolidación de una sociedad justa y equitativa.</v>
          </cell>
        </row>
        <row r="33">
          <cell r="B33">
            <v>1413</v>
          </cell>
          <cell r="C33" t="str">
            <v>Acciones para el fortalecimiento de los lazos familiares mediante encuentros de pareja, talleres de pautas de crianza humanizada, valores familiares y generación de espacios para compartir en familia.</v>
          </cell>
        </row>
        <row r="34">
          <cell r="B34">
            <v>1414</v>
          </cell>
          <cell r="C34" t="str">
            <v>Acciones de   apoyo   Familias beneficiadas con el programa Familias en Acción.</v>
          </cell>
        </row>
        <row r="35">
          <cell r="B35">
            <v>1415</v>
          </cell>
          <cell r="C35" t="str">
            <v>Acciones de apoyo para formular y ejecutar estrategias para el acompañamiento a familias en la implementación de unidades productivas y la creación de empresas familiares como reactivación económica y social.</v>
          </cell>
        </row>
        <row r="36">
          <cell r="B36">
            <v>1421</v>
          </cell>
          <cell r="C36" t="str">
            <v>Acciones para la caracterización e identificación de la población habitante de calle en el Municipio.</v>
          </cell>
        </row>
        <row r="37">
          <cell r="B37">
            <v>1422</v>
          </cell>
          <cell r="C37" t="str">
            <v>Acciones de atención Integral de Protección Social de la población habitante de calle en el Municipio.</v>
          </cell>
        </row>
        <row r="38">
          <cell r="B38">
            <v>1511</v>
          </cell>
          <cell r="C38" t="str">
            <v>Acciones técnicas, operativas y logísticas para apoyar el Comité de Justicia Transicional.</v>
          </cell>
        </row>
        <row r="39">
          <cell r="B39">
            <v>1512</v>
          </cell>
          <cell r="C39"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0">
          <cell r="B40">
            <v>1513</v>
          </cell>
          <cell r="C40" t="str">
            <v>Acciones de apoyo técnico, logístico, tecnológico y operativo a la mesa Municipal de víctimas dentro de su función de formular propuestas, planes, programas y proyectos para la materialización de los derechos de la población víctima.</v>
          </cell>
        </row>
        <row r="41">
          <cell r="B41">
            <v>1611</v>
          </cell>
          <cell r="C41" t="str">
            <v>Acciones orientadas a fortalecer los programas de asistencia y atención a los diferentes grupos que garantizan el enfoque de derechos para la atención diferencial de grupos étnicos.</v>
          </cell>
        </row>
        <row r="42">
          <cell r="B42">
            <v>1612</v>
          </cell>
          <cell r="C42" t="str">
            <v>Acciones para generar oportunidades de estudio y empleabilidad para los grupos étnicos mediante la atención de necesidades en materia de empleo, innovación, emprendimiento y desarrollo humano.</v>
          </cell>
        </row>
        <row r="43">
          <cell r="B43">
            <v>1711</v>
          </cell>
          <cell r="C43" t="str">
            <v>Mesas de participación de las personas LGBTTTIQA implementadas.</v>
          </cell>
        </row>
        <row r="44">
          <cell r="B44">
            <v>1712</v>
          </cell>
          <cell r="C44" t="str">
            <v>Eventos con la población LGBTTTIQA realizados.</v>
          </cell>
        </row>
        <row r="45">
          <cell r="B45">
            <v>1713</v>
          </cell>
          <cell r="C45" t="str">
            <v>Acciones para generar oportunidades de estudio y empleabilidad para la población LGBTTTIQA mediante la atención de necesidades en materia de empleo, innovación, emprendimiento y desarrollo humano.</v>
          </cell>
        </row>
        <row r="46">
          <cell r="B46">
            <v>1811</v>
          </cell>
          <cell r="C46" t="str">
            <v>Acciones de atención integral de adultos mayores inscritos en los diferentes programas de la Administración Municipal.</v>
          </cell>
        </row>
        <row r="47">
          <cell r="B47">
            <v>1812</v>
          </cell>
          <cell r="C47" t="str">
            <v>Seguimiento trimestral a las acciones de implementación de la política pública de adulto mayor.</v>
          </cell>
        </row>
        <row r="48">
          <cell r="B48">
            <v>1813</v>
          </cell>
          <cell r="C48" t="str">
            <v>Acciones de promoción de la corresponsabilidad de la familia en el desarrollo de la atención integral a las personas mayores o con discapacidad.</v>
          </cell>
        </row>
        <row r="49">
          <cell r="B49">
            <v>1814</v>
          </cell>
          <cell r="C49" t="str">
            <v>Generar e implementar una ruta de atención intersectorial para el   adulto mayor, con discapacidad, sus familias y cuidadores, con el fin de incluirlos dentro de la oferta programática sectorial.</v>
          </cell>
        </row>
        <row r="50">
          <cell r="B50">
            <v>1815</v>
          </cell>
          <cell r="C50" t="str">
            <v>Acciones de atención integral de personas en situación de discapacidad inscritos en los diferentes programas de la Administración Municipal.</v>
          </cell>
        </row>
        <row r="51">
          <cell r="B51">
            <v>1816</v>
          </cell>
          <cell r="C51" t="str">
            <v>Caracterización e identificación de la población en situación de discapacidad como estrategia de atención de atención integral.</v>
          </cell>
        </row>
        <row r="52">
          <cell r="B52">
            <v>1817</v>
          </cell>
          <cell r="C52" t="str">
            <v>Formulación e Implementación del plan estratégico de la política pública de discapacidad mediante acuerdo Municipal 013 del 2019.</v>
          </cell>
        </row>
        <row r="53">
          <cell r="B53">
            <v>1818</v>
          </cell>
          <cell r="C53" t="str">
            <v>Acciones para generar oportunidades de estudio y empleabilidad para la población en situación de discapacidad mediante la atención de necesidades en materia de empleo, innovación, emprendimiento y desarrollo humano.</v>
          </cell>
        </row>
        <row r="54">
          <cell r="B54">
            <v>1911</v>
          </cell>
          <cell r="C54" t="str">
            <v>Acciones para la implementación del plan de lectura, escritura, oralidad y fortalecimiento a la extensión cultural de la biblioteca pública.</v>
          </cell>
        </row>
        <row r="55">
          <cell r="B55">
            <v>1912</v>
          </cell>
          <cell r="C55" t="str">
            <v>Estudiantes beneficiados con jornada complementaria.</v>
          </cell>
        </row>
        <row r="56">
          <cell r="B56">
            <v>1913</v>
          </cell>
          <cell r="C56" t="str">
            <v>Establecimientos educativos que reciben asesoría y asistencia técnica para la implementación del gobierno escolar.</v>
          </cell>
        </row>
        <row r="57">
          <cell r="B57">
            <v>1914</v>
          </cell>
          <cell r="C57" t="str">
            <v>Estrategia de acompañamiento al Tránsito armónico (trayectorias educativas),</v>
          </cell>
        </row>
        <row r="58">
          <cell r="B58">
            <v>1915</v>
          </cell>
          <cell r="C58" t="str">
            <v>Ajuste e implementación del Plan educativo Municipal PEM.</v>
          </cell>
        </row>
        <row r="59">
          <cell r="B59">
            <v>1916</v>
          </cell>
          <cell r="C59" t="str">
            <v>Acciones de mejoramiento de la calidad educativa a través de semilleros, preuniversitarios y preparación de Pruebas SABER.</v>
          </cell>
        </row>
        <row r="60">
          <cell r="B60">
            <v>1917</v>
          </cell>
          <cell r="C60" t="str">
            <v>Entrega de estímulos para estudiantes destacados en el grado 11.</v>
          </cell>
        </row>
        <row r="61">
          <cell r="B61">
            <v>1918</v>
          </cell>
          <cell r="C61" t="str">
            <v>Institucionalizar las Olimpiadas Académicas.</v>
          </cell>
        </row>
        <row r="62">
          <cell r="B62">
            <v>1919</v>
          </cell>
          <cell r="C62" t="str">
            <v>Actualización, adopción e implementación de los Manuales de convivencia en las instituciones educativas públicas.</v>
          </cell>
        </row>
        <row r="63">
          <cell r="B63">
            <v>1921</v>
          </cell>
          <cell r="C63" t="str">
            <v>Estudiantes que egresan con doble titulación en alianza con el SENA.</v>
          </cell>
        </row>
        <row r="64">
          <cell r="B64">
            <v>1922</v>
          </cell>
          <cell r="C64" t="str">
            <v>Crear un fondo para facilitar el acceso a la educación técnica y tecnológica.</v>
          </cell>
        </row>
        <row r="65">
          <cell r="B65">
            <v>1923</v>
          </cell>
          <cell r="C65"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6">
          <cell r="B66">
            <v>1931</v>
          </cell>
          <cell r="C66" t="str">
            <v>Instituciones Educativas oficiales beneficiadas con la alianza ERA.</v>
          </cell>
        </row>
        <row r="67">
          <cell r="B67">
            <v>1932</v>
          </cell>
          <cell r="C67" t="str">
            <v>Maestros formados en pedagogías activas con la alianza ERA.</v>
          </cell>
        </row>
        <row r="68">
          <cell r="B68">
            <v>1933</v>
          </cell>
          <cell r="C68" t="str">
            <v>Estudiantes beneficiados de la Universidad en el campo con la alianza ERA.</v>
          </cell>
        </row>
        <row r="69">
          <cell r="B69">
            <v>1941</v>
          </cell>
          <cell r="C69" t="str">
            <v>Acciones de apoyo Matricula oficial en edad escolar y adultos.</v>
          </cell>
        </row>
        <row r="70">
          <cell r="B70">
            <v>1942</v>
          </cell>
          <cell r="C70" t="str">
            <v>Estudiantes beneficiados con transporte escolar.</v>
          </cell>
        </row>
        <row r="71">
          <cell r="B71">
            <v>1943</v>
          </cell>
          <cell r="C71" t="str">
            <v>Acciones de Construcción y ampliación de la infraestructura física educativa del Municipio de Caldas.</v>
          </cell>
        </row>
        <row r="72">
          <cell r="B72">
            <v>1944</v>
          </cell>
          <cell r="C72" t="str">
            <v>Acciones de Mantenimiento, mejoramiento y modernización a la infraestructura educativa del Municipio de Caldas.</v>
          </cell>
        </row>
        <row r="73">
          <cell r="B73">
            <v>1945</v>
          </cell>
          <cell r="C73" t="str">
            <v>Acciones para la dotación de instituciones educativas, sedes, centros educativos rurales con material didáctico, y TICS.</v>
          </cell>
        </row>
        <row r="74">
          <cell r="B74">
            <v>1946</v>
          </cell>
          <cell r="C74" t="str">
            <v>Acciones para el mejoramiento y ampliación a la cobertura municipal en los servicios de bienestar y convivencia estudiantil.</v>
          </cell>
        </row>
        <row r="75">
          <cell r="B75">
            <v>1947</v>
          </cell>
          <cell r="C75" t="str">
            <v>Acciones para favorecer las diferentes modalidades educativas para la población adulta (sabatino y/o nocturno y/o digital).</v>
          </cell>
        </row>
        <row r="76">
          <cell r="B76">
            <v>1951</v>
          </cell>
          <cell r="C76" t="str">
            <v>Acciones de apoyo pedagógico al trabajo curricular de las instituciones y centros educativos.</v>
          </cell>
        </row>
        <row r="77">
          <cell r="B77">
            <v>1952</v>
          </cell>
          <cell r="C77" t="str">
            <v>Acciones de apoyo a docentes y directivos docentes en procesos de desarrollo y salud mental, y acciones de estímulo y reconocimiento a la labor docente.</v>
          </cell>
        </row>
        <row r="78">
          <cell r="B78">
            <v>1961</v>
          </cell>
          <cell r="C78" t="str">
            <v>Acciones para beneficio de estudiantes con becas en programas de educación superior.</v>
          </cell>
        </row>
        <row r="79">
          <cell r="B79">
            <v>1971</v>
          </cell>
          <cell r="C79" t="str">
            <v>Acciones de apoyo con kits escolares a estudiantes de primaria, media y básica.</v>
          </cell>
        </row>
        <row r="80">
          <cell r="B80">
            <v>1972</v>
          </cell>
          <cell r="C80" t="str">
            <v>Acciones para fortalecer, ampliar y apoyar la permanencia educativa mediante la intervención de la Unidad de Atención Integral y pedagógica (U.A.I.P)</v>
          </cell>
        </row>
        <row r="81">
          <cell r="B81">
            <v>1973</v>
          </cell>
          <cell r="C81" t="str">
            <v>Estructurar una plataforma tecnológica que administre las bases de información y caracterización de la población.</v>
          </cell>
        </row>
        <row r="82">
          <cell r="B82">
            <v>11011</v>
          </cell>
          <cell r="C82" t="str">
            <v>Realizar visitas de IVC al año a cada establecimiento abierto al público.</v>
          </cell>
        </row>
        <row r="83">
          <cell r="B83">
            <v>11012</v>
          </cell>
          <cell r="C83" t="str">
            <v>Realizar campañas con estrategias municipales para mejorar la calidad del aire.</v>
          </cell>
        </row>
        <row r="84">
          <cell r="B84">
            <v>11013</v>
          </cell>
          <cell r="C84" t="str">
            <v>Realizar visitas de vigilancia y control anuales a cada uno de los acueductos rurales y urbanos del Municipio.</v>
          </cell>
        </row>
        <row r="85">
          <cell r="B85">
            <v>11021</v>
          </cell>
          <cell r="C85" t="str">
            <v>Desarrollar estrategias de hábitos de vida saludable a poblaciones vulnerables relacionadas con salud oral y prevención de enfermedades crónicas modalidad virtual y presencial.</v>
          </cell>
        </row>
        <row r="86">
          <cell r="B86">
            <v>11031</v>
          </cell>
          <cell r="C86" t="str">
            <v>Desarrollar estrategias para promover la lactancia materna y hábitos de alimentación saludable.</v>
          </cell>
        </row>
        <row r="87">
          <cell r="B87">
            <v>11041</v>
          </cell>
          <cell r="C87" t="str">
            <v>Desarrollar estrategias sobre maternidad segura.</v>
          </cell>
        </row>
        <row r="88">
          <cell r="B88">
            <v>11042</v>
          </cell>
          <cell r="C88" t="str">
            <v>Implementar estrategia de promoción de derechos y deberes en salud sexual y reproductiva.</v>
          </cell>
        </row>
        <row r="89">
          <cell r="B89">
            <v>11051</v>
          </cell>
          <cell r="C89" t="str">
            <v>Realizar los planes de eventos de mitigación del riesgo en salud pública que se requieran (Sika, Dengue, Chincunguña, Covid-19).</v>
          </cell>
        </row>
        <row r="90">
          <cell r="B90">
            <v>11061</v>
          </cell>
          <cell r="C90" t="str">
            <v>Promover estrategia de estilos, modos y condiciones saludables en el entorno laboral en sector formal e informal de la economía.</v>
          </cell>
        </row>
        <row r="91">
          <cell r="B91">
            <v>11071</v>
          </cell>
          <cell r="C91" t="str">
            <v>Realizar campaña   de   IEC promocionando la vacunación en   la   población objeto del programa.</v>
          </cell>
        </row>
        <row r="92">
          <cell r="B92">
            <v>11072</v>
          </cell>
          <cell r="C92" t="str">
            <v>Verificar el reporte oportuno de las notificaciones en el SIVIGILA de los eventos de interés en salud pública de las UPGD.</v>
          </cell>
        </row>
        <row r="93">
          <cell r="B93">
            <v>11073</v>
          </cell>
          <cell r="C93" t="str">
            <v>Realizar búsquedas activas comunitarias para eventos de interés de salud pública.</v>
          </cell>
        </row>
        <row r="94">
          <cell r="B94">
            <v>11074</v>
          </cell>
          <cell r="C94" t="str">
            <v>Realizar asesorías y asistencias técnicas a las IPS del municipio en búsqueda activa institucional.</v>
          </cell>
        </row>
        <row r="95">
          <cell r="B95">
            <v>11076</v>
          </cell>
          <cell r="C95" t="str">
            <v>Realizar campaña de entornos saludables asociados a la prevención de IRA.</v>
          </cell>
        </row>
        <row r="96">
          <cell r="B96">
            <v>11081</v>
          </cell>
          <cell r="C96" t="str">
            <v>Realizar seguimiento e intervención a todos los casos de intento de suicidio ocurridos en el municipio.</v>
          </cell>
        </row>
        <row r="97">
          <cell r="B97">
            <v>11082</v>
          </cell>
          <cell r="C97" t="str">
            <v>Instituciones de salud y sociales con reporte de casos de consumo de sustancias psicoactivas.</v>
          </cell>
        </row>
        <row r="98">
          <cell r="B98">
            <v>11083</v>
          </cell>
          <cell r="C98" t="str">
            <v>Seguimiento mensual del reporte al SIVIGILA de casos notificados de violencia intrafamiliar en las instituciones de salud y sociales.</v>
          </cell>
        </row>
        <row r="99">
          <cell r="B99">
            <v>11091</v>
          </cell>
          <cell r="C99" t="str">
            <v>Desarrollar estrategias para fortalecer la gestión administrativa y financiera de la Secretaría de Salud.</v>
          </cell>
        </row>
        <row r="100">
          <cell r="B100">
            <v>11092</v>
          </cell>
          <cell r="C100" t="str">
            <v>Acciones para Garantizar el aseguramiento en salud de la población objetivo.</v>
          </cell>
        </row>
        <row r="101">
          <cell r="B101">
            <v>11093</v>
          </cell>
          <cell r="C101" t="str">
            <v>Realizar asesorías y/o asistencias técnicas anuales, por cada uno de los proyectos programados, a cada institución prestadora de servicios de salud.</v>
          </cell>
        </row>
        <row r="102">
          <cell r="B102">
            <v>11094</v>
          </cell>
          <cell r="C102" t="str">
            <v>Desarrollar la estrategia de salud Más Cerca.</v>
          </cell>
        </row>
        <row r="103">
          <cell r="B103">
            <v>110105</v>
          </cell>
          <cell r="C103" t="str">
            <v>Acciones para la cofinanciar la construcción del Hospital Regional del Sur del Valle de Aburra.</v>
          </cell>
        </row>
        <row r="104">
          <cell r="B104">
            <v>11111</v>
          </cell>
          <cell r="C104" t="str">
            <v>Acciones de apoyo para los embajadores deportistas y para deportistas que representan a Caldas en diferentes disciplinas deportivas apoyados.</v>
          </cell>
        </row>
        <row r="105">
          <cell r="B105">
            <v>11112</v>
          </cell>
          <cell r="C105" t="str">
            <v>Acciones para el fomento deportivo mediante torneos deportivos municipales, Departamentales y/o Nacionales realizados.</v>
          </cell>
        </row>
        <row r="106">
          <cell r="B106">
            <v>11113</v>
          </cell>
          <cell r="C106" t="str">
            <v>Acciones de formación, iniciación y rotación deportiva Implementados en la zona urbana y rural.</v>
          </cell>
        </row>
        <row r="107">
          <cell r="B107">
            <v>11121</v>
          </cell>
          <cell r="C107" t="str">
            <v>Acciones de formación, capacitación y   formación dirigidas a monitores, técnicos, dirigentes y líderes deportivos realizadas.</v>
          </cell>
        </row>
        <row r="108">
          <cell r="B108">
            <v>11122</v>
          </cell>
          <cell r="C108" t="str">
            <v>Fortalecimiento operativo y tecnológico en el sector deportivo.</v>
          </cell>
        </row>
        <row r="109">
          <cell r="B109">
            <v>11131</v>
          </cell>
          <cell r="C109" t="str">
            <v>Acciones para la ejecución del programa Por su salud muévase pues.</v>
          </cell>
        </row>
        <row r="110">
          <cell r="B110">
            <v>11132</v>
          </cell>
          <cell r="C110" t="str">
            <v>Acciones de Dotación e implementación para entornos saludables realizadas.</v>
          </cell>
        </row>
        <row r="111">
          <cell r="B111">
            <v>11133</v>
          </cell>
          <cell r="C111" t="str">
            <v>Eventos de   actividad   física   y recreativa realizados.</v>
          </cell>
        </row>
        <row r="112">
          <cell r="B112">
            <v>11134</v>
          </cell>
          <cell r="C112" t="str">
            <v>Acciones para el fortalecimiento y mejoramiento del centro de acondicionamiento físico.</v>
          </cell>
        </row>
        <row r="113">
          <cell r="B113">
            <v>11135</v>
          </cell>
          <cell r="C113" t="str">
            <v>Eventos deportivos comunitarios realizados.</v>
          </cell>
        </row>
        <row r="114">
          <cell r="B114">
            <v>11136</v>
          </cell>
          <cell r="C114" t="str">
            <v>Acciones para la realización de los Juegos Deportivos Escolares e Intercolegiados.</v>
          </cell>
        </row>
        <row r="115">
          <cell r="B115">
            <v>11137</v>
          </cell>
          <cell r="C115" t="str">
            <v>Acciones para el apoyo a Docentes que participan en los juegos del magisterio.</v>
          </cell>
        </row>
        <row r="116">
          <cell r="B116">
            <v>11138</v>
          </cell>
          <cell r="C116" t="str">
            <v>Actualización, estructuración   e implementación del plan decenal de Deporte</v>
          </cell>
        </row>
        <row r="117">
          <cell r="B117">
            <v>11141</v>
          </cell>
          <cell r="C117" t="str">
            <v>Acciones de Mantenimiento, fortalecimiento y modernización de los escenarios deportivos en el Municipio de Caldas.</v>
          </cell>
        </row>
        <row r="118">
          <cell r="B118">
            <v>11142</v>
          </cell>
          <cell r="C118" t="str">
            <v>Construcción de la infraestructura deportiva y de recreación del Municipio de Caldas.</v>
          </cell>
        </row>
        <row r="119">
          <cell r="B119">
            <v>11211</v>
          </cell>
          <cell r="C119" t="str">
            <v>Campañas artísticas, ambientales, sociales y culturales que promuevan el desarrollo humano y la participación social y comunitaria.</v>
          </cell>
        </row>
        <row r="120">
          <cell r="B120">
            <v>11212</v>
          </cell>
          <cell r="C120" t="str">
            <v>Convenios para el fortalecimiento del sector cultural, realizados.</v>
          </cell>
        </row>
        <row r="121">
          <cell r="B121">
            <v>11213</v>
          </cell>
          <cell r="C121" t="str">
            <v>Acciones para el fortalecimiento de artistas, grupos artísticos y culturales.</v>
          </cell>
        </row>
        <row r="122">
          <cell r="B122">
            <v>11214</v>
          </cell>
          <cell r="C122" t="str">
            <v>Acciones para generar iniciativas emprendedoras en industrias creativas y/o economía naranja.</v>
          </cell>
        </row>
        <row r="123">
          <cell r="B123">
            <v>11221</v>
          </cell>
          <cell r="C123" t="str">
            <v>Acciones formativas para promotores y gestores culturales.</v>
          </cell>
        </row>
        <row r="124">
          <cell r="B124">
            <v>11222</v>
          </cell>
          <cell r="C124" t="str">
            <v>Implementación de acciones para ciudadanos que participan en procesos de gestión y formación artística y cultural, y en temas sobre industria creativa y/o economía naranja.</v>
          </cell>
        </row>
        <row r="125">
          <cell r="B125">
            <v>11223</v>
          </cell>
          <cell r="C125" t="str">
            <v>Desarrollar acciones mediante procesos investigativos en áreas artísticas, culturales, creativas y patrimoniales.</v>
          </cell>
        </row>
        <row r="126">
          <cell r="B126">
            <v>11224</v>
          </cell>
          <cell r="C126" t="str">
            <v>Acciones para la actualización y declaración de bienes culturales y patrimoniales del Municipio de Caldas.</v>
          </cell>
        </row>
        <row r="127">
          <cell r="B127">
            <v>11225</v>
          </cell>
          <cell r="C127" t="str">
            <v>Intervenciones de preservación de los bienes de interés patrimonial, muebles e inmuebles públicos, realizadas.</v>
          </cell>
        </row>
        <row r="128">
          <cell r="B128">
            <v>11231</v>
          </cell>
          <cell r="C128" t="str">
            <v>Acciones para el mejoramiento y modernización física y tecnológica de la infraestructura Cultural del Municipio.</v>
          </cell>
        </row>
        <row r="129">
          <cell r="B129">
            <v>11232</v>
          </cell>
          <cell r="C129" t="str">
            <v>Modernización y dotación de las diferentes áreas artísticas y culturales de la casa de la cultura del Municipio de Caldas.</v>
          </cell>
        </row>
        <row r="130">
          <cell r="B130">
            <v>11233</v>
          </cell>
          <cell r="C130" t="str">
            <v>Acciones de creación, implementación y sostenimiento de una plataforma tecnológica y sistemas de información integrados a la gestión cultural y artística del Municipio de Caldas.</v>
          </cell>
        </row>
        <row r="131">
          <cell r="B131">
            <v>11241</v>
          </cell>
          <cell r="C131" t="str">
            <v>Actualización e implementación del Plan decenal de cultura como herramienta de gestión y desarrollo cultural.</v>
          </cell>
        </row>
        <row r="132">
          <cell r="B132">
            <v>11242</v>
          </cell>
          <cell r="C132" t="str">
            <v>Apoyar técnica, operativa y logísticamente la conformación y operación del Consejo Municipal de cultura.</v>
          </cell>
        </row>
        <row r="133">
          <cell r="B133">
            <v>11243</v>
          </cell>
          <cell r="C133" t="str">
            <v>Eventos tradicionales, típicos y conmemorativos de orden cultural, comunitario y ambiental (Fiestas del aguacero, Calcanta, fiestas y juegos tradicionales de la calle, puente de reyes, concurso de poesía Ciro Mendía).</v>
          </cell>
        </row>
        <row r="134">
          <cell r="B134">
            <v>2111</v>
          </cell>
          <cell r="C134" t="str">
            <v>Acciones de caracterización y actualización de productores y organizaciones de productores existentes.</v>
          </cell>
        </row>
        <row r="135">
          <cell r="B135">
            <v>2112</v>
          </cell>
          <cell r="C135" t="str">
            <v>Diagnóstico, actualización e implementación de la política pública de Desarrollo Rural Municipal.</v>
          </cell>
        </row>
        <row r="136">
          <cell r="B136">
            <v>2121</v>
          </cell>
          <cell r="C136" t="str">
            <v>Fortalecer las unidades productivas a través del enfoque empresarial, manejo de registros, análisis de la información, comercialización de productos y enfoque asociativo.</v>
          </cell>
        </row>
        <row r="137">
          <cell r="B137">
            <v>2122</v>
          </cell>
          <cell r="C137" t="str">
            <v>Acciones para el fortalecimiento de la cadena productiva y comercial del café.</v>
          </cell>
        </row>
        <row r="138">
          <cell r="B138">
            <v>2131</v>
          </cell>
          <cell r="C138" t="str">
            <v>Acciones de participación de pequeños productores y unidades productivas en cadenas de transformación agropecuaria</v>
          </cell>
        </row>
        <row r="139">
          <cell r="B139">
            <v>2132</v>
          </cell>
          <cell r="C139" t="str">
            <v>Eventos de extensión rural con énfasis en transferencia de tecnologías apropiadas, realizados.</v>
          </cell>
        </row>
        <row r="140">
          <cell r="B140">
            <v>2141</v>
          </cell>
          <cell r="C140" t="str">
            <v>Acciones que promuevan la implementación de Buenas Prácticas de Producción, enfoque biosostenible, transformación agropecuaria y practicas limpias.</v>
          </cell>
        </row>
        <row r="141">
          <cell r="B141">
            <v>2142</v>
          </cell>
          <cell r="C141" t="str">
            <v>Acciones que permitan desarrollar unidades productivas agropecuarias con enfoque agroecológico y autosostenible en la zona urbana y rural.</v>
          </cell>
        </row>
        <row r="142">
          <cell r="B142">
            <v>2211</v>
          </cell>
          <cell r="C142" t="str">
            <v>Estructuración, formulación e implementación del modelo de emprendimiento sostenible del Municipio de Caldas.</v>
          </cell>
        </row>
        <row r="143">
          <cell r="B143">
            <v>2212</v>
          </cell>
          <cell r="C143" t="str">
            <v>Acciones que promuevan la formación permanente para el empleo y el emprendimiento.</v>
          </cell>
        </row>
        <row r="144">
          <cell r="B144">
            <v>2213</v>
          </cell>
          <cell r="C144" t="str">
            <v>Acciones para la implementación de estrategia de incubadora de empleo y emprendimiento sostenible.</v>
          </cell>
        </row>
        <row r="145">
          <cell r="B145">
            <v>2214</v>
          </cell>
          <cell r="C145" t="str">
            <v>Acciones para el fortalecimiento tecnológico a la producción, comercialización y promoción del empleo para lograr la diversificación y sofisticación de sus bienes y servicios.</v>
          </cell>
        </row>
        <row r="146">
          <cell r="B146">
            <v>2215</v>
          </cell>
          <cell r="C146" t="str">
            <v>Acuerdos de responsabilidad social empresarial realizados.</v>
          </cell>
        </row>
        <row r="147">
          <cell r="B147">
            <v>2216</v>
          </cell>
          <cell r="C147" t="str">
            <v>Acciones de comunicación y difusión e información en materia de empleo y emprendimiento.</v>
          </cell>
        </row>
        <row r="148">
          <cell r="B148">
            <v>2311</v>
          </cell>
          <cell r="C148" t="str">
            <v>Ferias y /o ruedas de negocios realizadas “Compre en Caldas".</v>
          </cell>
        </row>
        <row r="149">
          <cell r="B149">
            <v>2312</v>
          </cell>
          <cell r="C149" t="str">
            <v>Acciones que promuevan el turismo agroambiental para los campesinos que habitan en áreas de reserva y zonas de producción agrícola y pecuaria.</v>
          </cell>
        </row>
        <row r="150">
          <cell r="B150">
            <v>2313</v>
          </cell>
          <cell r="C150" t="str">
            <v>Acciones de construcción, adecuación, mejoramiento y modernización de la infraestructura física y tecnológica del Municipio para mejorar áreas destinadas para la comercialización de productos   agrícolas   y pecuarios.</v>
          </cell>
        </row>
        <row r="151">
          <cell r="B151">
            <v>2314</v>
          </cell>
          <cell r="C151" t="str">
            <v>Acciones para promover la formulación de incentivos tributarios para grandes empresas, PYMES e iniciativas de emprendimiento que generen        valor        y promuevan la generación de nuevos puestos de trabajo.</v>
          </cell>
        </row>
        <row r="152">
          <cell r="B152">
            <v>2315</v>
          </cell>
          <cell r="C152" t="str">
            <v>Estrategias que promuevan alianzas en beneficio del fortalecimiento comercial y generación del empleo digno.</v>
          </cell>
        </row>
        <row r="153">
          <cell r="B153">
            <v>2321</v>
          </cell>
          <cell r="C153" t="str">
            <v>Alianzas estratégicas con la empresa privada y pública para generación de empleo formal.</v>
          </cell>
        </row>
        <row r="154">
          <cell r="B154">
            <v>2322</v>
          </cell>
          <cell r="C154" t="str">
            <v>Acciones de capacitación y formación laboral realizadas.</v>
          </cell>
        </row>
        <row r="155">
          <cell r="B155">
            <v>2323</v>
          </cell>
          <cell r="C155" t="str">
            <v>Acciones institucionales integrales para la orientación laboral.</v>
          </cell>
        </row>
        <row r="156">
          <cell r="B156">
            <v>2324</v>
          </cell>
          <cell r="C156" t="str">
            <v>Eventos de empleo realizados.</v>
          </cell>
        </row>
        <row r="157">
          <cell r="B157">
            <v>2411</v>
          </cell>
          <cell r="C157" t="str">
            <v>Fortalecimiento de Huertas y eco huertas de familias para el autoconsumo humano tanto en zona urbana como rural.</v>
          </cell>
        </row>
        <row r="158">
          <cell r="B158">
            <v>2412</v>
          </cell>
          <cell r="C158" t="str">
            <v>Campañas Pedagógicas realizadas en seguridad alimentaria y nutricional.</v>
          </cell>
        </row>
        <row r="159">
          <cell r="B159">
            <v>2413</v>
          </cell>
          <cell r="C159" t="str">
            <v>Actualizar, formular e implementar la Política pública de seguridad alimentaria y nutricional.</v>
          </cell>
        </row>
        <row r="160">
          <cell r="B160">
            <v>2414</v>
          </cell>
          <cell r="C160" t="str">
            <v>Cupos atendidos en el Programa de Alimentación Escolar (PAE).</v>
          </cell>
        </row>
        <row r="161">
          <cell r="B161">
            <v>2415</v>
          </cell>
          <cell r="C161" t="str">
            <v>Beneficiados con el programa de restaurantes escolares.</v>
          </cell>
        </row>
        <row r="162">
          <cell r="B162">
            <v>2416</v>
          </cell>
          <cell r="C162" t="str">
            <v>Personas atendidas con los restaurantes comunitarios.</v>
          </cell>
        </row>
        <row r="163">
          <cell r="B163">
            <v>2417</v>
          </cell>
          <cell r="C163" t="str">
            <v>Alianzas para el mejoramiento de la seguridad alimentaria y nutricional.</v>
          </cell>
        </row>
        <row r="164">
          <cell r="B164">
            <v>2418</v>
          </cell>
          <cell r="C164" t="str">
            <v>Acciones del programa de tamizaje nutricional implementado.</v>
          </cell>
        </row>
        <row r="165">
          <cell r="B165">
            <v>2419</v>
          </cell>
          <cell r="C165" t="str">
            <v>Paquetes alimentarios entregados a madres comunitarias y madres FAMI.</v>
          </cell>
        </row>
        <row r="166">
          <cell r="B166">
            <v>24110</v>
          </cell>
          <cell r="C166" t="str">
            <v>Acciones de Fortalecimiento físico, técnico, operativo y tecnológico, de los programas de seguridad alimentaria y nutricional.</v>
          </cell>
        </row>
        <row r="167">
          <cell r="B167">
            <v>2511</v>
          </cell>
          <cell r="C167" t="str">
            <v>Actualización e implementación del Plan de Seguridad Vial.</v>
          </cell>
        </row>
        <row r="168">
          <cell r="B168">
            <v>2512</v>
          </cell>
          <cell r="C168" t="str">
            <v>Comités y Consejos de Seguridad Vial realizados</v>
          </cell>
        </row>
        <row r="169">
          <cell r="B169">
            <v>2513</v>
          </cell>
          <cell r="C169" t="str">
            <v>Implementación de los Comités Locales de Seguridad Vial</v>
          </cell>
        </row>
        <row r="170">
          <cell r="B170">
            <v>2514</v>
          </cell>
          <cell r="C170" t="str">
            <v>Acciones de fortalecimiento técnico, tecnológico e institucional a la gestión Administrativa y de trámites de la secretaría de Tránsito</v>
          </cell>
        </row>
        <row r="171">
          <cell r="B171">
            <v>2515</v>
          </cell>
          <cell r="C171" t="str">
            <v>Estrategias de  educación vial realizadas</v>
          </cell>
        </row>
        <row r="172">
          <cell r="B172">
            <v>2516</v>
          </cell>
          <cell r="C172" t="str">
            <v>Campaña educativas y operativas dirigidas a usuarios vulnerables y expuestos: peatones, ciclistas y motociclistas</v>
          </cell>
        </row>
        <row r="173">
          <cell r="B173">
            <v>2517</v>
          </cell>
          <cell r="C173" t="str">
            <v>Cátedra de Seguridad Vial diseñada e implementada</v>
          </cell>
        </row>
        <row r="174">
          <cell r="B174">
            <v>2518</v>
          </cell>
          <cell r="C174" t="str">
            <v>Controles integrales viales realizados.</v>
          </cell>
        </row>
        <row r="175">
          <cell r="B175">
            <v>2519</v>
          </cell>
          <cell r="C175" t="str">
            <v>Acciones de modernización tecnológica y/o Mantenimiento de equipos y tecnología para mejorar la capacidad operativa de la Secretaría de tránsito.</v>
          </cell>
        </row>
        <row r="176">
          <cell r="B176">
            <v>25110</v>
          </cell>
          <cell r="C176" t="str">
            <v>Acciones de fortalecimiento técnico, operativo, tecnológico e Institucional al proceso de cobro persuasivo y coactivo de la Secretaría de tránsito.</v>
          </cell>
        </row>
        <row r="177">
          <cell r="B177">
            <v>2521</v>
          </cell>
          <cell r="C177" t="str">
            <v>Acciones de implementación y control de Transporte Público.</v>
          </cell>
        </row>
        <row r="178">
          <cell r="B178">
            <v>2522</v>
          </cell>
          <cell r="C178" t="str">
            <v>Acciones de modernización y mejoramiento de las zonas estacionamiento regulado.</v>
          </cell>
        </row>
        <row r="179">
          <cell r="B179">
            <v>2611</v>
          </cell>
          <cell r="C179" t="str">
            <v>Formular, estructurar e implementar el Plan estratégico de turismo.</v>
          </cell>
        </row>
        <row r="180">
          <cell r="B180">
            <v>2612</v>
          </cell>
          <cell r="C180" t="str">
            <v>Conformación de escenarios de participación permanente con actores del sector turístico.</v>
          </cell>
        </row>
        <row r="181">
          <cell r="B181">
            <v>2613</v>
          </cell>
          <cell r="C181" t="str">
            <v>Diagnóstico, actualización e implementación de la política pública de turismo.</v>
          </cell>
        </row>
        <row r="182">
          <cell r="B182">
            <v>2621</v>
          </cell>
          <cell r="C182" t="str">
            <v>Inventario, caracterización, formulación de las rutas ecoturísticas y culturales.</v>
          </cell>
        </row>
        <row r="183">
          <cell r="B183">
            <v>2622</v>
          </cell>
          <cell r="C183" t="str">
            <v>Instalación de puntos de información turística.</v>
          </cell>
        </row>
        <row r="184">
          <cell r="B184">
            <v>2623</v>
          </cell>
          <cell r="C184" t="str">
            <v>Alianzas realizadas para la formación y comercialización de servicios turísticos locales.</v>
          </cell>
        </row>
        <row r="185">
          <cell r="B185">
            <v>2624</v>
          </cell>
          <cell r="C185" t="str">
            <v>Estrategias de fortalecimiento de las TICs en el sector turístico del Municipio desarrolladas.</v>
          </cell>
        </row>
        <row r="186">
          <cell r="B186">
            <v>3111</v>
          </cell>
          <cell r="C186" t="str">
            <v>Gestionar ante organismos nacionales, departamentales e internacionales la financiación de programas de construcción de vivienda saludable para la población.</v>
          </cell>
        </row>
        <row r="187">
          <cell r="B187">
            <v>3112</v>
          </cell>
          <cell r="C187" t="str">
            <v>Promover el uso de predios fiscales como contribución a proyectos de construcción de vivienda de interés social.</v>
          </cell>
        </row>
        <row r="188">
          <cell r="B188">
            <v>3121</v>
          </cell>
          <cell r="C188" t="str">
            <v>Gestionar ante organismos nacionales, departamentales e internacionales la financiación de programas de mejoramiento de vivienda saludable para la población.</v>
          </cell>
        </row>
        <row r="189">
          <cell r="B189">
            <v>3122</v>
          </cell>
          <cell r="C189" t="str">
            <v>Acciones para Mejorar las condiciones físicas y sociales de vivienda, entornos y asentamientos precarios a través de la implementación de políticas para el mejoramiento de barrios.</v>
          </cell>
        </row>
        <row r="190">
          <cell r="B190">
            <v>3123</v>
          </cell>
          <cell r="C190" t="str">
            <v>Gestionar la titulación y legalización de vivienda en zona urbana y rural del Municipio.</v>
          </cell>
        </row>
        <row r="191">
          <cell r="B191">
            <v>3131</v>
          </cell>
          <cell r="C191"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2">
          <cell r="B192">
            <v>3132</v>
          </cell>
          <cell r="C192"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3">
          <cell r="B193">
            <v>3133</v>
          </cell>
          <cell r="C193" t="str">
            <v>Apoyar la formulación, estructuración y ejecución de estudios y/o planes estratégicos de ordenamiento del territorio y el hábitat mediante esquemas asociativos comunitarios y sociales.</v>
          </cell>
        </row>
        <row r="194">
          <cell r="B194">
            <v>3134</v>
          </cell>
          <cell r="C194" t="str">
            <v>Acciones de apoyo técnico, logístico y operativo para el Consejo Territorial de Planeación CTP.</v>
          </cell>
        </row>
        <row r="195">
          <cell r="B195">
            <v>3135</v>
          </cell>
          <cell r="C195" t="str">
            <v>Realizar acciones de control, regulación, normalización y planificación de la urbanización de zonas con altas presiones urbanísticas y constructivas.</v>
          </cell>
        </row>
        <row r="196">
          <cell r="B196">
            <v>3136</v>
          </cell>
          <cell r="C196" t="str">
            <v>Acciones para generar el desarrollo del suelo de expansión urbana, mediante la utilización de los instrumentos de gestión inmobiliaria y del suelo que establece la Ley 388 de 1997 y PBOT.</v>
          </cell>
        </row>
        <row r="197">
          <cell r="B197">
            <v>3141</v>
          </cell>
          <cell r="C197" t="str">
            <v>Acciones para la Actualización, aplicación y Mantenimiento de la base cartográfica y sistema de información geográfica del Municipio de Caldas Antioquia.</v>
          </cell>
        </row>
        <row r="198">
          <cell r="B198">
            <v>3142</v>
          </cell>
          <cell r="C198" t="str">
            <v>Acciones para Actualizar la información catastral urbana y rural relacionada con los bienes inmuebles sometidos a permanentes cambios en sus aspectos, físicos, jurídicos, fiscales y económicos.</v>
          </cell>
        </row>
        <row r="199">
          <cell r="B199">
            <v>3143</v>
          </cell>
          <cell r="C199" t="str">
            <v>Acciones para Actualizar y modernizar el hardware y software de la Unidad de catastro de la secretaría de planeación del Municipio de Caldas.</v>
          </cell>
        </row>
        <row r="200">
          <cell r="B200">
            <v>3144</v>
          </cell>
          <cell r="C200" t="str">
            <v>Acciones para implementar la política de catastro Multipropósito a la que refieren los artículos 79 a 82 de la Ley 1955 de 2019 - Plan Nacional de Desarrollo, y los Decretos 1983 de 2019 y 148 de 2020.</v>
          </cell>
        </row>
        <row r="201">
          <cell r="B201">
            <v>3145</v>
          </cell>
          <cell r="C201"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2">
          <cell r="B202">
            <v>3146</v>
          </cell>
          <cell r="C202" t="str">
            <v>Acciones para mantener actualizada la base de datos de la estratificación urbana y rural</v>
          </cell>
        </row>
        <row r="203">
          <cell r="B203">
            <v>3151</v>
          </cell>
          <cell r="C203"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4">
          <cell r="B204">
            <v>3152</v>
          </cell>
          <cell r="C204" t="str">
            <v>Estudios de prefactibilidad y factibilidad para la construcción y mejoramiento de la malla vial urbana y rural, en armonía con el plan de movilidad vial y los instrumentos de gestión territorial del PBOT del Municipio de Caldas Antioquia.</v>
          </cell>
        </row>
        <row r="205">
          <cell r="B205">
            <v>3153</v>
          </cell>
          <cell r="C205" t="str">
            <v>Estudios y diseños para el mejoramiento de la malla vial urbana y rural del Municipio de Caldas.</v>
          </cell>
        </row>
        <row r="206">
          <cell r="B206">
            <v>3211</v>
          </cell>
          <cell r="C206"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7">
          <cell r="B207">
            <v>3212</v>
          </cell>
          <cell r="C207" t="str">
            <v>Acciones institucionales para la reducción de emisiones de GEI, a partir del uso de otras fuentes energéticas, menos intensivas en el uso de combustibles fósiles o combustibles con menores emisiones en el sector industrial y el sector automotor.</v>
          </cell>
        </row>
        <row r="208">
          <cell r="B208">
            <v>3213</v>
          </cell>
          <cell r="C208" t="str">
            <v>Implementación de energías alternativas, energías renovables y/o energías limpias en los proyectos de infraestructura que adelante el Municipio de Caldas.</v>
          </cell>
        </row>
        <row r="209">
          <cell r="B209">
            <v>3214</v>
          </cell>
          <cell r="C209" t="str">
            <v>Acciones para el mejoramiento del sistema de alerta y detección temprana de control y calidad del aire en articulación con el AMVA y el SIATA</v>
          </cell>
        </row>
        <row r="210">
          <cell r="B210">
            <v>3221</v>
          </cell>
          <cell r="C210" t="str">
            <v>Acciones para la adquisición y protección de áreas en ecosistemas estratégicos propiedad del Municipio de Caldas.</v>
          </cell>
        </row>
        <row r="211">
          <cell r="B211">
            <v>3222</v>
          </cell>
          <cell r="C211" t="str">
            <v>Gestionar procesos de reforestación y atención ambiental integral, que permitan el sostenimiento de áreas de producción de agua, recuperación de zonas degradadas y en estado de deterioro por la acción del hombre o la naturaleza.</v>
          </cell>
        </row>
        <row r="212">
          <cell r="B212">
            <v>3223</v>
          </cell>
          <cell r="C212" t="str">
            <v>Integración a la Geodatabase del Municipio, las áreas protegidas y ecosistemas estratégicos existentes en el Municipio de Caldas en el PBOT y el DMI, PCA y la reserva del alto de San Miguel, que permitan la gestión del territorio.</v>
          </cell>
        </row>
        <row r="213">
          <cell r="B213">
            <v>3224</v>
          </cell>
          <cell r="C213" t="str">
            <v>Implementación de proyectos productivos sostenibles en las áreas protegidas y/o ecosistemas estratégicos.</v>
          </cell>
        </row>
        <row r="214">
          <cell r="B214">
            <v>3225</v>
          </cell>
          <cell r="C214" t="str">
            <v>Acciones para Estructurar, reglamentar e implementar en las áreas protegidas y/o ecosistemas estratégicos, el esquema de pago por servicios ambientales (PSA) y otros incentivos de conservación.</v>
          </cell>
        </row>
        <row r="215">
          <cell r="B215">
            <v>3226</v>
          </cell>
          <cell r="C215" t="str">
            <v>Acciones de Mantenimiento y restauración ecológica en ecosistemas estratégicos y/o áreas protegidas.</v>
          </cell>
        </row>
        <row r="216">
          <cell r="B216">
            <v>3227</v>
          </cell>
          <cell r="C216" t="str">
            <v>Acciones de importancia ambiental en espacios y equipamientos públicos intervenidos.</v>
          </cell>
        </row>
        <row r="217">
          <cell r="B217">
            <v>3231</v>
          </cell>
          <cell r="C217" t="str">
            <v>Acciones para la adquisición de predios para la recuperación y el cuidado de las áreas de importancia ambiental estratégica para protección del recurso hídrico según lo definido en el artículo 111 de la ley 99 de 1993.</v>
          </cell>
        </row>
        <row r="218">
          <cell r="B218">
            <v>3232</v>
          </cell>
          <cell r="C218" t="str">
            <v>Ejecutar acciones de alinderamiento, vigilancia y control de áreas, para la protección de fuentes abastecedoras de acueducto.</v>
          </cell>
        </row>
        <row r="219">
          <cell r="B219">
            <v>3233</v>
          </cell>
          <cell r="C219" t="str">
            <v>Estructurar, formular y ejecutar proyectos asociados al cuidado de las fuentes abastecedoras de acueductos del Municipio de Caldas y/o aquellas fuentes que estén enmarcados en los POMCAS y en los PORH vigentes en el Municipio de Caldas.</v>
          </cell>
        </row>
        <row r="220">
          <cell r="B220">
            <v>3234</v>
          </cell>
          <cell r="C220"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1">
          <cell r="B221">
            <v>3235</v>
          </cell>
          <cell r="C221" t="str">
            <v>Estructurar, formular y ejecutar proyectos de Mantenimiento, limpieza, cuidado y sostenibilidad de las fuentes hídricas en zona urbana.</v>
          </cell>
        </row>
        <row r="222">
          <cell r="B222">
            <v>3236</v>
          </cell>
          <cell r="C222" t="str">
            <v>Actualizar la red hídrica del Municipio de Caldas e incorporarla a la Geodatabase del Municipio de Caldas.</v>
          </cell>
        </row>
        <row r="223">
          <cell r="B223">
            <v>3237</v>
          </cell>
          <cell r="C223" t="str">
            <v>Formular el Plan de Gestión Ambiental PGAM e incorporarlo a la Geodatabase del Municipio de Caldas.</v>
          </cell>
        </row>
        <row r="224">
          <cell r="B224">
            <v>3241</v>
          </cell>
          <cell r="C224" t="str">
            <v>Implementar acciones de educación ambiental en las instituciones del Municipio, bajo el marco del Plan de educación Municipal, y las políticas públicas vigentes en el territorio.</v>
          </cell>
        </row>
        <row r="225">
          <cell r="B225">
            <v>3242</v>
          </cell>
          <cell r="C225" t="str">
            <v>Acciones para fortalecer la articulación institucional con las mesas y los colectivos ambientales en el Municipio de Caldas, mediante actividades de orden ambiental.</v>
          </cell>
        </row>
        <row r="226">
          <cell r="B226">
            <v>3243</v>
          </cell>
          <cell r="C226" t="str">
            <v>Acciones para impulsar la reforestación, a través de los Proyectos Ambientales Escolares PRAES y Proyectos Comunitarios de Educación Ambiental PROCEDAS y los CIDEAM.</v>
          </cell>
        </row>
        <row r="227">
          <cell r="B227">
            <v>3244</v>
          </cell>
          <cell r="C227" t="str">
            <v>Desarrollar campañas educativas para el cambio y la variabilidad climática que promuevan proyectos de ciencia, tecnología e innovación referentes a la acción del cambio climático.</v>
          </cell>
        </row>
        <row r="228">
          <cell r="B228">
            <v>3245</v>
          </cell>
          <cell r="C228" t="str">
            <v>Realizar actividades de educación ambiental, mejoramiento de entornos y sensibilización respecto la separación en la fuente y manejo adecuado de residuos sólidos.</v>
          </cell>
        </row>
        <row r="229">
          <cell r="B229">
            <v>3311</v>
          </cell>
          <cell r="C229" t="str">
            <v>Acciones para la realización de estudios de alto riesgo específicos para gestión adecuada del territorio.</v>
          </cell>
        </row>
        <row r="230">
          <cell r="B230">
            <v>3312</v>
          </cell>
          <cell r="C230" t="str">
            <v>Acciones para la implementación de sistemas de monitoreo y alerta temprana en zonas de alto riesgo por inundación, avenidas torrenciales y movimientos en masa de acuerdo con los lineamientos del PMGRD.</v>
          </cell>
        </row>
        <row r="231">
          <cell r="B231">
            <v>3313</v>
          </cell>
          <cell r="C231"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2">
          <cell r="B232">
            <v>3314</v>
          </cell>
          <cell r="C232" t="str">
            <v>Integrar a la Geodatabase del Municipio la Gestión integral del Riesgo y atención de Desastres, obtenidos de la actualización del PBOT, PMGRD y estudios de amenaza y alto riesgo específicos.</v>
          </cell>
        </row>
        <row r="233">
          <cell r="B233">
            <v>3315</v>
          </cell>
          <cell r="C233" t="str">
            <v>Realizar campañas educativas a la comunidad, para la reducción del riesgo y conocimiento de los factores exógenos que los generan.</v>
          </cell>
        </row>
        <row r="234">
          <cell r="B234">
            <v>3316</v>
          </cell>
          <cell r="C234"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5">
          <cell r="B235">
            <v>3321</v>
          </cell>
          <cell r="C235" t="str">
            <v>Acciones para fortalecer el fondo territorial de gestión del riesgo y definir sus recursos, e igualmente diseñar una estrategia de protección financiera en caso de desastres.</v>
          </cell>
        </row>
        <row r="236">
          <cell r="B236">
            <v>3322</v>
          </cell>
          <cell r="C236"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7">
          <cell r="B237">
            <v>3323</v>
          </cell>
          <cell r="C237" t="str">
            <v>Acciones para Cofinanciar y construir obras de estabilización, control y mitigación del riesgo en zonas vulnerables y zonas consideradas de alto riesgo mitigable y no mitigable en el municipio de Caldas.</v>
          </cell>
        </row>
        <row r="238">
          <cell r="B238">
            <v>3324</v>
          </cell>
          <cell r="C238" t="str">
            <v>Acciones para Cofinanciar y construir obras hidráulicas y de contención en las fuentes hídricas donde se puedan realizar acciones de mitigación de riesgo, para mejorar la calidad de vida de los ciudadanos.</v>
          </cell>
        </row>
        <row r="239">
          <cell r="B239">
            <v>3331</v>
          </cell>
          <cell r="C239" t="str">
            <v>Acciones para fortalecer técnica, operativa y financieramente al CMGRD y a la unidad de gestión del riesgo Municipal.</v>
          </cell>
        </row>
        <row r="240">
          <cell r="B240">
            <v>3332</v>
          </cell>
          <cell r="C240" t="str">
            <v>Dotar de elementos de protección, herramientas   y equipos e insumos para la atención de emergencias al CMGRD y   la   unidad   de gestión del riesgo para mejorar    la    capacidad   de respuesta ante acciones de reducción, mitigación y atención del riesgo.</v>
          </cell>
        </row>
        <row r="241">
          <cell r="B241">
            <v>3333</v>
          </cell>
          <cell r="C241" t="str">
            <v>Fortalecer a los cuerpos de socorro del Municipio de Caldas.</v>
          </cell>
        </row>
        <row r="242">
          <cell r="B242">
            <v>3411</v>
          </cell>
          <cell r="C242" t="str">
            <v>Acciones para aumentar la cobertura en zona urbana y rural del sistema de acueducto en el Municipio de Caldas</v>
          </cell>
        </row>
        <row r="243">
          <cell r="B243">
            <v>3412</v>
          </cell>
          <cell r="C243" t="str">
            <v>Obras de mejoramiento en los sistemas de acueducto urbano y rural ejecutadas</v>
          </cell>
        </row>
        <row r="244">
          <cell r="B244">
            <v>3413</v>
          </cell>
          <cell r="C244" t="str">
            <v>Acciones para el mejoramiento del Índice de Riesgo de la Calidad del Agua para Consumo Humano (IRCA) en zona urbana y rural del Municipio de Caldas</v>
          </cell>
        </row>
        <row r="245">
          <cell r="B245">
            <v>3414</v>
          </cell>
          <cell r="C245" t="str">
            <v>Acciones de apoyo a la ejecución de la etapa 10 del plan maestro de acueducto y alcantarillado en zona urbana</v>
          </cell>
        </row>
        <row r="246">
          <cell r="B246">
            <v>3415</v>
          </cell>
          <cell r="C246" t="str">
            <v>Implementar acciones y políticas institucionales enfocadas al ahorro del agua en el Municipio de Caldas.</v>
          </cell>
        </row>
        <row r="247">
          <cell r="B247">
            <v>3421</v>
          </cell>
          <cell r="C247" t="str">
            <v>Acciones para aumentar la cobertura del sistema de alcantarillado en zona urbana y rural en el Municipio de Caldas</v>
          </cell>
        </row>
        <row r="248">
          <cell r="B248">
            <v>3422</v>
          </cell>
          <cell r="C248" t="str">
            <v>Acciones de saneamiento básico para reducir el Número de vertimientos directos a las fuentes hídricas en zona urbana y rural para garantizar la calidad del agua y los recursos naturales.</v>
          </cell>
        </row>
        <row r="249">
          <cell r="B249">
            <v>3431</v>
          </cell>
          <cell r="C249" t="str">
            <v>Acciones para aumentar la cobertura del servicio de aseo en zona urbana y rural del Municipio de Caldas.</v>
          </cell>
        </row>
        <row r="250">
          <cell r="B250">
            <v>3432</v>
          </cell>
          <cell r="C250" t="str">
            <v>Acciones de apoyo técnico, logístico y operativo a Grupos organizados y legalmente constituidos con sistemas de aprovechamiento de residuos sólidos en operación</v>
          </cell>
        </row>
        <row r="251">
          <cell r="B251">
            <v>3433</v>
          </cell>
          <cell r="C251" t="str">
            <v>Acciones para incrementar el porcentaje de residuos sólidos reciclados</v>
          </cell>
        </row>
        <row r="252">
          <cell r="B252">
            <v>3434</v>
          </cell>
          <cell r="C252" t="str">
            <v>Actualización e implementación del PGIRS Municipal</v>
          </cell>
        </row>
        <row r="253">
          <cell r="B253">
            <v>3435</v>
          </cell>
          <cell r="C253" t="str">
            <v>Acciones tendientes a la consolidación, promoción y difusión de la Estrategia Nacional de Economía Circular en el Municipio de Caldas</v>
          </cell>
        </row>
        <row r="254">
          <cell r="B254">
            <v>3441</v>
          </cell>
          <cell r="C254" t="str">
            <v>Acciones de apoyo institucional y comunitario para el fortalecimiento institucional, técnico, operativo, administrativo, contable y logístico en la prestación eficiente y eficaz de los servicios públicos domiciliarios.</v>
          </cell>
        </row>
        <row r="255">
          <cell r="B255">
            <v>3442</v>
          </cell>
          <cell r="C255" t="str">
            <v>Acciones para el fortalecimiento, Mantenimiento y modernización del sistema de alumbrado público en zona urbana y rural del Municipio de Caldas</v>
          </cell>
        </row>
        <row r="256">
          <cell r="B256">
            <v>3511</v>
          </cell>
          <cell r="C256" t="str">
            <v>Acciones institucionales para el mejoramiento de la malla vial competencia de instancias del orden Departamental y Nacional.</v>
          </cell>
        </row>
        <row r="257">
          <cell r="B257">
            <v>3521</v>
          </cell>
          <cell r="C257" t="str">
            <v>Proyectos en materia de movilidad sostenible, para la optimización del transporte en el Municipio de Caldas, de manera integrada con los sistemas masivos de transporte del Valle de Aburrá.</v>
          </cell>
        </row>
        <row r="258">
          <cell r="B258">
            <v>3531</v>
          </cell>
          <cell r="C258" t="str">
            <v>Acciones para ejecutar proyectos de renovación, modernización e incremento del área de espacio público en el Municipio de Caldas.</v>
          </cell>
        </row>
        <row r="259">
          <cell r="B259">
            <v>3532</v>
          </cell>
          <cell r="C259" t="str">
            <v>Acciones para cofinanciar acciones de mejoramiento de espacio público en barrios y veredas mediante acciones de intervención social y comunitaria.</v>
          </cell>
        </row>
        <row r="260">
          <cell r="B260">
            <v>3533</v>
          </cell>
          <cell r="C260" t="str">
            <v>Acciones para construir, mejorar y modernizar circuitos y corredores turísticos urbanos y rurales</v>
          </cell>
        </row>
        <row r="261">
          <cell r="B261">
            <v>3541</v>
          </cell>
          <cell r="C261" t="str">
            <v>Equipamientos urbanos, comunitarios y turísticos construidos y mejorados.</v>
          </cell>
        </row>
        <row r="262">
          <cell r="B262">
            <v>3542</v>
          </cell>
          <cell r="C262" t="str">
            <v>Acciones para mejorar la Infraestructura en la malla vial urbana, rural y caminos veredales, construidos, rehabilitados y/o mantenidos.</v>
          </cell>
        </row>
        <row r="263">
          <cell r="B263">
            <v>3543</v>
          </cell>
          <cell r="C263" t="str">
            <v>Proyectos aprobados con entidades del orden departamental, regional o nacional para el mejoramiento de la malla vial urbana, rural y caminos veredales del Municipio de Caldas.</v>
          </cell>
        </row>
        <row r="264">
          <cell r="B264">
            <v>3544</v>
          </cell>
          <cell r="C264" t="str">
            <v>Acciones de señalización vial, seguridad vial y equipamiento urbano en Vías urbanas, rurales y caminos veredales</v>
          </cell>
        </row>
        <row r="265">
          <cell r="B265">
            <v>3545</v>
          </cell>
          <cell r="C265" t="str">
            <v>Cruces viales urbanos construidos y mejorados de manera integral.</v>
          </cell>
        </row>
        <row r="266">
          <cell r="B266">
            <v>3546</v>
          </cell>
          <cell r="C266" t="str">
            <v>Puntos críticos atendidos en la red vial rural, urbana y caminos veredales.</v>
          </cell>
        </row>
        <row r="267">
          <cell r="B267">
            <v>3611</v>
          </cell>
          <cell r="C267" t="str">
            <v>Acciones para Ampliar, mejorar y modernizar la infraestructura física y tecnológica del albergue Municipal</v>
          </cell>
        </row>
        <row r="268">
          <cell r="B268">
            <v>3621</v>
          </cell>
          <cell r="C268" t="str">
            <v>Acciones de esterilización de Caninos y felinos del Municipio de Caldas.</v>
          </cell>
        </row>
        <row r="269">
          <cell r="B269">
            <v>3622</v>
          </cell>
          <cell r="C269" t="str">
            <v>Acciones para el fortalecimiento técnico, operativo e institucional del Albergue de animales municipal.</v>
          </cell>
        </row>
        <row r="270">
          <cell r="B270">
            <v>3623</v>
          </cell>
          <cell r="C270" t="str">
            <v>Realizar Campañas para la adopción, tenencia responsable de mascotas, protección al animal, bienestar al animal y seguridad animal.</v>
          </cell>
        </row>
        <row r="271">
          <cell r="B271">
            <v>3624</v>
          </cell>
          <cell r="C271" t="str">
            <v>Acciones de estimación y caracterización de la población Canina y Felina del Municipio.</v>
          </cell>
        </row>
        <row r="272">
          <cell r="B272">
            <v>3625</v>
          </cell>
          <cell r="C272" t="str">
            <v>Instalación de microchips en caninos y felinos del municipio de Caldas.</v>
          </cell>
        </row>
        <row r="273">
          <cell r="B273">
            <v>3631</v>
          </cell>
          <cell r="C273" t="str">
            <v>Acciones para la prevención y protección de fauna y flora en el Municipio de Caldas.</v>
          </cell>
        </row>
        <row r="274">
          <cell r="B274">
            <v>3632</v>
          </cell>
          <cell r="C274" t="str">
            <v>Acciones para apoyar organizaciones y grupos organizados defensores de animales.</v>
          </cell>
        </row>
        <row r="275">
          <cell r="B275">
            <v>3633</v>
          </cell>
          <cell r="C275" t="str">
            <v>Estrategias pedagógicas realizadas, que permitan disminuir el uso de la pólvora en beneficio del bienestar animal.</v>
          </cell>
        </row>
        <row r="276">
          <cell r="B276">
            <v>3634</v>
          </cell>
          <cell r="C276" t="str">
            <v>Estrategias coordinadas, para el fortalecimiento del programa de sustitución de vehículos de tracción animal, por otro medio de carga y bienestar del caballo de alquiler.</v>
          </cell>
        </row>
        <row r="277">
          <cell r="B277">
            <v>4111</v>
          </cell>
          <cell r="C277" t="str">
            <v>Acciones formativas de participación ciudadana a organizaciones sociales, comunitarias, deportivas, culturales, ambientales, empresariales y Juntas de Acción Comunal en fortalecimiento institucional en materia presencial o a través de la virtualidad.</v>
          </cell>
        </row>
        <row r="278">
          <cell r="B278">
            <v>4112</v>
          </cell>
          <cell r="C278" t="str">
            <v>Apoyar técnica, operativa e institucionalmente encuentros de articulación y comunicación con organizaciones sociales y/o juntas de acción comunal, e instancias de participación.</v>
          </cell>
        </row>
        <row r="279">
          <cell r="B279">
            <v>4113</v>
          </cell>
          <cell r="C279" t="str">
            <v>Actualizar la plataforma tecnológica de la administración municipal en materia de atención de trámites virtuales activando un micrositio para la atención de organizaciones comunales y grupos organizados.</v>
          </cell>
        </row>
        <row r="280">
          <cell r="B280">
            <v>4121</v>
          </cell>
          <cell r="C280" t="str">
            <v>Estructuración, formulación e implementación de la política pública y el plan estratégico de libertad de culto y conciencia formulada y aprobada.</v>
          </cell>
        </row>
        <row r="281">
          <cell r="B281">
            <v>4122</v>
          </cell>
          <cell r="C281" t="str">
            <v>Acciones con las diferentes comunidades religiosas y cultos en materia de atención social, humanitaria y económica para la atención de la población más vulnerable.</v>
          </cell>
        </row>
        <row r="282">
          <cell r="B282">
            <v>4123</v>
          </cell>
          <cell r="C282" t="str">
            <v>Acciones para la conformación e implementación del Comité Técnico Intersectorial de Libertad de Creencias en el Municipio de Caldas.</v>
          </cell>
        </row>
        <row r="283">
          <cell r="B283">
            <v>4131</v>
          </cell>
          <cell r="C283" t="str">
            <v>Apoyar los convites y acciones comunitarias y sociales que mejoren la calidad de vida de los ciudadanos.</v>
          </cell>
        </row>
        <row r="284">
          <cell r="B284">
            <v>4132</v>
          </cell>
          <cell r="C284" t="str">
            <v>Jornadas de descentralización administrativa con oferta de servicios de la administración municipal.</v>
          </cell>
        </row>
        <row r="285">
          <cell r="B285">
            <v>4211</v>
          </cell>
          <cell r="C285" t="str">
            <v>Diagnóstico institucional de modernización del municipio, acorde con las nuevas demandas ciudadanas, el nuevo modelo de gestión, objetivos estratégicos y utilización de las TICS.</v>
          </cell>
        </row>
        <row r="286">
          <cell r="B286">
            <v>4212</v>
          </cell>
          <cell r="C286" t="str">
            <v>Acciones para desarrollar iniciativas de transformación y modernización institucional que fortalezcan las capacidades de gestión administrativa y atención ciudadana.</v>
          </cell>
        </row>
        <row r="287">
          <cell r="B287">
            <v>4213</v>
          </cell>
          <cell r="C287" t="str">
            <v>Acciones de alineamiento entre el Plan de Desarrollo Municipal y el sistema de gestión de calidad, bajo un enfoque de gestión por procesos, que involucre la transformación digital como un eje fundamental de eficiencia y productividad.</v>
          </cell>
        </row>
        <row r="288">
          <cell r="B288">
            <v>4214</v>
          </cell>
          <cell r="C288" t="str">
            <v>Actualización y fortalecimiento los procesos y procedimiento de la entidad mediante la adecuada implementación del sistema de gestión de calidad en armonía con las políticas del MIPG.</v>
          </cell>
        </row>
        <row r="289">
          <cell r="B289">
            <v>4215</v>
          </cell>
          <cell r="C289" t="str">
            <v>Acciones de Fortalecimiento al Banco de Programas y Proyectos de la Administración Municipal, como estrategia para cofinanciar el Plan de Desarrollo ante las diferentes entidades de orden metropolitano, departamental, nacional e internacional.</v>
          </cell>
        </row>
        <row r="290">
          <cell r="B290">
            <v>4216</v>
          </cell>
          <cell r="C290" t="str">
            <v>Acciones de apoyo a las entidades descentralizadas del Municipio de Caldas en la formulación e implementación en los modelos integrados de planeación y gestión.</v>
          </cell>
        </row>
        <row r="291">
          <cell r="B291">
            <v>4217</v>
          </cell>
          <cell r="C291" t="str">
            <v>Acciones de Construcción, adecuación y mejoramiento de la infraestructura física de la administración Municipal y dotación de mobiliario para el adecuado funcionamiento de la Administración municipal.</v>
          </cell>
        </row>
        <row r="292">
          <cell r="B292">
            <v>4218</v>
          </cell>
          <cell r="C292" t="str">
            <v>Acciones de modernización y remodelación física y tecnológica de la biblioteca Municipal</v>
          </cell>
        </row>
        <row r="293">
          <cell r="B293">
            <v>4221</v>
          </cell>
          <cell r="C293" t="str">
            <v>Personas atendidas en los programas de bienestar laboral.</v>
          </cell>
        </row>
        <row r="294">
          <cell r="B294">
            <v>4222</v>
          </cell>
          <cell r="C294" t="str">
            <v>Implementación del teletrabajo para los servidores públicos.</v>
          </cell>
        </row>
        <row r="295">
          <cell r="B295">
            <v>4231</v>
          </cell>
          <cell r="C295" t="str">
            <v>Acciones de Modernización física y tecnológica del archivo municipal.</v>
          </cell>
        </row>
        <row r="296">
          <cell r="B296">
            <v>4232</v>
          </cell>
          <cell r="C296" t="str">
            <v>Acciones de mejoramiento al proceso de gestión documental, estableciendo criterios de permanencia y disposición final conforme a la normativa archivística vigente.</v>
          </cell>
        </row>
        <row r="297">
          <cell r="B297">
            <v>4233</v>
          </cell>
          <cell r="C297" t="str">
            <v>Acciones de formulación y documentación a los procesos archivísticos encaminados a la planificación, procesamiento, manejo y organización de la documentación producida y recibida por la entidad dese su origen hasta su destino final.</v>
          </cell>
        </row>
        <row r="298">
          <cell r="B298">
            <v>4311</v>
          </cell>
          <cell r="C298" t="str">
            <v>Acciones para el fortalecimiento de atención a las auditorías internas y externas de la entidad.</v>
          </cell>
        </row>
        <row r="299">
          <cell r="B299">
            <v>4312</v>
          </cell>
          <cell r="C299" t="str">
            <v>Acciones de fortalecimiento a la gestión jurídica y contractual de la entidad.</v>
          </cell>
        </row>
        <row r="300">
          <cell r="B300">
            <v>4313</v>
          </cell>
          <cell r="C300" t="str">
            <v>Acciones de reducción de los riesgos de corrupción y de gestión, a través de la actualización de la matriz de riesgos y gestión de los controles implementados en el Plan de Anticorrupción y Atención al Ciudadano - PAAC.</v>
          </cell>
        </row>
        <row r="301">
          <cell r="B301">
            <v>4314</v>
          </cell>
          <cell r="C301" t="str">
            <v>Acciones que propendan al mejoramiento de la operatividad de la oficina de control interno, en los términos del artículo 8 de la Ley 1474 de 2011.</v>
          </cell>
        </row>
        <row r="302">
          <cell r="B302">
            <v>4315</v>
          </cell>
          <cell r="C302" t="str">
            <v>Acciones para la formulación, seguimiento y evaluación del plan de desarrollo municipal, planes estratégicos y planes de acción.</v>
          </cell>
        </row>
        <row r="303">
          <cell r="B303">
            <v>4316</v>
          </cell>
          <cell r="C303" t="str">
            <v>Acciones para mejorar el índice de desempeño institucional de la administración municipal durante el cuatrienio.</v>
          </cell>
        </row>
        <row r="304">
          <cell r="B304">
            <v>4321</v>
          </cell>
          <cell r="C304" t="str">
            <v>Acciones para el cumplimiento del indicador de la ley 617 de 2000.</v>
          </cell>
        </row>
        <row r="305">
          <cell r="B305">
            <v>4322</v>
          </cell>
          <cell r="C305" t="str">
            <v>Acciones para el Cumplimiento de los indicadores del índice de sostenibilidad y solvencia.</v>
          </cell>
        </row>
        <row r="306">
          <cell r="B306">
            <v>4323</v>
          </cell>
          <cell r="C306" t="str">
            <v>Acciones para el proceso de saneamiento contable.</v>
          </cell>
        </row>
        <row r="307">
          <cell r="B307">
            <v>4324</v>
          </cell>
          <cell r="C307" t="str">
            <v>Acciones para la Actualización del inventario Municipal.</v>
          </cell>
        </row>
        <row r="308">
          <cell r="B308">
            <v>4325</v>
          </cell>
          <cell r="C308" t="str">
            <v>Acciones de promoción del gasto público orientado a resultados mediante acciones de planeación, eficiencia, eficacia y transparencia.</v>
          </cell>
        </row>
        <row r="309">
          <cell r="B309">
            <v>4326</v>
          </cell>
          <cell r="C309" t="str">
            <v>Actualización del estatuto tributario Municipal.</v>
          </cell>
        </row>
        <row r="310">
          <cell r="B310">
            <v>4331</v>
          </cell>
          <cell r="C310" t="str">
            <v>Acciones para mejorar el registro de los trámites en el Sistema Único de Información de Trámites - SUIT e integrarlos a la plataforma tecnológica que permita integrar las bases de datos municipales con la Geodatabase.</v>
          </cell>
        </row>
        <row r="311">
          <cell r="B311">
            <v>4332</v>
          </cell>
          <cell r="C311" t="str">
            <v>Acciones para mejorar el porcentaje de efectividad en la atención de las PQRSD como parte del sistema integrado de gestión.</v>
          </cell>
        </row>
        <row r="312">
          <cell r="B312">
            <v>4341</v>
          </cell>
          <cell r="C312" t="str">
            <v>Acciones para Cofinanciar la modernización tecnológica de la administración municipal y las entidades descentralizadas.</v>
          </cell>
        </row>
        <row r="313">
          <cell r="B313">
            <v>4342</v>
          </cell>
          <cell r="C313" t="str">
            <v>Actualizar e implementar el plan estratégico de tecnologías de la información PETI.</v>
          </cell>
        </row>
        <row r="314">
          <cell r="B314">
            <v>4343</v>
          </cell>
          <cell r="C314" t="str">
            <v>Actualizar e implementar el plan estratégico de comunicaciones PEC.</v>
          </cell>
        </row>
        <row r="315">
          <cell r="B315">
            <v>4344</v>
          </cell>
          <cell r="C315" t="str">
            <v>Acciones para la implementación de la estrategia gubernamental de datos abiertos.</v>
          </cell>
        </row>
        <row r="316">
          <cell r="B316">
            <v>4345</v>
          </cell>
          <cell r="C316" t="str">
            <v>Acciones para aumentar y mejorar las herramientas TIC para la interacción con el ciudadano.</v>
          </cell>
        </row>
        <row r="317">
          <cell r="B317">
            <v>4411</v>
          </cell>
          <cell r="C317" t="str">
            <v>Acciones integrales para la prevención y contención de los delitos que afectan la seguridad pública y la seguridad ciudadana, donde se incorporen las diferentes variables de convivencia y seguridad ciudadana.</v>
          </cell>
        </row>
        <row r="318">
          <cell r="B318">
            <v>4412</v>
          </cell>
          <cell r="C318" t="str">
            <v>Consejos de Seguridad municipales descentralizados.</v>
          </cell>
        </row>
        <row r="319">
          <cell r="B319">
            <v>4413</v>
          </cell>
          <cell r="C319" t="str">
            <v>Acciones de apoyo a los organismos de seguridad y justicia para el cumplimiento de su objeto misional.</v>
          </cell>
        </row>
        <row r="320">
          <cell r="B320">
            <v>4414</v>
          </cell>
          <cell r="C320" t="str">
            <v>Acciones para Cofinanciar la construcción y dotación del centro integrado de mando unificado para el Municipio de Caldas.</v>
          </cell>
        </row>
        <row r="321">
          <cell r="B321">
            <v>4415</v>
          </cell>
          <cell r="C321" t="str">
            <v>Acciones para la Renovación física y tecnológica del CCTV urbano y rural.</v>
          </cell>
        </row>
        <row r="322">
          <cell r="B322">
            <v>4416</v>
          </cell>
          <cell r="C322" t="str">
            <v>Acciones integrales para prohibir el consumo de estupefacientes en parques públicos, inmediaciones de instituciones educativas, escenarios deportivos e iglesias, para darle cumplimiento a la sentencia C-253 de 2019 de la Corte Constitucional.</v>
          </cell>
        </row>
        <row r="323">
          <cell r="B323">
            <v>4417</v>
          </cell>
          <cell r="C323" t="str">
            <v>Acciones para garantizar entornos escolares seguros y libres de la amenaza de expendio y consumo de drogas.</v>
          </cell>
        </row>
        <row r="324">
          <cell r="B324">
            <v>4418</v>
          </cell>
          <cell r="C324" t="str">
            <v>Acciones de control urbanístico, ambiental y de control en el espacio público en zona urbana y rural.</v>
          </cell>
        </row>
        <row r="325">
          <cell r="B325">
            <v>4419</v>
          </cell>
          <cell r="C325" t="str">
            <v>Estructuración, actualización, formulación, implementación y evaluación del Plan Integral de Seguridad y Convivencia Ciudadana territorial (PISCCT).</v>
          </cell>
        </row>
        <row r="326">
          <cell r="B326">
            <v>44110</v>
          </cell>
          <cell r="C326" t="str">
            <v>Acciones de prevención de niños, niñas, adolescentes y jóvenes en explotación comercial e instrumentalización sexual.</v>
          </cell>
        </row>
        <row r="327">
          <cell r="B327">
            <v>44111</v>
          </cell>
          <cell r="C327" t="str">
            <v>Acciones integrales para la reducción del homicidio en el Municipio.</v>
          </cell>
        </row>
        <row r="328">
          <cell r="B328">
            <v>44112</v>
          </cell>
          <cell r="C328" t="str">
            <v>Acciones de control territorial conjuntas, por cuadrantes como estrategia de prevención del delito.</v>
          </cell>
        </row>
        <row r="329">
          <cell r="B329">
            <v>44113</v>
          </cell>
          <cell r="C329" t="str">
            <v>Acciones de fortalecimiento a la gestión de las inspecciones de policía y la comisaría de familia del municipio de Caldas.</v>
          </cell>
        </row>
        <row r="330">
          <cell r="B330">
            <v>44114</v>
          </cell>
          <cell r="C330" t="str">
            <v>Acompañamiento a procesos electorales en el Municipio</v>
          </cell>
        </row>
        <row r="331">
          <cell r="B331">
            <v>44115</v>
          </cell>
          <cell r="C331" t="str">
            <v>Acciones de Mantenimiento y mejoramiento a la infraestructura física y tecnológica a las inspecciones de policia, comisaria de familia y comando de policia.</v>
          </cell>
        </row>
        <row r="332">
          <cell r="B332">
            <v>44116</v>
          </cell>
          <cell r="C332" t="str">
            <v>Apoyar técnica, operativa y logísticamente a los operadores de justicia, para desarrollar capacidades especializadas para la defensa del agua, la biodiversidad y el medio ambiente.</v>
          </cell>
        </row>
        <row r="333">
          <cell r="B333">
            <v>44117</v>
          </cell>
          <cell r="C333" t="str">
            <v>Actividades descentralizadas para facilitar el acceso a la justicia y la presencia de las instituciones estatales a las zonas rurales del Municipio.</v>
          </cell>
        </row>
        <row r="334">
          <cell r="B334">
            <v>44118</v>
          </cell>
          <cell r="C334" t="str">
            <v>Acciones para mitigar y contener el hacinamiento carcelario y la atención de sindicados del municipio de Caldas.</v>
          </cell>
        </row>
        <row r="335">
          <cell r="B335">
            <v>4421</v>
          </cell>
          <cell r="C335" t="str">
            <v>Estrategias implementadas para la prevención y contención de las economías ilegales.</v>
          </cell>
        </row>
        <row r="336">
          <cell r="B336">
            <v>4422</v>
          </cell>
          <cell r="C336" t="str">
            <v>Proyectos y programas de formación y formalización ciudadana en sustituir las economías ilícitas por lícitas y a destruir las finanzas de las organizaciones criminales.</v>
          </cell>
        </row>
        <row r="337">
          <cell r="B337">
            <v>4423</v>
          </cell>
          <cell r="C337" t="str">
            <v>Acciones acompañadas en el marco del plan de prevención y control de las actividades ilícitas que afectan las rentas del Municipio.</v>
          </cell>
        </row>
        <row r="338">
          <cell r="B338">
            <v>4424</v>
          </cell>
          <cell r="C338" t="str">
            <v>Acompañar técnica, operativa y logísticamente a los operadores de justicia con ocasión de las acciones adelantadas para el control de las actividades que afectan las rentas de la entidad territorial.</v>
          </cell>
        </row>
        <row r="339">
          <cell r="B339">
            <v>4425</v>
          </cell>
          <cell r="C339" t="str">
            <v>Campañas formativas y comunicacionales para la prevención, control y sanción del delito.</v>
          </cell>
        </row>
        <row r="340">
          <cell r="B340">
            <v>4431</v>
          </cell>
          <cell r="C340" t="str">
            <v>Estrategias comunicacionales y pedagógicas, para la difusión reconocimiento, protección, defensa y garantía de los Derechos Humanos diseñadas e implementadas (DDHH)</v>
          </cell>
        </row>
        <row r="341">
          <cell r="B341">
            <v>4432</v>
          </cell>
          <cell r="C341" t="str">
            <v>Acciones para la prevención y atención de vulneraciones de Derechos Humanos.</v>
          </cell>
        </row>
        <row r="342">
          <cell r="B342">
            <v>4433</v>
          </cell>
          <cell r="C342" t="str">
            <v>Estructurar y formular e implementar el plan municipal de Derechos Humanos.</v>
          </cell>
        </row>
        <row r="343">
          <cell r="B343">
            <v>4441</v>
          </cell>
          <cell r="C343" t="str">
            <v>Apoyar acciones interinstitucionales para la atención integral a la población migrante en el Municipio.</v>
          </cell>
        </row>
        <row r="344">
          <cell r="B344">
            <v>4442</v>
          </cell>
          <cell r="C344" t="str">
            <v>Acciones institucionales para el fortalecimiento de los métodos alternativos de solución de conflictos.</v>
          </cell>
        </row>
        <row r="345">
          <cell r="B345">
            <v>4443</v>
          </cell>
          <cell r="C345" t="str">
            <v>Acciones para la formulación, implementación y puesta en marcha del centro de conciliación público en el Municipio.</v>
          </cell>
        </row>
        <row r="346">
          <cell r="B346">
            <v>4444</v>
          </cell>
          <cell r="C346" t="str">
            <v>Identificar los riesgos de violencia basada en género y adopción de acciones para la garantía del ejercicio de la defensa de los derechos humanos a nivel territorial.</v>
          </cell>
        </row>
        <row r="347">
          <cell r="B347">
            <v>4445</v>
          </cell>
          <cell r="C347" t="str">
            <v>Acciones institucionales y comunitarias para la construcción de paz, reconciliación y convivencia.</v>
          </cell>
        </row>
        <row r="348">
          <cell r="B348">
            <v>4446</v>
          </cell>
          <cell r="C348" t="str">
            <v>Acciones de Articulación de espacios académicos, culturales y comunitarios de discusión para la implementación de los puntos del acuerdo de paz en el Municipio.</v>
          </cell>
        </row>
        <row r="349">
          <cell r="B349">
            <v>4447</v>
          </cell>
          <cell r="C349" t="str">
            <v>Capacitación a docentes en estrategias de gestión de aula para la construcción de paz territorial.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sheetData sheetId="1">
        <row r="2">
          <cell r="B2">
            <v>1111</v>
          </cell>
          <cell r="C2" t="str">
            <v>Acciones de generación de ingresos para las mujeres, a través del acceso a instrumentos financieros y/o condiciones de empleabilidad y emprendimiento.</v>
          </cell>
        </row>
        <row r="3">
          <cell r="B3">
            <v>1112</v>
          </cell>
          <cell r="C3" t="str">
            <v>Acciones relacionadas con programas de incubación de emprendimientos en líneas temáticas de interés estratégico como TICS, salud, educación e industrias naranjas.</v>
          </cell>
        </row>
        <row r="4">
          <cell r="B4">
            <v>1113</v>
          </cell>
          <cell r="C4" t="str">
            <v>Acciones formativas en materia de productividad y emprendimiento como estrategia de generación de ingresos e independencia laboral mediante alianzas estratégicas con entidades del orden nacional y/o recursos de Cooperación Internacional.</v>
          </cell>
        </row>
        <row r="5">
          <cell r="B5">
            <v>1114</v>
          </cell>
          <cell r="C5" t="str">
            <v>Acciones de fortalecimiento técnico, académico, administrativo, jurídico y tecnológico a grupos, corporaciones y Organizaciones de mujeres del Municipio de Caldas.</v>
          </cell>
        </row>
        <row r="6">
          <cell r="B6">
            <v>1121</v>
          </cell>
          <cell r="C6" t="str">
            <v>Campañas de educación en derechos sexuales y reproductivos (planificación familiar, explotación sexual, entre otros) para las mujeres Caldeñas</v>
          </cell>
        </row>
        <row r="7">
          <cell r="B7">
            <v>1122</v>
          </cell>
          <cell r="C7" t="str">
            <v>Implementación de acciones para la formación de mujeres en la participación ciudadana, política, comunitaria y consolidación de paz.</v>
          </cell>
        </row>
        <row r="8">
          <cell r="B8">
            <v>1131</v>
          </cell>
          <cell r="C8" t="str">
            <v>Estrategias para la prevención de la violencia contra las mujeres</v>
          </cell>
        </row>
        <row r="9">
          <cell r="B9">
            <v>1132</v>
          </cell>
          <cell r="C9"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0">
          <cell r="B10">
            <v>1133</v>
          </cell>
          <cell r="C10" t="str">
            <v>Apoyo académico, logístico, tecnológico y operativo a la mesa municipal de erradicación de violencia contra las mujeres.</v>
          </cell>
        </row>
        <row r="11">
          <cell r="B11">
            <v>1134</v>
          </cell>
          <cell r="C11" t="str">
            <v>Atención y seguimiento de mujeres víctimas de violencias de género</v>
          </cell>
        </row>
        <row r="12">
          <cell r="B12">
            <v>1141</v>
          </cell>
          <cell r="C12"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3">
          <cell r="B13">
            <v>1142</v>
          </cell>
          <cell r="C13" t="str">
            <v>Acciones para la creación del centro de Promoción Integral para las mujeres y las niñas, como un espacio de acompañamiento psicosocial, empoderamiento social, político, encuentro de saberes, cultura, recreación, deporte y emprendimiento.</v>
          </cell>
        </row>
        <row r="14">
          <cell r="B14">
            <v>1143</v>
          </cell>
          <cell r="C14"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5">
          <cell r="B15">
            <v>1144</v>
          </cell>
          <cell r="C15" t="str">
            <v>Acciones para la implementación de la política pública municipal de equidad de género para las mujeres urbanas y rurales del Municipio de Caldas Antioquia.</v>
          </cell>
        </row>
        <row r="16">
          <cell r="B16">
            <v>1145</v>
          </cell>
          <cell r="C16" t="str">
            <v>Eventos de reconocimiento y conmemoración para la mujer</v>
          </cell>
        </row>
        <row r="17">
          <cell r="B17">
            <v>1211</v>
          </cell>
          <cell r="C17" t="str">
            <v>Acciones para la atención Niños y niñas entre los 0 y 5 años integralmente.</v>
          </cell>
        </row>
        <row r="18">
          <cell r="B18">
            <v>1212</v>
          </cell>
          <cell r="C18" t="str">
            <v>Acciones en beneficio de las Madres gestantes y lactantes atendidas a través de alianzas estratégicas.</v>
          </cell>
        </row>
        <row r="19">
          <cell r="B19">
            <v>1221</v>
          </cell>
          <cell r="C19" t="str">
            <v>Estructuración e implementación del Sistema de Seguimiento al Desarrollo Integral de la Primera Infancia (SSDIPI).</v>
          </cell>
        </row>
        <row r="20">
          <cell r="B20">
            <v>1222</v>
          </cell>
          <cell r="C20" t="str">
            <v>Acciones para Prevenir y atender las situaciones de violencia intrafamiliar contra niñas, niños y adolescentes, para evitar su vulneración y romper con ciclos de violencia en edades adultas.</v>
          </cell>
        </row>
        <row r="21">
          <cell r="B21">
            <v>1223</v>
          </cell>
          <cell r="C21" t="str">
            <v>Acciones encaminadas a erradicar el trabajo infantil.</v>
          </cell>
        </row>
        <row r="22">
          <cell r="B22">
            <v>1224</v>
          </cell>
          <cell r="C22" t="str">
            <v>Estructurar y crear la Ruta Integral de Atenciones de niñas, niños y adolescentes en condiciones de vulnerabilidad.</v>
          </cell>
        </row>
        <row r="23">
          <cell r="B23">
            <v>1225</v>
          </cell>
          <cell r="C23" t="str">
            <v>Implementar acciones conjuntas de educación sexual y bienestar de niños y niñas, desde las diferentes instancias educativas y programas de la administración municipal.</v>
          </cell>
        </row>
        <row r="24">
          <cell r="B24">
            <v>1231</v>
          </cell>
          <cell r="C24" t="str">
            <v>Estructuración y ejecución del plan de acción de la política pública de niñez adoptada mediante Acuerdo Municipal Nro. 007 de 2019.</v>
          </cell>
        </row>
        <row r="25">
          <cell r="B25">
            <v>1232</v>
          </cell>
          <cell r="C25" t="str">
            <v>Acciones para el fortalecimiento de la mesa de infancia, adolescencia y familia en el Municipio de Caldas.</v>
          </cell>
        </row>
        <row r="26">
          <cell r="B26">
            <v>1311</v>
          </cell>
          <cell r="C26" t="str">
            <v>Estructuración, formulación e implementación del Plan estratégico de desarrollo juvenil.</v>
          </cell>
        </row>
        <row r="27">
          <cell r="B27">
            <v>1312</v>
          </cell>
          <cell r="C27" t="str">
            <v>Acciones para la estructuración, conformación y acompañamiento integral del Consejo Municipal de Juventud – CMJ.</v>
          </cell>
        </row>
        <row r="28">
          <cell r="B28">
            <v>1314</v>
          </cell>
          <cell r="C28" t="str">
            <v>Eventos realizados para los jóvenes del Municipio</v>
          </cell>
        </row>
        <row r="29">
          <cell r="B29">
            <v>1315</v>
          </cell>
          <cell r="C29" t="str">
            <v>Acciones para la creación del Campus Juvenil para la identificación y reconocimiento de liderazgos positivos, formación en participación, resolución de conflictos, emprendimiento e inclusión laboral y productiva a los jóvenes.</v>
          </cell>
        </row>
        <row r="30">
          <cell r="B30">
            <v>1316</v>
          </cell>
          <cell r="C30" t="str">
            <v>Gestionar alianzas públicas y privadas para servicios complementarios a población estudiantil.</v>
          </cell>
        </row>
        <row r="31">
          <cell r="B31">
            <v>1411</v>
          </cell>
          <cell r="C31" t="str">
            <v>Acciones para el fortalecimiento a la Comisaria de Familia con tecnología, personal idóneo, mejor capacidad instalada y talento humano.</v>
          </cell>
        </row>
        <row r="32">
          <cell r="B32">
            <v>1412</v>
          </cell>
          <cell r="C32" t="str">
            <v>Estructurar, formular e implementar la Política Pública Municipal de Familias, que reconozca a las familias como sujetos colectivos de derechos, para contribuir a la consolidación de una sociedad justa y equitativa.</v>
          </cell>
        </row>
        <row r="33">
          <cell r="B33">
            <v>1413</v>
          </cell>
          <cell r="C33" t="str">
            <v>Acciones para el fortalecimiento de los lazos familiares mediante encuentros de pareja, talleres de pautas de crianza humanizada, valores familiares y generación de espacios para compartir en familia.</v>
          </cell>
        </row>
        <row r="34">
          <cell r="B34">
            <v>1414</v>
          </cell>
          <cell r="C34" t="str">
            <v>Acciones de   apoyo   Familias beneficiadas con el programa Familias en Acción.</v>
          </cell>
        </row>
        <row r="35">
          <cell r="B35">
            <v>1415</v>
          </cell>
          <cell r="C35" t="str">
            <v>Acciones de apoyo para formular y ejecutar estrategias para el acompañamiento a familias en la implementación de unidades productivas y la creación de empresas familiares como reactivación económica y social.</v>
          </cell>
        </row>
        <row r="36">
          <cell r="B36">
            <v>1421</v>
          </cell>
          <cell r="C36" t="str">
            <v>Acciones para la caracterización e identificación de la población habitante de calle en el Municipio.</v>
          </cell>
        </row>
        <row r="37">
          <cell r="B37">
            <v>1422</v>
          </cell>
          <cell r="C37" t="str">
            <v>Acciones de atención Integral de Protección Social de la población habitante de calle en el Municipio.</v>
          </cell>
        </row>
        <row r="38">
          <cell r="B38">
            <v>1511</v>
          </cell>
          <cell r="C38" t="str">
            <v>Acciones técnicas, operativas y logísticas para apoyar el Comité de Justicia Transicional.</v>
          </cell>
        </row>
        <row r="39">
          <cell r="B39">
            <v>1512</v>
          </cell>
          <cell r="C39"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0">
          <cell r="B40">
            <v>1513</v>
          </cell>
          <cell r="C40" t="str">
            <v>Acciones de apoyo técnico, logístico, tecnológico y operativo a la mesa Municipal de víctimas dentro de su función de formular propuestas, planes, programas y proyectos para la materialización de los derechos de la población víctima.</v>
          </cell>
        </row>
        <row r="41">
          <cell r="B41">
            <v>1611</v>
          </cell>
          <cell r="C41" t="str">
            <v>Acciones orientadas a fortalecer los programas de asistencia y atención a los diferentes grupos que garantizan el enfoque de derechos para la atención diferencial de grupos étnicos.</v>
          </cell>
        </row>
        <row r="42">
          <cell r="B42">
            <v>1612</v>
          </cell>
          <cell r="C42" t="str">
            <v>Acciones para generar oportunidades de estudio y empleabilidad para los grupos étnicos mediante la atención de necesidades en materia de empleo, innovación, emprendimiento y desarrollo humano.</v>
          </cell>
        </row>
        <row r="43">
          <cell r="B43">
            <v>1711</v>
          </cell>
          <cell r="C43" t="str">
            <v>Mesas de participación de las personas LGBTTTIQA implementadas.</v>
          </cell>
        </row>
        <row r="44">
          <cell r="B44">
            <v>1712</v>
          </cell>
          <cell r="C44" t="str">
            <v>Eventos con la población LGBTTTIQA realizados.</v>
          </cell>
        </row>
        <row r="45">
          <cell r="B45">
            <v>1713</v>
          </cell>
          <cell r="C45" t="str">
            <v>Acciones para generar oportunidades de estudio y empleabilidad para la población LGBTTTIQA mediante la atención de necesidades en materia de empleo, innovación, emprendimiento y desarrollo humano.</v>
          </cell>
        </row>
        <row r="46">
          <cell r="B46">
            <v>1811</v>
          </cell>
          <cell r="C46" t="str">
            <v>Acciones de atención integral de adultos mayores inscritos en los diferentes programas de la Administración Municipal.</v>
          </cell>
        </row>
        <row r="47">
          <cell r="B47">
            <v>1812</v>
          </cell>
          <cell r="C47" t="str">
            <v>Seguimiento trimestral a las acciones de implementación de la política pública de adulto mayor.</v>
          </cell>
        </row>
        <row r="48">
          <cell r="B48">
            <v>1813</v>
          </cell>
          <cell r="C48" t="str">
            <v>Acciones de promoción de la corresponsabilidad de la familia en el desarrollo de la atención integral a las personas mayores o con discapacidad.</v>
          </cell>
        </row>
        <row r="49">
          <cell r="B49">
            <v>1814</v>
          </cell>
          <cell r="C49" t="str">
            <v>Generar e implementar una ruta de atención intersectorial para el   adulto mayor, con discapacidad, sus familias y cuidadores, con el fin de incluirlos dentro de la oferta programática sectorial.</v>
          </cell>
        </row>
        <row r="50">
          <cell r="B50">
            <v>1815</v>
          </cell>
          <cell r="C50" t="str">
            <v>Acciones de atención integral de personas en situación de discapacidad inscritos en los diferentes programas de la Administración Municipal.</v>
          </cell>
        </row>
        <row r="51">
          <cell r="B51">
            <v>1816</v>
          </cell>
          <cell r="C51" t="str">
            <v>Caracterización e identificación de la población en situación de discapacidad como estrategia de atención de atención integral.</v>
          </cell>
        </row>
        <row r="52">
          <cell r="B52">
            <v>1817</v>
          </cell>
          <cell r="C52" t="str">
            <v>Formulación e Implementación del plan estratégico de la política pública de discapacidad mediante acuerdo Municipal 013 del 2019.</v>
          </cell>
        </row>
        <row r="53">
          <cell r="B53">
            <v>1818</v>
          </cell>
          <cell r="C53" t="str">
            <v>Acciones para generar oportunidades de estudio y empleabilidad para la población en situación de discapacidad mediante la atención de necesidades en materia de empleo, innovación, emprendimiento y desarrollo humano.</v>
          </cell>
        </row>
        <row r="54">
          <cell r="B54">
            <v>1911</v>
          </cell>
          <cell r="C54" t="str">
            <v>Acciones para la implementación del plan de lectura, escritura, oralidad y fortalecimiento a la extensión cultural de la biblioteca pública.</v>
          </cell>
        </row>
        <row r="55">
          <cell r="B55">
            <v>1912</v>
          </cell>
          <cell r="C55" t="str">
            <v>Estudiantes beneficiados con jornada complementaria.</v>
          </cell>
        </row>
        <row r="56">
          <cell r="B56">
            <v>1913</v>
          </cell>
          <cell r="C56" t="str">
            <v>Establecimientos educativos que reciben asesoría y asistencia técnica para la implementación del gobierno escolar.</v>
          </cell>
        </row>
        <row r="57">
          <cell r="B57">
            <v>1914</v>
          </cell>
          <cell r="C57" t="str">
            <v>Estrategia de acompañamiento al Tránsito armónico (trayectorias educativas),</v>
          </cell>
        </row>
        <row r="58">
          <cell r="B58">
            <v>1915</v>
          </cell>
          <cell r="C58" t="str">
            <v>Ajuste e implementación del Plan educativo Municipal PEM.</v>
          </cell>
        </row>
        <row r="59">
          <cell r="B59">
            <v>1916</v>
          </cell>
          <cell r="C59" t="str">
            <v>Acciones de mejoramiento de la calidad educativa a través de semilleros, preuniversitarios y preparación de Pruebas SABER.</v>
          </cell>
        </row>
        <row r="60">
          <cell r="B60">
            <v>1917</v>
          </cell>
          <cell r="C60" t="str">
            <v>Entrega de estímulos para estudiantes destacados en el grado 11.</v>
          </cell>
        </row>
        <row r="61">
          <cell r="B61">
            <v>1918</v>
          </cell>
          <cell r="C61" t="str">
            <v>Institucionalizar las Olimpiadas Académicas.</v>
          </cell>
        </row>
        <row r="62">
          <cell r="B62">
            <v>1919</v>
          </cell>
          <cell r="C62" t="str">
            <v>Actualización, adopción e implementación de los Manuales de convivencia en las instituciones educativas públicas.</v>
          </cell>
        </row>
        <row r="63">
          <cell r="B63">
            <v>1921</v>
          </cell>
          <cell r="C63" t="str">
            <v>Estudiantes que egresan con doble titulación en alianza con el SENA.</v>
          </cell>
        </row>
        <row r="64">
          <cell r="B64">
            <v>1922</v>
          </cell>
          <cell r="C64" t="str">
            <v>Crear un fondo para facilitar el acceso a la educación técnica y tecnológica.</v>
          </cell>
        </row>
        <row r="65">
          <cell r="B65">
            <v>1923</v>
          </cell>
          <cell r="C65"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6">
          <cell r="B66">
            <v>1931</v>
          </cell>
          <cell r="C66" t="str">
            <v>Instituciones Educativas oficiales beneficiadas con la alianza ERA.</v>
          </cell>
        </row>
        <row r="67">
          <cell r="B67">
            <v>1932</v>
          </cell>
          <cell r="C67" t="str">
            <v>Maestros formados en pedagogías activas con la alianza ERA.</v>
          </cell>
        </row>
        <row r="68">
          <cell r="B68">
            <v>1933</v>
          </cell>
          <cell r="C68" t="str">
            <v>Estudiantes beneficiados de la Universidad en el campo con la alianza ERA.</v>
          </cell>
        </row>
        <row r="69">
          <cell r="B69">
            <v>1941</v>
          </cell>
          <cell r="C69" t="str">
            <v>Acciones de apoyo Matricula oficial en edad escolar y adultos.</v>
          </cell>
        </row>
        <row r="70">
          <cell r="B70">
            <v>1942</v>
          </cell>
          <cell r="C70" t="str">
            <v>Estudiantes beneficiados con transporte escolar.</v>
          </cell>
        </row>
        <row r="71">
          <cell r="B71">
            <v>1943</v>
          </cell>
          <cell r="C71" t="str">
            <v>Acciones de Construcción y ampliación de la infraestructura física educativa del Municipio de Caldas.</v>
          </cell>
        </row>
        <row r="72">
          <cell r="B72">
            <v>1944</v>
          </cell>
          <cell r="C72" t="str">
            <v>Acciones de Mantenimiento, mejoramiento y modernización a la infraestructura educativa del Municipio de Caldas.</v>
          </cell>
        </row>
        <row r="73">
          <cell r="B73">
            <v>1945</v>
          </cell>
          <cell r="C73" t="str">
            <v>Acciones para la dotación de instituciones educativas, sedes, centros educativos rurales con material didáctico, y TICS.</v>
          </cell>
        </row>
        <row r="74">
          <cell r="B74">
            <v>1946</v>
          </cell>
          <cell r="C74" t="str">
            <v>Acciones para el mejoramiento y ampliación a la cobertura municipal en los servicios de bienestar y convivencia estudiantil.</v>
          </cell>
        </row>
        <row r="75">
          <cell r="B75">
            <v>1947</v>
          </cell>
          <cell r="C75" t="str">
            <v>Acciones para favorecer las diferentes modalidades educativas para la población adulta (sabatino y/o nocturno y/o digital).</v>
          </cell>
        </row>
        <row r="76">
          <cell r="B76">
            <v>1951</v>
          </cell>
          <cell r="C76" t="str">
            <v>Acciones de apoyo pedagógico al trabajo curricular de las instituciones y centros educativos.</v>
          </cell>
        </row>
        <row r="77">
          <cell r="B77">
            <v>1952</v>
          </cell>
          <cell r="C77" t="str">
            <v>Acciones de apoyo a docentes y directivos docentes en procesos de desarrollo y salud mental, y acciones de estímulo y reconocimiento a la labor docente.</v>
          </cell>
        </row>
        <row r="78">
          <cell r="B78">
            <v>1961</v>
          </cell>
          <cell r="C78" t="str">
            <v>Acciones para beneficio de estudiantes con becas en programas de educación superior.</v>
          </cell>
        </row>
        <row r="79">
          <cell r="B79">
            <v>1971</v>
          </cell>
          <cell r="C79" t="str">
            <v>Acciones de apoyo con kits escolares a estudiantes de primaria, media y básica.</v>
          </cell>
        </row>
        <row r="80">
          <cell r="B80">
            <v>1972</v>
          </cell>
          <cell r="C80" t="str">
            <v>Acciones para fortalecer, ampliar y apoyar la permanencia educativa mediante la intervención de la Unidad de Atención Integral y pedagógica (U.A.I.P)</v>
          </cell>
        </row>
        <row r="81">
          <cell r="B81">
            <v>1973</v>
          </cell>
          <cell r="C81" t="str">
            <v>Estructurar una plataforma tecnológica que administre las bases de información y caracterización de la población.</v>
          </cell>
        </row>
        <row r="82">
          <cell r="B82">
            <v>11011</v>
          </cell>
          <cell r="C82" t="str">
            <v>Realizar visitas de IVC al año a cada establecimiento abierto al público.</v>
          </cell>
        </row>
        <row r="83">
          <cell r="B83">
            <v>11012</v>
          </cell>
          <cell r="C83" t="str">
            <v>Realizar campañas con estrategias municipales para mejorar la calidad del aire.</v>
          </cell>
        </row>
        <row r="84">
          <cell r="B84">
            <v>11013</v>
          </cell>
          <cell r="C84" t="str">
            <v>Realizar visitas de vigilancia y control anuales a cada uno de los acueductos rurales y urbanos del Municipio.</v>
          </cell>
        </row>
        <row r="85">
          <cell r="B85">
            <v>11021</v>
          </cell>
          <cell r="C85" t="str">
            <v>Desarrollar estrategias de hábitos de vida saludable a poblaciones vulnerables relacionadas con salud oral y prevención de enfermedades crónicas modalidad virtual y presencial.</v>
          </cell>
        </row>
        <row r="86">
          <cell r="B86">
            <v>11031</v>
          </cell>
          <cell r="C86" t="str">
            <v>Desarrollar estrategias para promover la lactancia materna y hábitos de alimentación saludable.</v>
          </cell>
        </row>
        <row r="87">
          <cell r="B87">
            <v>11041</v>
          </cell>
          <cell r="C87" t="str">
            <v>Desarrollar estrategias sobre maternidad segura.</v>
          </cell>
        </row>
        <row r="88">
          <cell r="B88">
            <v>11042</v>
          </cell>
          <cell r="C88" t="str">
            <v>Implementar estrategia de promoción de derechos y deberes en salud sexual y reproductiva.</v>
          </cell>
        </row>
        <row r="89">
          <cell r="B89">
            <v>11051</v>
          </cell>
          <cell r="C89" t="str">
            <v>Realizar los planes de eventos de mitigación del riesgo en salud pública que se requieran (Sika, Dengue, Chincunguña, Covid-19).</v>
          </cell>
        </row>
        <row r="90">
          <cell r="B90">
            <v>11061</v>
          </cell>
          <cell r="C90" t="str">
            <v>Promover estrategia de estilos, modos y condiciones saludables en el entorno laboral en sector formal e informal de la economía.</v>
          </cell>
        </row>
        <row r="91">
          <cell r="B91">
            <v>11071</v>
          </cell>
          <cell r="C91" t="str">
            <v>Realizar campaña   de   IEC promocionando la vacunación en   la   población objeto del programa.</v>
          </cell>
        </row>
        <row r="92">
          <cell r="B92">
            <v>11072</v>
          </cell>
          <cell r="C92" t="str">
            <v>Verificar el reporte oportuno de las notificaciones en el SIVIGILA de los eventos de interés en salud pública de las UPGD.</v>
          </cell>
        </row>
        <row r="93">
          <cell r="B93">
            <v>11073</v>
          </cell>
          <cell r="C93" t="str">
            <v>Realizar búsquedas activas comunitarias para eventos de interés de salud pública.</v>
          </cell>
        </row>
        <row r="94">
          <cell r="B94">
            <v>11074</v>
          </cell>
          <cell r="C94" t="str">
            <v>Realizar asesorías y asistencias técnicas a las IPS del municipio en búsqueda activa institucional.</v>
          </cell>
        </row>
        <row r="95">
          <cell r="B95">
            <v>11076</v>
          </cell>
          <cell r="C95" t="str">
            <v>Realizar campaña de entornos saludables asociados a la prevención de IRA.</v>
          </cell>
        </row>
        <row r="96">
          <cell r="B96">
            <v>11081</v>
          </cell>
          <cell r="C96" t="str">
            <v>Realizar seguimiento e intervención a todos los casos de intento de suicidio ocurridos en el municipio.</v>
          </cell>
        </row>
        <row r="97">
          <cell r="B97">
            <v>11082</v>
          </cell>
          <cell r="C97" t="str">
            <v>Instituciones de salud y sociales con reporte de casos de consumo de sustancias psicoactivas.</v>
          </cell>
        </row>
        <row r="98">
          <cell r="B98">
            <v>11083</v>
          </cell>
          <cell r="C98" t="str">
            <v>Seguimiento mensual del reporte al SIVIGILA de casos notificados de violencia intrafamiliar en las instituciones de salud y sociales.</v>
          </cell>
        </row>
        <row r="99">
          <cell r="B99">
            <v>11091</v>
          </cell>
          <cell r="C99" t="str">
            <v>Desarrollar estrategias para fortalecer la gestión administrativa y financiera de la Secretaría de Salud.</v>
          </cell>
        </row>
        <row r="100">
          <cell r="B100">
            <v>11092</v>
          </cell>
          <cell r="C100" t="str">
            <v>Acciones para Garantizar el aseguramiento en salud de la población objetivo.</v>
          </cell>
        </row>
        <row r="101">
          <cell r="B101">
            <v>11093</v>
          </cell>
          <cell r="C101" t="str">
            <v>Realizar asesorías y/o asistencias técnicas anuales, por cada uno de los proyectos programados, a cada institución prestadora de servicios de salud.</v>
          </cell>
        </row>
        <row r="102">
          <cell r="B102">
            <v>11094</v>
          </cell>
          <cell r="C102" t="str">
            <v>Desarrollar la estrategia de salud Más Cerca.</v>
          </cell>
        </row>
        <row r="103">
          <cell r="B103">
            <v>110105</v>
          </cell>
          <cell r="C103" t="str">
            <v>Acciones para la cofinanciar la construcción del Hospital Regional del Sur del Valle de Aburra.</v>
          </cell>
        </row>
        <row r="104">
          <cell r="B104">
            <v>11111</v>
          </cell>
          <cell r="C104" t="str">
            <v>Acciones de apoyo para los embajadores deportistas y para deportistas que representan a Caldas en diferentes disciplinas deportivas apoyados.</v>
          </cell>
        </row>
        <row r="105">
          <cell r="B105">
            <v>11112</v>
          </cell>
          <cell r="C105" t="str">
            <v>Acciones para el fomento deportivo mediante torneos deportivos municipales, Departamentales y/o Nacionales realizados.</v>
          </cell>
        </row>
        <row r="106">
          <cell r="B106">
            <v>11113</v>
          </cell>
          <cell r="C106" t="str">
            <v>Acciones de formación, iniciación y rotación deportiva Implementados en la zona urbana y rural.</v>
          </cell>
        </row>
        <row r="107">
          <cell r="B107">
            <v>11121</v>
          </cell>
          <cell r="C107" t="str">
            <v>Acciones de formación, capacitación y   formación dirigidas a monitores, técnicos, dirigentes y líderes deportivos realizadas.</v>
          </cell>
        </row>
        <row r="108">
          <cell r="B108">
            <v>11122</v>
          </cell>
          <cell r="C108" t="str">
            <v>Fortalecimiento operativo y tecnológico en el sector deportivo.</v>
          </cell>
        </row>
        <row r="109">
          <cell r="B109">
            <v>11131</v>
          </cell>
          <cell r="C109" t="str">
            <v>Acciones para la ejecución del programa Por su salud muévase pues.</v>
          </cell>
        </row>
        <row r="110">
          <cell r="B110">
            <v>11132</v>
          </cell>
          <cell r="C110" t="str">
            <v>Acciones de Dotación e implementación para entornos saludables realizadas.</v>
          </cell>
        </row>
        <row r="111">
          <cell r="B111">
            <v>11133</v>
          </cell>
          <cell r="C111" t="str">
            <v>Eventos de   actividad   física   y recreativa realizados.</v>
          </cell>
        </row>
        <row r="112">
          <cell r="B112">
            <v>11134</v>
          </cell>
          <cell r="C112" t="str">
            <v>Acciones para el fortalecimiento y mejoramiento del centro de acondicionamiento físico.</v>
          </cell>
        </row>
        <row r="113">
          <cell r="B113">
            <v>11135</v>
          </cell>
          <cell r="C113" t="str">
            <v>Eventos deportivos comunitarios realizados.</v>
          </cell>
        </row>
        <row r="114">
          <cell r="B114">
            <v>11136</v>
          </cell>
          <cell r="C114" t="str">
            <v>Acciones para la realización de los Juegos Deportivos Escolares e Intercolegiados.</v>
          </cell>
        </row>
        <row r="115">
          <cell r="B115">
            <v>11137</v>
          </cell>
          <cell r="C115" t="str">
            <v>Acciones para el apoyo a Docentes que participan en los juegos del magisterio.</v>
          </cell>
        </row>
        <row r="116">
          <cell r="B116">
            <v>11138</v>
          </cell>
          <cell r="C116" t="str">
            <v>Actualización, estructuración   e implementación del plan decenal de Deporte</v>
          </cell>
        </row>
        <row r="117">
          <cell r="B117">
            <v>11141</v>
          </cell>
          <cell r="C117" t="str">
            <v>Acciones de Mantenimiento, fortalecimiento y modernización de los escenarios deportivos en el Municipio de Caldas.</v>
          </cell>
        </row>
        <row r="118">
          <cell r="B118">
            <v>11142</v>
          </cell>
          <cell r="C118" t="str">
            <v>Construcción de la infraestructura deportiva y de recreación del Municipio de Caldas.</v>
          </cell>
        </row>
        <row r="119">
          <cell r="B119">
            <v>11211</v>
          </cell>
          <cell r="C119" t="str">
            <v>Campañas artísticas, ambientales, sociales y culturales que promuevan el desarrollo humano y la participación social y comunitaria.</v>
          </cell>
        </row>
        <row r="120">
          <cell r="B120">
            <v>11212</v>
          </cell>
          <cell r="C120" t="str">
            <v>Convenios para el fortalecimiento del sector cultural, realizados.</v>
          </cell>
        </row>
        <row r="121">
          <cell r="B121">
            <v>11213</v>
          </cell>
          <cell r="C121" t="str">
            <v>Acciones para el fortalecimiento de artistas, grupos artísticos y culturales.</v>
          </cell>
        </row>
        <row r="122">
          <cell r="B122">
            <v>11214</v>
          </cell>
          <cell r="C122" t="str">
            <v>Acciones para generar iniciativas emprendedoras en industrias creativas y/o economía naranja.</v>
          </cell>
        </row>
        <row r="123">
          <cell r="B123">
            <v>11221</v>
          </cell>
          <cell r="C123" t="str">
            <v>Acciones formativas para promotores y gestores culturales.</v>
          </cell>
        </row>
        <row r="124">
          <cell r="B124">
            <v>11222</v>
          </cell>
          <cell r="C124" t="str">
            <v>Implementación de acciones para ciudadanos que participan en procesos de gestión y formación artística y cultural, y en temas sobre industria creativa y/o economía naranja.</v>
          </cell>
        </row>
        <row r="125">
          <cell r="B125">
            <v>11223</v>
          </cell>
          <cell r="C125" t="str">
            <v>Desarrollar acciones mediante procesos investigativos en áreas artísticas, culturales, creativas y patrimoniales.</v>
          </cell>
        </row>
        <row r="126">
          <cell r="B126">
            <v>11224</v>
          </cell>
          <cell r="C126" t="str">
            <v>Acciones para la actualización y declaración de bienes culturales y patrimoniales del Municipio de Caldas.</v>
          </cell>
        </row>
        <row r="127">
          <cell r="B127">
            <v>11225</v>
          </cell>
          <cell r="C127" t="str">
            <v>Intervenciones de preservación de los bienes de interés patrimonial, muebles e inmuebles públicos, realizadas.</v>
          </cell>
        </row>
        <row r="128">
          <cell r="B128">
            <v>11231</v>
          </cell>
          <cell r="C128" t="str">
            <v>Acciones para el mejoramiento y modernización física y tecnológica de la infraestructura Cultural del Municipio.</v>
          </cell>
        </row>
        <row r="129">
          <cell r="B129">
            <v>11232</v>
          </cell>
          <cell r="C129" t="str">
            <v>Modernización y dotación de las diferentes áreas artísticas y culturales de la casa de la cultura del Municipio de Caldas.</v>
          </cell>
        </row>
        <row r="130">
          <cell r="B130">
            <v>11233</v>
          </cell>
          <cell r="C130" t="str">
            <v>Acciones de creación, implementación y sostenimiento de una plataforma tecnológica y sistemas de información integrados a la gestión cultural y artística del Municipio de Caldas.</v>
          </cell>
        </row>
        <row r="131">
          <cell r="B131">
            <v>11241</v>
          </cell>
          <cell r="C131" t="str">
            <v>Actualización e implementación del Plan decenal de cultura como herramienta de gestión y desarrollo cultural.</v>
          </cell>
        </row>
        <row r="132">
          <cell r="B132">
            <v>11242</v>
          </cell>
          <cell r="C132" t="str">
            <v>Apoyar técnica, operativa y logísticamente la conformación y operación del Consejo Municipal de cultura.</v>
          </cell>
        </row>
        <row r="133">
          <cell r="B133">
            <v>11243</v>
          </cell>
          <cell r="C133" t="str">
            <v>Eventos tradicionales, típicos y conmemorativos de orden cultural, comunitario y ambiental (Fiestas del aguacero, Calcanta, fiestas y juegos tradicionales de la calle, puente de reyes, concurso de poesía Ciro Mendía).</v>
          </cell>
        </row>
        <row r="134">
          <cell r="B134">
            <v>2111</v>
          </cell>
          <cell r="C134" t="str">
            <v>Acciones de caracterización y actualización de productores y organizaciones de productores existentes.</v>
          </cell>
        </row>
        <row r="135">
          <cell r="B135">
            <v>2112</v>
          </cell>
          <cell r="C135" t="str">
            <v>Diagnóstico, actualización e implementación de la política pública de Desarrollo Rural Municipal.</v>
          </cell>
        </row>
        <row r="136">
          <cell r="B136">
            <v>2121</v>
          </cell>
          <cell r="C136" t="str">
            <v>Fortalecer las unidades productivas a través del enfoque empresarial, manejo de registros, análisis de la información, comercialización de productos y enfoque asociativo.</v>
          </cell>
        </row>
        <row r="137">
          <cell r="B137">
            <v>2122</v>
          </cell>
          <cell r="C137" t="str">
            <v>Acciones para el fortalecimiento de la cadena productiva y comercial del café.</v>
          </cell>
        </row>
        <row r="138">
          <cell r="B138">
            <v>2131</v>
          </cell>
          <cell r="C138" t="str">
            <v>Acciones de participación de pequeños productores y unidades productivas en cadenas de transformación agropecuaria</v>
          </cell>
        </row>
        <row r="139">
          <cell r="B139">
            <v>2132</v>
          </cell>
          <cell r="C139" t="str">
            <v>Eventos de extensión rural con énfasis en transferencia de tecnologías apropiadas, realizados.</v>
          </cell>
        </row>
        <row r="140">
          <cell r="B140">
            <v>2141</v>
          </cell>
          <cell r="C140" t="str">
            <v>Acciones que promuevan la implementación de Buenas Prácticas de Producción, enfoque biosostenible, transformación agropecuaria y practicas limpias.</v>
          </cell>
        </row>
        <row r="141">
          <cell r="B141">
            <v>2142</v>
          </cell>
          <cell r="C141" t="str">
            <v>Acciones que permitan desarrollar unidades productivas agropecuarias con enfoque agroecológico y autosostenible en la zona urbana y rural.</v>
          </cell>
        </row>
        <row r="142">
          <cell r="B142">
            <v>2211</v>
          </cell>
          <cell r="C142" t="str">
            <v>Estructuración, formulación e implementación del modelo de emprendimiento sostenible del Municipio de Caldas.</v>
          </cell>
        </row>
        <row r="143">
          <cell r="B143">
            <v>2212</v>
          </cell>
          <cell r="C143" t="str">
            <v>Acciones que promuevan la formación permanente para el empleo y el emprendimiento.</v>
          </cell>
        </row>
        <row r="144">
          <cell r="B144">
            <v>2213</v>
          </cell>
          <cell r="C144" t="str">
            <v>Acciones para la implementación de estrategia de incubadora de empleo y emprendimiento sostenible.</v>
          </cell>
        </row>
        <row r="145">
          <cell r="B145">
            <v>2214</v>
          </cell>
          <cell r="C145" t="str">
            <v>Acciones para el fortalecimiento tecnológico a la producción, comercialización y promoción del empleo para lograr la diversificación y sofisticación de sus bienes y servicios.</v>
          </cell>
        </row>
        <row r="146">
          <cell r="B146">
            <v>2215</v>
          </cell>
          <cell r="C146" t="str">
            <v>Acuerdos de responsabilidad social empresarial realizados.</v>
          </cell>
        </row>
        <row r="147">
          <cell r="B147">
            <v>2216</v>
          </cell>
          <cell r="C147" t="str">
            <v>Acciones de comunicación y difusión e información en materia de empleo y emprendimiento.</v>
          </cell>
        </row>
        <row r="148">
          <cell r="B148">
            <v>2311</v>
          </cell>
          <cell r="C148" t="str">
            <v>Ferias y /o ruedas de negocios realizadas “Compre en Caldas".</v>
          </cell>
        </row>
        <row r="149">
          <cell r="B149">
            <v>2312</v>
          </cell>
          <cell r="C149" t="str">
            <v>Acciones que promuevan el turismo agroambiental para los campesinos que habitan en áreas de reserva y zonas de producción agrícola y pecuaria.</v>
          </cell>
        </row>
        <row r="150">
          <cell r="B150">
            <v>2313</v>
          </cell>
          <cell r="C150" t="str">
            <v>Acciones de construcción, adecuación, mejoramiento y modernización de la infraestructura física y tecnológica del Municipio para mejorar áreas destinadas para la comercialización de productos   agrícolas   y pecuarios.</v>
          </cell>
        </row>
        <row r="151">
          <cell r="B151">
            <v>2314</v>
          </cell>
          <cell r="C151" t="str">
            <v>Acciones para promover la formulación de incentivos tributarios para grandes empresas, PYMES e iniciativas de emprendimiento que generen        valor        y promuevan la generación de nuevos puestos de trabajo.</v>
          </cell>
        </row>
        <row r="152">
          <cell r="B152">
            <v>2315</v>
          </cell>
          <cell r="C152" t="str">
            <v>Estrategias que promuevan alianzas en beneficio del fortalecimiento comercial y generación del empleo digno.</v>
          </cell>
        </row>
        <row r="153">
          <cell r="B153">
            <v>2321</v>
          </cell>
          <cell r="C153" t="str">
            <v>Alianzas estratégicas con la empresa privada y pública para generación de empleo formal.</v>
          </cell>
        </row>
        <row r="154">
          <cell r="B154">
            <v>2322</v>
          </cell>
          <cell r="C154" t="str">
            <v>Acciones de capacitación y formación laboral realizadas.</v>
          </cell>
        </row>
        <row r="155">
          <cell r="B155">
            <v>2323</v>
          </cell>
          <cell r="C155" t="str">
            <v>Acciones institucionales integrales para la orientación laboral.</v>
          </cell>
        </row>
        <row r="156">
          <cell r="B156">
            <v>2324</v>
          </cell>
          <cell r="C156" t="str">
            <v>Eventos de empleo realizados.</v>
          </cell>
        </row>
        <row r="157">
          <cell r="B157">
            <v>2411</v>
          </cell>
          <cell r="C157" t="str">
            <v>Fortalecimiento de Huertas y eco huertas de familias para el autoconsumo humano tanto en zona urbana como rural.</v>
          </cell>
        </row>
        <row r="158">
          <cell r="B158">
            <v>2412</v>
          </cell>
          <cell r="C158" t="str">
            <v>Campañas Pedagógicas realizadas en seguridad alimentaria y nutricional.</v>
          </cell>
        </row>
        <row r="159">
          <cell r="B159">
            <v>2413</v>
          </cell>
          <cell r="C159" t="str">
            <v>Actualizar, formular e implementar la Política pública de seguridad alimentaria y nutricional.</v>
          </cell>
        </row>
        <row r="160">
          <cell r="B160">
            <v>2414</v>
          </cell>
          <cell r="C160" t="str">
            <v>Cupos atendidos en el Programa de Alimentación Escolar (PAE).</v>
          </cell>
        </row>
        <row r="161">
          <cell r="B161">
            <v>2415</v>
          </cell>
          <cell r="C161" t="str">
            <v>Beneficiados con el programa de restaurantes escolares.</v>
          </cell>
        </row>
        <row r="162">
          <cell r="B162">
            <v>2416</v>
          </cell>
          <cell r="C162" t="str">
            <v>Personas atendidas con los restaurantes comunitarios.</v>
          </cell>
        </row>
        <row r="163">
          <cell r="B163">
            <v>2417</v>
          </cell>
          <cell r="C163" t="str">
            <v>Alianzas para el mejoramiento de la seguridad alimentaria y nutricional.</v>
          </cell>
        </row>
        <row r="164">
          <cell r="B164">
            <v>2418</v>
          </cell>
          <cell r="C164" t="str">
            <v>Acciones del programa de tamizaje nutricional implementado.</v>
          </cell>
        </row>
        <row r="165">
          <cell r="B165">
            <v>2419</v>
          </cell>
          <cell r="C165" t="str">
            <v>Paquetes alimentarios entregados a madres comunitarias y madres FAMI.</v>
          </cell>
        </row>
        <row r="166">
          <cell r="B166">
            <v>24110</v>
          </cell>
          <cell r="C166" t="str">
            <v>Acciones de Fortalecimiento físico, técnico, operativo y tecnológico, de los programas de seguridad alimentaria y nutricional.</v>
          </cell>
        </row>
        <row r="167">
          <cell r="B167">
            <v>2511</v>
          </cell>
          <cell r="C167" t="str">
            <v>Actualización e implementación del Plan de Seguridad Vial.</v>
          </cell>
        </row>
        <row r="168">
          <cell r="B168">
            <v>2512</v>
          </cell>
          <cell r="C168" t="str">
            <v>Comités y Consejos de Seguridad Vial realizados</v>
          </cell>
        </row>
        <row r="169">
          <cell r="B169">
            <v>2513</v>
          </cell>
          <cell r="C169" t="str">
            <v>Implementación de los Comités Locales de Seguridad Vial</v>
          </cell>
        </row>
        <row r="170">
          <cell r="B170">
            <v>2514</v>
          </cell>
          <cell r="C170" t="str">
            <v>Acciones de fortalecimiento técnico, tecnológico e institucional a la gestión Administrativa y de trámites de la secretaría de Tránsito</v>
          </cell>
        </row>
        <row r="171">
          <cell r="B171">
            <v>2515</v>
          </cell>
          <cell r="C171" t="str">
            <v>Estrategias de  educación vial realizadas</v>
          </cell>
        </row>
        <row r="172">
          <cell r="B172">
            <v>2516</v>
          </cell>
          <cell r="C172" t="str">
            <v>Campaña educativas y operativas dirigidas a usuarios vulnerables y expuestos: peatones, ciclistas y motociclistas</v>
          </cell>
        </row>
        <row r="173">
          <cell r="B173">
            <v>2517</v>
          </cell>
          <cell r="C173" t="str">
            <v>Cátedra de Seguridad Vial diseñada e implementada</v>
          </cell>
        </row>
        <row r="174">
          <cell r="B174">
            <v>2518</v>
          </cell>
          <cell r="C174" t="str">
            <v>Controles integrales viales realizados.</v>
          </cell>
        </row>
        <row r="175">
          <cell r="B175">
            <v>2519</v>
          </cell>
          <cell r="C175" t="str">
            <v>Acciones de modernización tecnológica y/o Mantenimiento de equipos y tecnología para mejorar la capacidad operativa de la Secretaría de tránsito.</v>
          </cell>
        </row>
        <row r="176">
          <cell r="B176">
            <v>25110</v>
          </cell>
          <cell r="C176" t="str">
            <v>Acciones de fortalecimiento técnico, operativo, tecnológico e Institucional al proceso de cobro persuasivo y coactivo de la Secretaría de tránsito.</v>
          </cell>
        </row>
        <row r="177">
          <cell r="B177">
            <v>2521</v>
          </cell>
          <cell r="C177" t="str">
            <v>Acciones de implementación y control de Transporte Público.</v>
          </cell>
        </row>
        <row r="178">
          <cell r="B178">
            <v>2522</v>
          </cell>
          <cell r="C178" t="str">
            <v>Acciones de modernización y mejoramiento de las zonas estacionamiento regulado.</v>
          </cell>
        </row>
        <row r="179">
          <cell r="B179">
            <v>2611</v>
          </cell>
          <cell r="C179" t="str">
            <v>Formular, estructurar e implementar el Plan estratégico de turismo.</v>
          </cell>
        </row>
        <row r="180">
          <cell r="B180">
            <v>2612</v>
          </cell>
          <cell r="C180" t="str">
            <v>Conformación de escenarios de participación permanente con actores del sector turístico.</v>
          </cell>
        </row>
        <row r="181">
          <cell r="B181">
            <v>2613</v>
          </cell>
          <cell r="C181" t="str">
            <v>Diagnóstico, actualización e implementación de la política pública de turismo.</v>
          </cell>
        </row>
        <row r="182">
          <cell r="B182">
            <v>2621</v>
          </cell>
          <cell r="C182" t="str">
            <v>Inventario, caracterización, formulación de las rutas ecoturísticas y culturales.</v>
          </cell>
        </row>
        <row r="183">
          <cell r="B183">
            <v>2622</v>
          </cell>
          <cell r="C183" t="str">
            <v>Instalación de puntos de información turística.</v>
          </cell>
        </row>
        <row r="184">
          <cell r="B184">
            <v>2623</v>
          </cell>
          <cell r="C184" t="str">
            <v>Alianzas realizadas para la formación y comercialización de servicios turísticos locales.</v>
          </cell>
        </row>
        <row r="185">
          <cell r="B185">
            <v>2624</v>
          </cell>
          <cell r="C185" t="str">
            <v>Estrategias de fortalecimiento de las TICs en el sector turístico del Municipio desarrolladas.</v>
          </cell>
        </row>
        <row r="186">
          <cell r="B186">
            <v>3111</v>
          </cell>
          <cell r="C186" t="str">
            <v>Gestionar ante organismos nacionales, departamentales e internacionales la financiación de programas de construcción de vivienda saludable para la población.</v>
          </cell>
        </row>
        <row r="187">
          <cell r="B187">
            <v>3112</v>
          </cell>
          <cell r="C187" t="str">
            <v>Promover el uso de predios fiscales como contribución a proyectos de construcción de vivienda de interés social.</v>
          </cell>
        </row>
        <row r="188">
          <cell r="B188">
            <v>3121</v>
          </cell>
          <cell r="C188" t="str">
            <v>Gestionar ante organismos nacionales, departamentales e internacionales la financiación de programas de mejoramiento de vivienda saludable para la población.</v>
          </cell>
        </row>
        <row r="189">
          <cell r="B189">
            <v>3122</v>
          </cell>
          <cell r="C189" t="str">
            <v>Acciones para Mejorar las condiciones físicas y sociales de vivienda, entornos y asentamientos precarios a través de la implementación de políticas para el mejoramiento de barrios.</v>
          </cell>
        </row>
        <row r="190">
          <cell r="B190">
            <v>3123</v>
          </cell>
          <cell r="C190" t="str">
            <v>Gestionar la titulación y legalización de vivienda en zona urbana y rural del Municipio.</v>
          </cell>
        </row>
        <row r="191">
          <cell r="B191">
            <v>3131</v>
          </cell>
          <cell r="C191"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2">
          <cell r="B192">
            <v>3132</v>
          </cell>
          <cell r="C192"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3">
          <cell r="B193">
            <v>3133</v>
          </cell>
          <cell r="C193" t="str">
            <v>Apoyar la formulación, estructuración y ejecución de estudios y/o planes estratégicos de ordenamiento del territorio y el hábitat mediante esquemas asociativos comunitarios y sociales.</v>
          </cell>
        </row>
        <row r="194">
          <cell r="B194">
            <v>3134</v>
          </cell>
          <cell r="C194" t="str">
            <v>Acciones de apoyo técnico, logístico y operativo para el Consejo Territorial de Planeación CTP.</v>
          </cell>
        </row>
        <row r="195">
          <cell r="B195">
            <v>3135</v>
          </cell>
          <cell r="C195" t="str">
            <v>Realizar acciones de control, regulación, normalización y planificación de la urbanización de zonas con altas presiones urbanísticas y constructivas.</v>
          </cell>
        </row>
        <row r="196">
          <cell r="B196">
            <v>3136</v>
          </cell>
          <cell r="C196" t="str">
            <v>Acciones para generar el desarrollo del suelo de expansión urbana, mediante la utilización de los instrumentos de gestión inmobiliaria y del suelo que establece la Ley 388 de 1997 y PBOT.</v>
          </cell>
        </row>
        <row r="197">
          <cell r="B197">
            <v>3141</v>
          </cell>
          <cell r="C197" t="str">
            <v>Acciones para la Actualización, aplicación y Mantenimiento de la base cartográfica y sistema de información geográfica del Municipio de Caldas Antioquia.</v>
          </cell>
        </row>
        <row r="198">
          <cell r="B198">
            <v>3142</v>
          </cell>
          <cell r="C198" t="str">
            <v>Acciones para Actualizar la información catastral urbana y rural relacionada con los bienes inmuebles sometidos a permanentes cambios en sus aspectos, físicos, jurídicos, fiscales y económicos.</v>
          </cell>
        </row>
        <row r="199">
          <cell r="B199">
            <v>3143</v>
          </cell>
          <cell r="C199" t="str">
            <v>Acciones para Actualizar y modernizar el hardware y software de la Unidad de catastro de la secretaría de planeación del Municipio de Caldas.</v>
          </cell>
        </row>
        <row r="200">
          <cell r="B200">
            <v>3144</v>
          </cell>
          <cell r="C200" t="str">
            <v>Acciones para implementar la política de catastro Multipropósito a la que refieren los artículos 79 a 82 de la Ley 1955 de 2019 - Plan Nacional de Desarrollo, y los Decretos 1983 de 2019 y 148 de 2020.</v>
          </cell>
        </row>
        <row r="201">
          <cell r="B201">
            <v>3145</v>
          </cell>
          <cell r="C201"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2">
          <cell r="B202">
            <v>3146</v>
          </cell>
          <cell r="C202" t="str">
            <v>Acciones para mantener actualizada la base de datos de la estratificación urbana y rural</v>
          </cell>
        </row>
        <row r="203">
          <cell r="B203">
            <v>3151</v>
          </cell>
          <cell r="C203"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4">
          <cell r="B204">
            <v>3152</v>
          </cell>
          <cell r="C204" t="str">
            <v>Estudios de prefactibilidad y factibilidad para la construcción y mejoramiento de la malla vial urbana y rural, en armonía con el plan de movilidad vial y los instrumentos de gestión territorial del PBOT del Municipio de Caldas Antioquia.</v>
          </cell>
        </row>
        <row r="205">
          <cell r="B205">
            <v>3153</v>
          </cell>
          <cell r="C205" t="str">
            <v>Estudios y diseños para el mejoramiento de la malla vial urbana y rural del Municipio de Caldas.</v>
          </cell>
        </row>
        <row r="206">
          <cell r="B206">
            <v>3211</v>
          </cell>
          <cell r="C206"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7">
          <cell r="B207">
            <v>3212</v>
          </cell>
          <cell r="C207" t="str">
            <v>Acciones institucionales para la reducción de emisiones de GEI, a partir del uso de otras fuentes energéticas, menos intensivas en el uso de combustibles fósiles o combustibles con menores emisiones en el sector industrial y el sector automotor.</v>
          </cell>
        </row>
        <row r="208">
          <cell r="B208">
            <v>3213</v>
          </cell>
          <cell r="C208" t="str">
            <v>Implementación de energías alternativas, energías renovables y/o energías limpias en los proyectos de infraestructura que adelante el Municipio de Caldas.</v>
          </cell>
        </row>
        <row r="209">
          <cell r="B209">
            <v>3214</v>
          </cell>
          <cell r="C209" t="str">
            <v>Acciones para el mejoramiento del sistema de alerta y detección temprana de control y calidad del aire en articulación con el AMVA y el SIATA</v>
          </cell>
        </row>
        <row r="210">
          <cell r="B210">
            <v>3221</v>
          </cell>
          <cell r="C210" t="str">
            <v>Acciones para la adquisición y protección de áreas en ecosistemas estratégicos propiedad del Municipio de Caldas.</v>
          </cell>
        </row>
        <row r="211">
          <cell r="B211">
            <v>3222</v>
          </cell>
          <cell r="C211" t="str">
            <v>Gestionar procesos de reforestación y atención ambiental integral, que permitan el sostenimiento de áreas de producción de agua, recuperación de zonas degradadas y en estado de deterioro por la acción del hombre o la naturaleza.</v>
          </cell>
        </row>
        <row r="212">
          <cell r="B212">
            <v>3223</v>
          </cell>
          <cell r="C212" t="str">
            <v>Integración a la Geodatabase del Municipio, las áreas protegidas y ecosistemas estratégicos existentes en el Municipio de Caldas en el PBOT y el DMI, PCA y la reserva del alto de San Miguel, que permitan la gestión del territorio.</v>
          </cell>
        </row>
        <row r="213">
          <cell r="B213">
            <v>3224</v>
          </cell>
          <cell r="C213" t="str">
            <v>Implementación de proyectos productivos sostenibles en las áreas protegidas y/o ecosistemas estratégicos.</v>
          </cell>
        </row>
        <row r="214">
          <cell r="B214">
            <v>3225</v>
          </cell>
          <cell r="C214" t="str">
            <v>Acciones para Estructurar, reglamentar e implementar en las áreas protegidas y/o ecosistemas estratégicos, el esquema de pago por servicios ambientales (PSA) y otros incentivos de conservación.</v>
          </cell>
        </row>
        <row r="215">
          <cell r="B215">
            <v>3226</v>
          </cell>
          <cell r="C215" t="str">
            <v>Acciones de Mantenimiento y restauración ecológica en ecosistemas estratégicos y/o áreas protegidas.</v>
          </cell>
        </row>
        <row r="216">
          <cell r="B216">
            <v>3227</v>
          </cell>
          <cell r="C216" t="str">
            <v>Acciones de importancia ambiental en espacios y equipamientos públicos intervenidos.</v>
          </cell>
        </row>
        <row r="217">
          <cell r="B217">
            <v>3231</v>
          </cell>
          <cell r="C217" t="str">
            <v>Acciones para la adquisición de predios para la recuperación y el cuidado de las áreas de importancia ambiental estratégica para protección del recurso hídrico según lo definido en el artículo 111 de la ley 99 de 1993.</v>
          </cell>
        </row>
        <row r="218">
          <cell r="B218">
            <v>3232</v>
          </cell>
          <cell r="C218" t="str">
            <v>Ejecutar acciones de alinderamiento, vigilancia y control de áreas, para la protección de fuentes abastecedoras de acueducto.</v>
          </cell>
        </row>
        <row r="219">
          <cell r="B219">
            <v>3233</v>
          </cell>
          <cell r="C219" t="str">
            <v>Estructurar, formular y ejecutar proyectos asociados al cuidado de las fuentes abastecedoras de acueductos del Municipio de Caldas y/o aquellas fuentes que estén enmarcados en los POMCAS y en los PORH vigentes en el Municipio de Caldas.</v>
          </cell>
        </row>
        <row r="220">
          <cell r="B220">
            <v>3234</v>
          </cell>
          <cell r="C220"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1">
          <cell r="B221">
            <v>3235</v>
          </cell>
          <cell r="C221" t="str">
            <v>Estructurar, formular y ejecutar proyectos de Mantenimiento, limpieza, cuidado y sostenibilidad de las fuentes hídricas en zona urbana.</v>
          </cell>
        </row>
        <row r="222">
          <cell r="B222">
            <v>3236</v>
          </cell>
          <cell r="C222" t="str">
            <v>Actualizar la red hídrica del Municipio de Caldas e incorporarla a la Geodatabase del Municipio de Caldas.</v>
          </cell>
        </row>
        <row r="223">
          <cell r="B223">
            <v>3237</v>
          </cell>
          <cell r="C223" t="str">
            <v>Formular el Plan de Gestión Ambiental PGAM e incorporarlo a la Geodatabase del Municipio de Caldas.</v>
          </cell>
        </row>
        <row r="224">
          <cell r="B224">
            <v>3241</v>
          </cell>
          <cell r="C224" t="str">
            <v>Implementar acciones de educación ambiental en las instituciones del Municipio, bajo el marco del Plan de educación Municipal, y las políticas públicas vigentes en el territorio.</v>
          </cell>
        </row>
        <row r="225">
          <cell r="B225">
            <v>3242</v>
          </cell>
          <cell r="C225" t="str">
            <v>Acciones para fortalecer la articulación institucional con las mesas y los colectivos ambientales en el Municipio de Caldas, mediante actividades de orden ambiental.</v>
          </cell>
        </row>
        <row r="226">
          <cell r="B226">
            <v>3243</v>
          </cell>
          <cell r="C226" t="str">
            <v>Acciones para impulsar la reforestación, a través de los Proyectos Ambientales Escolares PRAES y Proyectos Comunitarios de Educación Ambiental PROCEDAS y los CIDEAM.</v>
          </cell>
        </row>
        <row r="227">
          <cell r="B227">
            <v>3244</v>
          </cell>
          <cell r="C227" t="str">
            <v>Desarrollar campañas educativas para el cambio y la variabilidad climática que promuevan proyectos de ciencia, tecnología e innovación referentes a la acción del cambio climático.</v>
          </cell>
        </row>
        <row r="228">
          <cell r="B228">
            <v>3245</v>
          </cell>
          <cell r="C228" t="str">
            <v>Realizar actividades de educación ambiental, mejoramiento de entornos y sensibilización respecto la separación en la fuente y manejo adecuado de residuos sólidos.</v>
          </cell>
        </row>
        <row r="229">
          <cell r="B229">
            <v>3311</v>
          </cell>
          <cell r="C229" t="str">
            <v>Acciones para la realización de estudios de alto riesgo específicos para gestión adecuada del territorio.</v>
          </cell>
        </row>
        <row r="230">
          <cell r="B230">
            <v>3312</v>
          </cell>
          <cell r="C230" t="str">
            <v>Acciones para la implementación de sistemas de monitoreo y alerta temprana en zonas de alto riesgo por inundación, avenidas torrenciales y movimientos en masa de acuerdo con los lineamientos del PMGRD.</v>
          </cell>
        </row>
        <row r="231">
          <cell r="B231">
            <v>3313</v>
          </cell>
          <cell r="C231"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2">
          <cell r="B232">
            <v>3314</v>
          </cell>
          <cell r="C232" t="str">
            <v>Integrar a la Geodatabase del Municipio la Gestión integral del Riesgo y atención de Desastres, obtenidos de la actualización del PBOT, PMGRD y estudios de amenaza y alto riesgo específicos.</v>
          </cell>
        </row>
        <row r="233">
          <cell r="B233">
            <v>3315</v>
          </cell>
          <cell r="C233" t="str">
            <v>Realizar campañas educativas a la comunidad, para la reducción del riesgo y conocimiento de los factores exógenos que los generan.</v>
          </cell>
        </row>
        <row r="234">
          <cell r="B234">
            <v>3316</v>
          </cell>
          <cell r="C234"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5">
          <cell r="B235">
            <v>3321</v>
          </cell>
          <cell r="C235" t="str">
            <v>Acciones para fortalecer el fondo territorial de gestión del riesgo y definir sus recursos, e igualmente diseñar una estrategia de protección financiera en caso de desastres.</v>
          </cell>
        </row>
        <row r="236">
          <cell r="B236">
            <v>3322</v>
          </cell>
          <cell r="C236"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7">
          <cell r="B237">
            <v>3323</v>
          </cell>
          <cell r="C237" t="str">
            <v>Acciones para Cofinanciar y construir obras de estabilización, control y mitigación del riesgo en zonas vulnerables y zonas consideradas de alto riesgo mitigable y no mitigable en el municipio de Caldas.</v>
          </cell>
        </row>
        <row r="238">
          <cell r="B238">
            <v>3324</v>
          </cell>
          <cell r="C238" t="str">
            <v>Acciones para Cofinanciar y construir obras hidráulicas y de contención en las fuentes hídricas donde se puedan realizar acciones de mitigación de riesgo, para mejorar la calidad de vida de los ciudadanos.</v>
          </cell>
        </row>
        <row r="239">
          <cell r="B239">
            <v>3331</v>
          </cell>
          <cell r="C239" t="str">
            <v>Acciones para fortalecer técnica, operativa y financieramente al CMGRD y a la unidad de gestión del riesgo Municipal.</v>
          </cell>
        </row>
        <row r="240">
          <cell r="B240">
            <v>3332</v>
          </cell>
          <cell r="C240" t="str">
            <v>Dotar de elementos de protección, herramientas   y equipos e insumos para la atención de emergencias al CMGRD y   la   unidad   de gestión del riesgo para mejorar    la    capacidad   de respuesta ante acciones de reducción, mitigación y atención del riesgo.</v>
          </cell>
        </row>
        <row r="241">
          <cell r="B241">
            <v>3333</v>
          </cell>
          <cell r="C241" t="str">
            <v>Fortalecer a los cuerpos de socorro del Municipio de Caldas.</v>
          </cell>
        </row>
        <row r="242">
          <cell r="B242">
            <v>3411</v>
          </cell>
          <cell r="C242" t="str">
            <v>Acciones para aumentar la cobertura en zona urbana y rural del sistema de acueducto en el Municipio de Caldas</v>
          </cell>
        </row>
        <row r="243">
          <cell r="B243">
            <v>3412</v>
          </cell>
          <cell r="C243" t="str">
            <v>Obras de mejoramiento en los sistemas de acueducto urbano y rural ejecutadas</v>
          </cell>
        </row>
        <row r="244">
          <cell r="B244">
            <v>3413</v>
          </cell>
          <cell r="C244" t="str">
            <v>Acciones para el mejoramiento del Índice de Riesgo de la Calidad del Agua para Consumo Humano (IRCA) en zona urbana y rural del Municipio de Caldas</v>
          </cell>
        </row>
        <row r="245">
          <cell r="B245">
            <v>3414</v>
          </cell>
          <cell r="C245" t="str">
            <v>Acciones de apoyo a la ejecución de la etapa 10 del plan maestro de acueducto y alcantarillado en zona urbana</v>
          </cell>
        </row>
        <row r="246">
          <cell r="B246">
            <v>3415</v>
          </cell>
          <cell r="C246" t="str">
            <v>Implementar acciones y políticas institucionales enfocadas al ahorro del agua en el Municipio de Caldas.</v>
          </cell>
        </row>
        <row r="247">
          <cell r="B247">
            <v>3421</v>
          </cell>
          <cell r="C247" t="str">
            <v>Acciones para aumentar la cobertura del sistema de alcantarillado en zona urbana y rural en el Municipio de Caldas</v>
          </cell>
        </row>
        <row r="248">
          <cell r="B248">
            <v>3422</v>
          </cell>
          <cell r="C248" t="str">
            <v>Acciones de saneamiento básico para reducir el Número de vertimientos directos a las fuentes hídricas en zona urbana y rural para garantizar la calidad del agua y los recursos naturales.</v>
          </cell>
        </row>
        <row r="249">
          <cell r="B249">
            <v>3431</v>
          </cell>
          <cell r="C249" t="str">
            <v>Acciones para aumentar la cobertura del servicio de aseo en zona urbana y rural del Municipio de Caldas.</v>
          </cell>
        </row>
        <row r="250">
          <cell r="B250">
            <v>3432</v>
          </cell>
          <cell r="C250" t="str">
            <v>Acciones de apoyo técnico, logístico y operativo a Grupos organizados y legalmente constituidos con sistemas de aprovechamiento de residuos sólidos en operación</v>
          </cell>
        </row>
        <row r="251">
          <cell r="B251">
            <v>3433</v>
          </cell>
          <cell r="C251" t="str">
            <v>Acciones para incrementar el porcentaje de residuos sólidos reciclados</v>
          </cell>
        </row>
        <row r="252">
          <cell r="B252">
            <v>3434</v>
          </cell>
          <cell r="C252" t="str">
            <v>Actualización e implementación del PGIRS Municipal</v>
          </cell>
        </row>
        <row r="253">
          <cell r="B253">
            <v>3435</v>
          </cell>
          <cell r="C253" t="str">
            <v>Acciones tendientes a la consolidación, promoción y difusión de la Estrategia Nacional de Economía Circular en el Municipio de Caldas</v>
          </cell>
        </row>
        <row r="254">
          <cell r="B254">
            <v>3441</v>
          </cell>
          <cell r="C254" t="str">
            <v>Acciones de apoyo institucional y comunitario para el fortalecimiento institucional, técnico, operativo, administrativo, contable y logístico en la prestación eficiente y eficaz de los servicios públicos domiciliarios.</v>
          </cell>
        </row>
        <row r="255">
          <cell r="B255">
            <v>3442</v>
          </cell>
          <cell r="C255" t="str">
            <v>Acciones para el fortalecimiento, Mantenimiento y modernización del sistema de alumbrado público en zona urbana y rural del Municipio de Caldas</v>
          </cell>
        </row>
        <row r="256">
          <cell r="B256">
            <v>3511</v>
          </cell>
          <cell r="C256" t="str">
            <v>Acciones institucionales para el mejoramiento de la malla vial competencia de instancias del orden Departamental y Nacional.</v>
          </cell>
        </row>
        <row r="257">
          <cell r="B257">
            <v>3521</v>
          </cell>
          <cell r="C257" t="str">
            <v>Proyectos en materia de movilidad sostenible, para la optimización del transporte en el Municipio de Caldas, de manera integrada con los sistemas masivos de transporte del Valle de Aburrá.</v>
          </cell>
        </row>
        <row r="258">
          <cell r="B258">
            <v>3531</v>
          </cell>
          <cell r="C258" t="str">
            <v>Acciones para ejecutar proyectos de renovación, modernización e incremento del área de espacio público en el Municipio de Caldas.</v>
          </cell>
        </row>
        <row r="259">
          <cell r="B259">
            <v>3532</v>
          </cell>
          <cell r="C259" t="str">
            <v>Acciones para cofinanciar acciones de mejoramiento de espacio público en barrios y veredas mediante acciones de intervención social y comunitaria.</v>
          </cell>
        </row>
        <row r="260">
          <cell r="B260">
            <v>3533</v>
          </cell>
          <cell r="C260" t="str">
            <v>Acciones para construir, mejorar y modernizar circuitos y corredores turísticos urbanos y rurales</v>
          </cell>
        </row>
        <row r="261">
          <cell r="B261">
            <v>3541</v>
          </cell>
          <cell r="C261" t="str">
            <v>Equipamientos urbanos, comunitarios y turísticos construidos y mejorados.</v>
          </cell>
        </row>
        <row r="262">
          <cell r="B262">
            <v>3542</v>
          </cell>
          <cell r="C262" t="str">
            <v>Acciones para mejorar la Infraestructura en la malla vial urbana, rural y caminos veredales, construidos, rehabilitados y/o mantenidos.</v>
          </cell>
        </row>
        <row r="263">
          <cell r="B263">
            <v>3543</v>
          </cell>
          <cell r="C263" t="str">
            <v>Proyectos aprobados con entidades del orden departamental, regional o nacional para el mejoramiento de la malla vial urbana, rural y caminos veredales del Municipio de Caldas.</v>
          </cell>
        </row>
        <row r="264">
          <cell r="B264">
            <v>3544</v>
          </cell>
          <cell r="C264" t="str">
            <v>Acciones de señalización vial, seguridad vial y equipamiento urbano en Vías urbanas, rurales y caminos veredales</v>
          </cell>
        </row>
        <row r="265">
          <cell r="B265">
            <v>3545</v>
          </cell>
          <cell r="C265" t="str">
            <v>Cruces viales urbanos construidos y mejorados de manera integral.</v>
          </cell>
        </row>
        <row r="266">
          <cell r="B266">
            <v>3546</v>
          </cell>
          <cell r="C266" t="str">
            <v>Puntos críticos atendidos en la red vial rural, urbana y caminos veredales.</v>
          </cell>
        </row>
        <row r="267">
          <cell r="B267">
            <v>3611</v>
          </cell>
          <cell r="C267" t="str">
            <v>Acciones para Ampliar, mejorar y modernizar la infraestructura física y tecnológica del albergue Municipal</v>
          </cell>
        </row>
        <row r="268">
          <cell r="B268">
            <v>3621</v>
          </cell>
          <cell r="C268" t="str">
            <v>Acciones de esterilización de Caninos y felinos del Municipio de Caldas.</v>
          </cell>
        </row>
        <row r="269">
          <cell r="B269">
            <v>3622</v>
          </cell>
          <cell r="C269" t="str">
            <v>Acciones para el fortalecimiento técnico, operativo e institucional del Albergue de animales municipal.</v>
          </cell>
        </row>
        <row r="270">
          <cell r="B270">
            <v>3623</v>
          </cell>
          <cell r="C270" t="str">
            <v>Realizar Campañas para la adopción, tenencia responsable de mascotas, protección al animal, bienestar al animal y seguridad animal.</v>
          </cell>
        </row>
        <row r="271">
          <cell r="B271">
            <v>3624</v>
          </cell>
          <cell r="C271" t="str">
            <v>Acciones de estimación y caracterización de la población Canina y Felina del Municipio.</v>
          </cell>
        </row>
        <row r="272">
          <cell r="B272">
            <v>3625</v>
          </cell>
          <cell r="C272" t="str">
            <v>Instalación de microchips en caninos y felinos del municipio de Caldas.</v>
          </cell>
        </row>
        <row r="273">
          <cell r="B273">
            <v>3631</v>
          </cell>
          <cell r="C273" t="str">
            <v>Acciones para la prevención y protección de fauna y flora en el Municipio de Caldas.</v>
          </cell>
        </row>
        <row r="274">
          <cell r="B274">
            <v>3632</v>
          </cell>
          <cell r="C274" t="str">
            <v>Acciones para apoyar organizaciones y grupos organizados defensores de animales.</v>
          </cell>
        </row>
        <row r="275">
          <cell r="B275">
            <v>3633</v>
          </cell>
          <cell r="C275" t="str">
            <v>Estrategias pedagógicas realizadas, que permitan disminuir el uso de la pólvora en beneficio del bienestar animal.</v>
          </cell>
        </row>
        <row r="276">
          <cell r="B276">
            <v>3634</v>
          </cell>
          <cell r="C276" t="str">
            <v>Estrategias coordinadas, para el fortalecimiento del programa de sustitución de vehículos de tracción animal, por otro medio de carga y bienestar del caballo de alquiler.</v>
          </cell>
        </row>
        <row r="277">
          <cell r="B277">
            <v>4111</v>
          </cell>
          <cell r="C277" t="str">
            <v>Acciones formativas de participación ciudadana a organizaciones sociales, comunitarias, deportivas, culturales, ambientales, empresariales y Juntas de Acción Comunal en fortalecimiento institucional en materia presencial o a través de la virtualidad.</v>
          </cell>
        </row>
        <row r="278">
          <cell r="B278">
            <v>4112</v>
          </cell>
          <cell r="C278" t="str">
            <v>Apoyar técnica, operativa e institucionalmente encuentros de articulación y comunicación con organizaciones sociales y/o juntas de acción comunal, e instancias de participación.</v>
          </cell>
        </row>
        <row r="279">
          <cell r="B279">
            <v>4113</v>
          </cell>
          <cell r="C279" t="str">
            <v>Actualizar la plataforma tecnológica de la administración municipal en materia de atención de trámites virtuales activando un micrositio para la atención de organizaciones comunales y grupos organizados.</v>
          </cell>
        </row>
        <row r="280">
          <cell r="B280">
            <v>4121</v>
          </cell>
          <cell r="C280" t="str">
            <v>Estructuración, formulación e implementación de la política pública y el plan estratégico de libertad de culto y conciencia formulada y aprobada.</v>
          </cell>
        </row>
        <row r="281">
          <cell r="B281">
            <v>4122</v>
          </cell>
          <cell r="C281" t="str">
            <v>Acciones con las diferentes comunidades religiosas y cultos en materia de atención social, humanitaria y económica para la atención de la población más vulnerable.</v>
          </cell>
        </row>
        <row r="282">
          <cell r="B282">
            <v>4123</v>
          </cell>
          <cell r="C282" t="str">
            <v>Acciones para la conformación e implementación del Comité Técnico Intersectorial de Libertad de Creencias en el Municipio de Caldas.</v>
          </cell>
        </row>
        <row r="283">
          <cell r="B283">
            <v>4131</v>
          </cell>
          <cell r="C283" t="str">
            <v>Apoyar los convites y acciones comunitarias y sociales que mejoren la calidad de vida de los ciudadanos.</v>
          </cell>
        </row>
        <row r="284">
          <cell r="B284">
            <v>4132</v>
          </cell>
          <cell r="C284" t="str">
            <v>Jornadas de descentralización administrativa con oferta de servicios de la administración municipal.</v>
          </cell>
        </row>
        <row r="285">
          <cell r="B285">
            <v>4211</v>
          </cell>
          <cell r="C285" t="str">
            <v>Diagnóstico institucional de modernización del municipio, acorde con las nuevas demandas ciudadanas, el nuevo modelo de gestión, objetivos estratégicos y utilización de las TICS.</v>
          </cell>
        </row>
        <row r="286">
          <cell r="B286">
            <v>4212</v>
          </cell>
          <cell r="C286" t="str">
            <v>Acciones para desarrollar iniciativas de transformación y modernización institucional que fortalezcan las capacidades de gestión administrativa y atención ciudadana.</v>
          </cell>
        </row>
        <row r="287">
          <cell r="B287">
            <v>4213</v>
          </cell>
          <cell r="C287" t="str">
            <v>Acciones de alineamiento entre el Plan de Desarrollo Municipal y el sistema de gestión de calidad, bajo un enfoque de gestión por procesos, que involucre la transformación digital como un eje fundamental de eficiencia y productividad.</v>
          </cell>
        </row>
        <row r="288">
          <cell r="B288">
            <v>4214</v>
          </cell>
          <cell r="C288" t="str">
            <v>Actualización y fortalecimiento los procesos y procedimiento de la entidad mediante la adecuada implementación del sistema de gestión de calidad en armonía con las políticas del MIPG.</v>
          </cell>
        </row>
        <row r="289">
          <cell r="B289">
            <v>4215</v>
          </cell>
          <cell r="C289" t="str">
            <v>Acciones de Fortalecimiento al Banco de Programas y Proyectos de la Administración Municipal, como estrategia para cofinanciar el Plan de Desarrollo ante las diferentes entidades de orden metropolitano, departamental, nacional e internacional.</v>
          </cell>
        </row>
        <row r="290">
          <cell r="B290">
            <v>4216</v>
          </cell>
          <cell r="C290" t="str">
            <v>Acciones de apoyo a las entidades descentralizadas del Municipio de Caldas en la formulación e implementación en los modelos integrados de planeación y gestión.</v>
          </cell>
        </row>
        <row r="291">
          <cell r="B291">
            <v>4217</v>
          </cell>
          <cell r="C291" t="str">
            <v>Acciones de Construcción, adecuación y mejoramiento de la infraestructura física de la administración Municipal y dotación de mobiliario para el adecuado funcionamiento de la Administración municipal.</v>
          </cell>
        </row>
        <row r="292">
          <cell r="B292">
            <v>4218</v>
          </cell>
          <cell r="C292" t="str">
            <v>Acciones de modernización y remodelación física y tecnológica de la biblioteca Municipal</v>
          </cell>
        </row>
        <row r="293">
          <cell r="B293">
            <v>4221</v>
          </cell>
          <cell r="C293" t="str">
            <v>Personas atendidas en los programas de bienestar laboral.</v>
          </cell>
        </row>
        <row r="294">
          <cell r="B294">
            <v>4222</v>
          </cell>
          <cell r="C294" t="str">
            <v>Implementación del teletrabajo para los servidores públicos.</v>
          </cell>
        </row>
        <row r="295">
          <cell r="B295">
            <v>4231</v>
          </cell>
          <cell r="C295" t="str">
            <v>Acciones de Modernización física y tecnológica del archivo municipal.</v>
          </cell>
        </row>
        <row r="296">
          <cell r="B296">
            <v>4232</v>
          </cell>
          <cell r="C296" t="str">
            <v>Acciones de mejoramiento al proceso de gestión documental, estableciendo criterios de permanencia y disposición final conforme a la normativa archivística vigente.</v>
          </cell>
        </row>
        <row r="297">
          <cell r="B297">
            <v>4233</v>
          </cell>
          <cell r="C297" t="str">
            <v>Acciones de formulación y documentación a los procesos archivísticos encaminados a la planificación, procesamiento, manejo y organización de la documentación producida y recibida por la entidad dese su origen hasta su destino final.</v>
          </cell>
        </row>
        <row r="298">
          <cell r="B298">
            <v>4311</v>
          </cell>
          <cell r="C298" t="str">
            <v>Acciones para el fortalecimiento de atención a las auditorías internas y externas de la entidad.</v>
          </cell>
        </row>
        <row r="299">
          <cell r="B299">
            <v>4312</v>
          </cell>
          <cell r="C299" t="str">
            <v>Acciones de fortalecimiento a la gestión jurídica y contractual de la entidad.</v>
          </cell>
        </row>
        <row r="300">
          <cell r="B300">
            <v>4313</v>
          </cell>
          <cell r="C300" t="str">
            <v>Acciones de reducción de los riesgos de corrupción y de gestión, a través de la actualización de la matriz de riesgos y gestión de los controles implementados en el Plan de Anticorrupción y Atención al Ciudadano - PAAC.</v>
          </cell>
        </row>
        <row r="301">
          <cell r="B301">
            <v>4314</v>
          </cell>
          <cell r="C301" t="str">
            <v>Acciones que propendan al mejoramiento de la operatividad de la oficina de control interno, en los términos del artículo 8 de la Ley 1474 de 2011.</v>
          </cell>
        </row>
        <row r="302">
          <cell r="B302">
            <v>4315</v>
          </cell>
          <cell r="C302" t="str">
            <v>Acciones para la formulación, seguimiento y evaluación del plan de desarrollo municipal, planes estratégicos y planes de acción.</v>
          </cell>
        </row>
        <row r="303">
          <cell r="B303">
            <v>4316</v>
          </cell>
          <cell r="C303" t="str">
            <v>Acciones para mejorar el índice de desempeño institucional de la administración municipal durante el cuatrienio.</v>
          </cell>
        </row>
        <row r="304">
          <cell r="B304">
            <v>4321</v>
          </cell>
          <cell r="C304" t="str">
            <v>Acciones para el cumplimiento del indicador de la ley 617 de 2000.</v>
          </cell>
        </row>
        <row r="305">
          <cell r="B305">
            <v>4322</v>
          </cell>
          <cell r="C305" t="str">
            <v>Acciones para el Cumplimiento de los indicadores del índice de sostenibilidad y solvencia.</v>
          </cell>
        </row>
        <row r="306">
          <cell r="B306">
            <v>4323</v>
          </cell>
          <cell r="C306" t="str">
            <v>Acciones para el proceso de saneamiento contable.</v>
          </cell>
        </row>
        <row r="307">
          <cell r="B307">
            <v>4324</v>
          </cell>
          <cell r="C307" t="str">
            <v>Acciones para la Actualización del inventario Municipal.</v>
          </cell>
        </row>
        <row r="308">
          <cell r="B308">
            <v>4325</v>
          </cell>
          <cell r="C308" t="str">
            <v>Acciones de promoción del gasto público orientado a resultados mediante acciones de planeación, eficiencia, eficacia y transparencia.</v>
          </cell>
        </row>
        <row r="309">
          <cell r="B309">
            <v>4326</v>
          </cell>
          <cell r="C309" t="str">
            <v>Actualización del estatuto tributario Municipal.</v>
          </cell>
        </row>
        <row r="310">
          <cell r="B310">
            <v>4331</v>
          </cell>
          <cell r="C310" t="str">
            <v>Acciones para mejorar el registro de los trámites en el Sistema Único de Información de Trámites - SUIT e integrarlos a la plataforma tecnológica que permita integrar las bases de datos municipales con la Geodatabase.</v>
          </cell>
        </row>
        <row r="311">
          <cell r="B311">
            <v>4332</v>
          </cell>
          <cell r="C311" t="str">
            <v>Acciones para mejorar el porcentaje de efectividad en la atención de las PQRSD como parte del sistema integrado de gestión.</v>
          </cell>
        </row>
        <row r="312">
          <cell r="B312">
            <v>4341</v>
          </cell>
          <cell r="C312" t="str">
            <v>Acciones para Cofinanciar la modernización tecnológica de la administración municipal y las entidades descentralizadas.</v>
          </cell>
        </row>
        <row r="313">
          <cell r="B313">
            <v>4342</v>
          </cell>
          <cell r="C313" t="str">
            <v>Actualizar e implementar el plan estratégico de tecnologías de la información PETI.</v>
          </cell>
        </row>
        <row r="314">
          <cell r="B314">
            <v>4343</v>
          </cell>
          <cell r="C314" t="str">
            <v>Actualizar e implementar el plan estratégico de comunicaciones PEC.</v>
          </cell>
        </row>
        <row r="315">
          <cell r="B315">
            <v>4344</v>
          </cell>
          <cell r="C315" t="str">
            <v>Acciones para la implementación de la estrategia gubernamental de datos abiertos.</v>
          </cell>
        </row>
        <row r="316">
          <cell r="B316">
            <v>4345</v>
          </cell>
          <cell r="C316" t="str">
            <v>Acciones para aumentar y mejorar las herramientas TIC para la interacción con el ciudadano.</v>
          </cell>
        </row>
        <row r="317">
          <cell r="B317">
            <v>4411</v>
          </cell>
          <cell r="C317" t="str">
            <v>Acciones integrales para la prevención y contención de los delitos que afectan la seguridad pública y la seguridad ciudadana, donde se incorporen las diferentes variables de convivencia y seguridad ciudadana.</v>
          </cell>
        </row>
        <row r="318">
          <cell r="B318">
            <v>4412</v>
          </cell>
          <cell r="C318" t="str">
            <v>Consejos de Seguridad municipales descentralizados.</v>
          </cell>
        </row>
        <row r="319">
          <cell r="B319">
            <v>4413</v>
          </cell>
          <cell r="C319" t="str">
            <v>Acciones de apoyo a los organismos de seguridad y justicia para el cumplimiento de su objeto misional.</v>
          </cell>
        </row>
        <row r="320">
          <cell r="B320">
            <v>4414</v>
          </cell>
          <cell r="C320" t="str">
            <v>Acciones para Cofinanciar la construcción y dotación del centro integrado de mando unificado para el Municipio de Caldas.</v>
          </cell>
        </row>
        <row r="321">
          <cell r="B321">
            <v>4415</v>
          </cell>
          <cell r="C321" t="str">
            <v>Acciones para la Renovación física y tecnológica del CCTV urbano y rural.</v>
          </cell>
        </row>
        <row r="322">
          <cell r="B322">
            <v>4416</v>
          </cell>
          <cell r="C322" t="str">
            <v>Acciones integrales para prohibir el consumo de estupefacientes en parques públicos, inmediaciones de instituciones educativas, escenarios deportivos e iglesias, para darle cumplimiento a la sentencia C-253 de 2019 de la Corte Constitucional.</v>
          </cell>
        </row>
        <row r="323">
          <cell r="B323">
            <v>4417</v>
          </cell>
          <cell r="C323" t="str">
            <v>Acciones para garantizar entornos escolares seguros y libres de la amenaza de expendio y consumo de drogas.</v>
          </cell>
        </row>
        <row r="324">
          <cell r="B324">
            <v>4418</v>
          </cell>
          <cell r="C324" t="str">
            <v>Acciones de control urbanístico, ambiental y de control en el espacio público en zona urbana y rural.</v>
          </cell>
        </row>
        <row r="325">
          <cell r="B325">
            <v>4419</v>
          </cell>
          <cell r="C325" t="str">
            <v>Estructuración, actualización, formulación, implementación y evaluación del Plan Integral de Seguridad y Convivencia Ciudadana territorial (PISCCT).</v>
          </cell>
        </row>
        <row r="326">
          <cell r="B326">
            <v>44110</v>
          </cell>
          <cell r="C326" t="str">
            <v>Acciones de prevención de niños, niñas, adolescentes y jóvenes en explotación comercial e instrumentalización sexual.</v>
          </cell>
        </row>
        <row r="327">
          <cell r="B327">
            <v>44111</v>
          </cell>
          <cell r="C327" t="str">
            <v>Acciones integrales para la reducción del homicidio en el Municipio.</v>
          </cell>
        </row>
        <row r="328">
          <cell r="B328">
            <v>44112</v>
          </cell>
          <cell r="C328" t="str">
            <v>Acciones de control territorial conjuntas, por cuadrantes como estrategia de prevención del delito.</v>
          </cell>
        </row>
        <row r="329">
          <cell r="B329">
            <v>44113</v>
          </cell>
          <cell r="C329" t="str">
            <v>Acciones de fortalecimiento a la gestión de las inspecciones de policía y la comisaría de familia del municipio de Caldas.</v>
          </cell>
        </row>
        <row r="330">
          <cell r="B330">
            <v>44114</v>
          </cell>
          <cell r="C330" t="str">
            <v>Acompañamiento a procesos electorales en el Municipio</v>
          </cell>
        </row>
        <row r="331">
          <cell r="B331">
            <v>44115</v>
          </cell>
          <cell r="C331" t="str">
            <v>Acciones de Mantenimiento y mejoramiento a la infraestructura física y tecnológica a las inspecciones de policia, comisaria de familia y comando de policia.</v>
          </cell>
        </row>
        <row r="332">
          <cell r="B332">
            <v>44116</v>
          </cell>
          <cell r="C332" t="str">
            <v>Apoyar técnica, operativa y logísticamente a los operadores de justicia, para desarrollar capacidades especializadas para la defensa del agua, la biodiversidad y el medio ambiente.</v>
          </cell>
        </row>
        <row r="333">
          <cell r="B333">
            <v>44117</v>
          </cell>
          <cell r="C333" t="str">
            <v>Actividades descentralizadas para facilitar el acceso a la justicia y la presencia de las instituciones estatales a las zonas rurales del Municipio.</v>
          </cell>
        </row>
        <row r="334">
          <cell r="B334">
            <v>44118</v>
          </cell>
          <cell r="C334" t="str">
            <v>Acciones para mitigar y contener el hacinamiento carcelario y la atención de sindicados del municipio de Caldas.</v>
          </cell>
        </row>
        <row r="335">
          <cell r="B335">
            <v>4421</v>
          </cell>
          <cell r="C335" t="str">
            <v>Estrategias implementadas para la prevención y contención de las economías ilegales.</v>
          </cell>
        </row>
        <row r="336">
          <cell r="B336">
            <v>4422</v>
          </cell>
          <cell r="C336" t="str">
            <v>Proyectos y programas de formación y formalización ciudadana en sustituir las economías ilícitas por lícitas y a destruir las finanzas de las organizaciones criminales.</v>
          </cell>
        </row>
        <row r="337">
          <cell r="B337">
            <v>4423</v>
          </cell>
          <cell r="C337" t="str">
            <v>Acciones acompañadas en el marco del plan de prevención y control de las actividades ilícitas que afectan las rentas del Municipio.</v>
          </cell>
        </row>
        <row r="338">
          <cell r="B338">
            <v>4424</v>
          </cell>
          <cell r="C338" t="str">
            <v>Acompañar técnica, operativa y logísticamente a los operadores de justicia con ocasión de las acciones adelantadas para el control de las actividades que afectan las rentas de la entidad territorial.</v>
          </cell>
        </row>
        <row r="339">
          <cell r="B339">
            <v>4425</v>
          </cell>
          <cell r="C339" t="str">
            <v>Campañas formativas y comunicacionales para la prevención, control y sanción del delito.</v>
          </cell>
        </row>
        <row r="340">
          <cell r="B340">
            <v>4431</v>
          </cell>
          <cell r="C340" t="str">
            <v>Estrategias comunicacionales y pedagógicas, para la difusión reconocimiento, protección, defensa y garantía de los Derechos Humanos diseñadas e implementadas (DDHH)</v>
          </cell>
        </row>
        <row r="341">
          <cell r="B341">
            <v>4432</v>
          </cell>
          <cell r="C341" t="str">
            <v>Acciones para la prevención y atención de vulneraciones de Derechos Humanos.</v>
          </cell>
        </row>
        <row r="342">
          <cell r="B342">
            <v>4433</v>
          </cell>
          <cell r="C342" t="str">
            <v>Estructurar y formular e implementar el plan municipal de Derechos Humanos.</v>
          </cell>
        </row>
        <row r="343">
          <cell r="B343">
            <v>4441</v>
          </cell>
          <cell r="C343" t="str">
            <v>Apoyar acciones interinstitucionales para la atención integral a la población migrante en el Municipio.</v>
          </cell>
        </row>
        <row r="344">
          <cell r="B344">
            <v>4442</v>
          </cell>
          <cell r="C344" t="str">
            <v>Acciones institucionales para el fortalecimiento de los métodos alternativos de solución de conflictos.</v>
          </cell>
        </row>
        <row r="345">
          <cell r="B345">
            <v>4443</v>
          </cell>
          <cell r="C345" t="str">
            <v>Acciones para la formulación, implementación y puesta en marcha del centro de conciliación público en el Municipio.</v>
          </cell>
        </row>
        <row r="346">
          <cell r="B346">
            <v>4444</v>
          </cell>
          <cell r="C346" t="str">
            <v>Identificar los riesgos de violencia basada en género y adopción de acciones para la garantía del ejercicio de la defensa de los derechos humanos a nivel territorial.</v>
          </cell>
        </row>
        <row r="347">
          <cell r="B347">
            <v>4445</v>
          </cell>
          <cell r="C347" t="str">
            <v>Acciones institucionales y comunitarias para la construcción de paz, reconciliación y convivencia.</v>
          </cell>
        </row>
        <row r="348">
          <cell r="B348">
            <v>4446</v>
          </cell>
          <cell r="C348" t="str">
            <v>Acciones de Articulación de espacios académicos, culturales y comunitarios de discusión para la implementación de los puntos del acuerdo de paz en el Municipio.</v>
          </cell>
        </row>
        <row r="349">
          <cell r="B349">
            <v>4447</v>
          </cell>
          <cell r="C349" t="str">
            <v>Capacitación a docentes en estrategias de gestión de aula para la construcción de paz territorial.</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refreshError="1"/>
      <sheetData sheetId="1">
        <row r="2">
          <cell r="B2">
            <v>1111</v>
          </cell>
          <cell r="C2" t="str">
            <v>Acciones de generación de ingresos para las mujeres, a través del acceso a instrumentos financieros y/o condiciones de empleabilidad y emprendimiento.</v>
          </cell>
        </row>
        <row r="3">
          <cell r="B3">
            <v>1112</v>
          </cell>
          <cell r="C3" t="str">
            <v>Acciones relacionadas con programas de incubación de emprendimientos en líneas temáticas de interés estratégico como TICS, salud, educación e industrias naranjas.</v>
          </cell>
        </row>
        <row r="4">
          <cell r="B4">
            <v>1113</v>
          </cell>
          <cell r="C4" t="str">
            <v>Acciones formativas en materia de productividad y emprendimiento como estrategia de generación de ingresos e independencia laboral mediante alianzas estratégicas con entidades del orden nacional y/o recursos de Cooperación Internacional.</v>
          </cell>
        </row>
        <row r="5">
          <cell r="B5">
            <v>1114</v>
          </cell>
          <cell r="C5" t="str">
            <v>Acciones de fortalecimiento técnico, académico, administrativo, jurídico y tecnológico a grupos, corporaciones y Organizaciones de mujeres del Municipio de Caldas.</v>
          </cell>
        </row>
        <row r="6">
          <cell r="B6">
            <v>1121</v>
          </cell>
          <cell r="C6" t="str">
            <v>Campañas de educación en derechos sexuales y reproductivos (planificación familiar, explotación sexual, entre otros) para las mujeres Caldeñas</v>
          </cell>
        </row>
        <row r="7">
          <cell r="B7">
            <v>1122</v>
          </cell>
          <cell r="C7" t="str">
            <v>Implementación de acciones para la formación de mujeres en la participación ciudadana, política, comunitaria y consolidación de paz.</v>
          </cell>
        </row>
        <row r="8">
          <cell r="B8">
            <v>1131</v>
          </cell>
          <cell r="C8" t="str">
            <v>Estrategias para la prevención de la violencia contra las mujeres</v>
          </cell>
        </row>
        <row r="9">
          <cell r="B9">
            <v>1132</v>
          </cell>
          <cell r="C9"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0">
          <cell r="B10">
            <v>1133</v>
          </cell>
          <cell r="C10" t="str">
            <v>Apoyo académico, logístico, tecnológico y operativo a la mesa municipal de erradicación de violencia contra las mujeres.</v>
          </cell>
        </row>
        <row r="11">
          <cell r="B11">
            <v>1134</v>
          </cell>
          <cell r="C11" t="str">
            <v>Atención y seguimiento de mujeres víctimas de violencias de género</v>
          </cell>
        </row>
        <row r="12">
          <cell r="B12">
            <v>1141</v>
          </cell>
          <cell r="C12"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3">
          <cell r="B13">
            <v>1142</v>
          </cell>
          <cell r="C13" t="str">
            <v>Acciones para la creación del centro de Promoción Integral para las mujeres y las niñas, como un espacio de acompañamiento psicosocial, empoderamiento social, político, encuentro de saberes, cultura, recreación, deporte y emprendimiento.</v>
          </cell>
        </row>
        <row r="14">
          <cell r="B14">
            <v>1143</v>
          </cell>
          <cell r="C14"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5">
          <cell r="B15">
            <v>1144</v>
          </cell>
          <cell r="C15" t="str">
            <v>Acciones para la implementación de la política pública municipal de equidad de género para las mujeres urbanas y rurales del Municipio de Caldas Antioquia.</v>
          </cell>
        </row>
        <row r="16">
          <cell r="B16">
            <v>1145</v>
          </cell>
          <cell r="C16" t="str">
            <v>Eventos de reconocimiento y conmemoración para la mujer</v>
          </cell>
        </row>
        <row r="17">
          <cell r="B17">
            <v>1211</v>
          </cell>
          <cell r="C17" t="str">
            <v>Acciones para la atención Niños y niñas entre los 0 y 5 años integralmente.</v>
          </cell>
        </row>
        <row r="18">
          <cell r="B18">
            <v>1212</v>
          </cell>
          <cell r="C18" t="str">
            <v>Acciones en beneficio de las Madres gestantes y lactantes atendidas a través de alianzas estratégicas.</v>
          </cell>
        </row>
        <row r="19">
          <cell r="B19">
            <v>1221</v>
          </cell>
          <cell r="C19" t="str">
            <v>Estructuración e implementación del Sistema de Seguimiento al Desarrollo Integral de la Primera Infancia (SSDIPI).</v>
          </cell>
        </row>
        <row r="20">
          <cell r="B20">
            <v>1222</v>
          </cell>
          <cell r="C20" t="str">
            <v>Acciones para Prevenir y atender las situaciones de violencia intrafamiliar contra niñas, niños y adolescentes, para evitar su vulneración y romper con ciclos de violencia en edades adultas.</v>
          </cell>
        </row>
        <row r="21">
          <cell r="B21">
            <v>1223</v>
          </cell>
          <cell r="C21" t="str">
            <v>Acciones encaminadas a erradicar el trabajo infantil.</v>
          </cell>
        </row>
        <row r="22">
          <cell r="B22">
            <v>1224</v>
          </cell>
          <cell r="C22" t="str">
            <v>Estructurar y crear la Ruta Integral de Atenciones de niñas, niños y adolescentes en condiciones de vulnerabilidad.</v>
          </cell>
        </row>
        <row r="23">
          <cell r="B23">
            <v>1225</v>
          </cell>
          <cell r="C23" t="str">
            <v>Implementar acciones conjuntas de educación sexual y bienestar de niños y niñas, desde las diferentes instancias educativas y programas de la administración municipal.</v>
          </cell>
        </row>
        <row r="24">
          <cell r="B24">
            <v>1231</v>
          </cell>
          <cell r="C24" t="str">
            <v>Estructuración y ejecución del plan de acción de la política pública de niñez adoptada mediante Acuerdo Municipal Nro. 007 de 2019.</v>
          </cell>
        </row>
        <row r="25">
          <cell r="B25">
            <v>1232</v>
          </cell>
          <cell r="C25" t="str">
            <v>Acciones para el fortalecimiento de la mesa de infancia, adolescencia y familia en el Municipio de Caldas.</v>
          </cell>
        </row>
        <row r="26">
          <cell r="B26">
            <v>1311</v>
          </cell>
          <cell r="C26" t="str">
            <v>Estructuración, formulación e implementación del Plan estratégico de desarrollo juvenil.</v>
          </cell>
        </row>
        <row r="27">
          <cell r="B27">
            <v>1312</v>
          </cell>
          <cell r="C27" t="str">
            <v>Acciones para la estructuración, conformación y acompañamiento integral del Consejo Municipal de Juventud – CMJ.</v>
          </cell>
        </row>
        <row r="28">
          <cell r="B28">
            <v>1314</v>
          </cell>
          <cell r="C28" t="str">
            <v>Eventos realizados para los jóvenes del Municipio</v>
          </cell>
        </row>
        <row r="29">
          <cell r="B29">
            <v>1315</v>
          </cell>
          <cell r="C29" t="str">
            <v>Acciones para la creación del Campus Juvenil para la identificación y reconocimiento de liderazgos positivos, formación en participación, resolución de conflictos, emprendimiento e inclusión laboral y productiva a los jóvenes.</v>
          </cell>
        </row>
        <row r="30">
          <cell r="B30">
            <v>1316</v>
          </cell>
          <cell r="C30" t="str">
            <v>Gestionar alianzas públicas y privadas para servicios complementarios a población estudiantil.</v>
          </cell>
        </row>
        <row r="31">
          <cell r="B31">
            <v>1411</v>
          </cell>
          <cell r="C31" t="str">
            <v>Acciones para el fortalecimiento a la Comisaria de Familia con tecnología, personal idóneo, mejor capacidad instalada y talento humano.</v>
          </cell>
        </row>
        <row r="32">
          <cell r="B32">
            <v>1412</v>
          </cell>
          <cell r="C32" t="str">
            <v>Estructurar, formular e implementar la Política Pública Municipal de Familias, que reconozca a las familias como sujetos colectivos de derechos, para contribuir a la consolidación de una sociedad justa y equitativa.</v>
          </cell>
        </row>
        <row r="33">
          <cell r="B33">
            <v>1413</v>
          </cell>
          <cell r="C33" t="str">
            <v>Acciones para el fortalecimiento de los lazos familiares mediante encuentros de pareja, talleres de pautas de crianza humanizada, valores familiares y generación de espacios para compartir en familia.</v>
          </cell>
        </row>
        <row r="34">
          <cell r="B34">
            <v>1414</v>
          </cell>
          <cell r="C34" t="str">
            <v>Acciones de   apoyo   Familias beneficiadas con el programa Familias en Acción.</v>
          </cell>
        </row>
        <row r="35">
          <cell r="B35">
            <v>1415</v>
          </cell>
          <cell r="C35" t="str">
            <v>Acciones de apoyo para formular y ejecutar estrategias para el acompañamiento a familias en la implementación de unidades productivas y la creación de empresas familiares como reactivación económica y social.</v>
          </cell>
        </row>
        <row r="36">
          <cell r="B36">
            <v>1421</v>
          </cell>
          <cell r="C36" t="str">
            <v>Acciones para la caracterización e identificación de la población habitante de calle en el Municipio.</v>
          </cell>
        </row>
        <row r="37">
          <cell r="B37">
            <v>1422</v>
          </cell>
          <cell r="C37" t="str">
            <v>Acciones de atención Integral de Protección Social de la población habitante de calle en el Municipio.</v>
          </cell>
        </row>
        <row r="38">
          <cell r="B38">
            <v>1511</v>
          </cell>
          <cell r="C38" t="str">
            <v>Acciones técnicas, operativas y logísticas para apoyar el Comité de Justicia Transicional.</v>
          </cell>
        </row>
        <row r="39">
          <cell r="B39">
            <v>1512</v>
          </cell>
          <cell r="C39"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0">
          <cell r="B40">
            <v>1513</v>
          </cell>
          <cell r="C40" t="str">
            <v>Acciones de apoyo técnico, logístico, tecnológico y operativo a la mesa Municipal de víctimas dentro de su función de formular propuestas, planes, programas y proyectos para la materialización de los derechos de la población víctima.</v>
          </cell>
        </row>
        <row r="41">
          <cell r="B41">
            <v>1611</v>
          </cell>
          <cell r="C41" t="str">
            <v>Acciones orientadas a fortalecer los programas de asistencia y atención a los diferentes grupos que garantizan el enfoque de derechos para la atención diferencial de grupos étnicos.</v>
          </cell>
        </row>
        <row r="42">
          <cell r="B42">
            <v>1612</v>
          </cell>
          <cell r="C42" t="str">
            <v>Acciones para generar oportunidades de estudio y empleabilidad para los grupos étnicos mediante la atención de necesidades en materia de empleo, innovación, emprendimiento y desarrollo humano.</v>
          </cell>
        </row>
        <row r="43">
          <cell r="B43">
            <v>1711</v>
          </cell>
          <cell r="C43" t="str">
            <v>Mesas de participación de las personas LGBTTTIQA implementadas.</v>
          </cell>
        </row>
        <row r="44">
          <cell r="B44">
            <v>1712</v>
          </cell>
          <cell r="C44" t="str">
            <v>Eventos con la población LGBTTTIQA realizados.</v>
          </cell>
        </row>
        <row r="45">
          <cell r="B45">
            <v>1713</v>
          </cell>
          <cell r="C45" t="str">
            <v>Acciones para generar oportunidades de estudio y empleabilidad para la población LGBTTTIQA mediante la atención de necesidades en materia de empleo, innovación, emprendimiento y desarrollo humano.</v>
          </cell>
        </row>
        <row r="46">
          <cell r="B46">
            <v>1811</v>
          </cell>
          <cell r="C46" t="str">
            <v>Acciones de atención integral de adultos mayores inscritos en los diferentes programas de la Administración Municipal.</v>
          </cell>
        </row>
        <row r="47">
          <cell r="B47">
            <v>1812</v>
          </cell>
          <cell r="C47" t="str">
            <v>Seguimiento trimestral a las acciones de implementación de la política pública de adulto mayor.</v>
          </cell>
        </row>
        <row r="48">
          <cell r="B48">
            <v>1813</v>
          </cell>
          <cell r="C48" t="str">
            <v>Acciones de promoción de la corresponsabilidad de la familia en el desarrollo de la atención integral a las personas mayores o con discapacidad.</v>
          </cell>
        </row>
        <row r="49">
          <cell r="B49">
            <v>1814</v>
          </cell>
          <cell r="C49" t="str">
            <v>Generar e implementar una ruta de atención intersectorial para el   adulto mayor, con discapacidad, sus familias y cuidadores, con el fin de incluirlos dentro de la oferta programática sectorial.</v>
          </cell>
        </row>
        <row r="50">
          <cell r="B50">
            <v>1815</v>
          </cell>
          <cell r="C50" t="str">
            <v>Acciones de atención integral de personas en situación de discapacidad inscritos en los diferentes programas de la Administración Municipal.</v>
          </cell>
        </row>
        <row r="51">
          <cell r="B51">
            <v>1816</v>
          </cell>
          <cell r="C51" t="str">
            <v>Caracterización e identificación de la población en situación de discapacidad como estrategia de atención de atención integral.</v>
          </cell>
        </row>
        <row r="52">
          <cell r="B52">
            <v>1817</v>
          </cell>
          <cell r="C52" t="str">
            <v>Formulación e Implementación del plan estratégico de la política pública de discapacidad mediante acuerdo Municipal 013 del 2019.</v>
          </cell>
        </row>
        <row r="53">
          <cell r="B53">
            <v>1818</v>
          </cell>
          <cell r="C53" t="str">
            <v>Acciones para generar oportunidades de estudio y empleabilidad para la población en situación de discapacidad mediante la atención de necesidades en materia de empleo, innovación, emprendimiento y desarrollo humano.</v>
          </cell>
        </row>
        <row r="54">
          <cell r="B54">
            <v>1911</v>
          </cell>
          <cell r="C54" t="str">
            <v>Acciones para la implementación del plan de lectura, escritura, oralidad y fortalecimiento a la extensión cultural de la biblioteca pública.</v>
          </cell>
        </row>
        <row r="55">
          <cell r="B55">
            <v>1912</v>
          </cell>
          <cell r="C55" t="str">
            <v>Estudiantes beneficiados con jornada complementaria.</v>
          </cell>
        </row>
        <row r="56">
          <cell r="B56">
            <v>1913</v>
          </cell>
          <cell r="C56" t="str">
            <v>Establecimientos educativos que reciben asesoría y asistencia técnica para la implementación del gobierno escolar.</v>
          </cell>
        </row>
        <row r="57">
          <cell r="B57">
            <v>1914</v>
          </cell>
          <cell r="C57" t="str">
            <v>Estrategia de acompañamiento al Tránsito armónico (trayectorias educativas),</v>
          </cell>
        </row>
        <row r="58">
          <cell r="B58">
            <v>1915</v>
          </cell>
          <cell r="C58" t="str">
            <v>Ajuste e implementación del Plan educativo Municipal PEM.</v>
          </cell>
        </row>
        <row r="59">
          <cell r="B59">
            <v>1916</v>
          </cell>
          <cell r="C59" t="str">
            <v>Acciones de mejoramiento de la calidad educativa a través de semilleros, preuniversitarios y preparación de Pruebas SABER.</v>
          </cell>
        </row>
        <row r="60">
          <cell r="B60">
            <v>1917</v>
          </cell>
          <cell r="C60" t="str">
            <v>Entrega de estímulos para estudiantes destacados en el grado 11.</v>
          </cell>
        </row>
        <row r="61">
          <cell r="B61">
            <v>1918</v>
          </cell>
          <cell r="C61" t="str">
            <v>Institucionalizar las Olimpiadas Académicas.</v>
          </cell>
        </row>
        <row r="62">
          <cell r="B62">
            <v>1919</v>
          </cell>
          <cell r="C62" t="str">
            <v>Actualización, adopción e implementación de los Manuales de convivencia en las instituciones educativas públicas.</v>
          </cell>
        </row>
        <row r="63">
          <cell r="B63">
            <v>1921</v>
          </cell>
          <cell r="C63" t="str">
            <v>Estudiantes que egresan con doble titulación en alianza con el SENA.</v>
          </cell>
        </row>
        <row r="64">
          <cell r="B64">
            <v>1922</v>
          </cell>
          <cell r="C64" t="str">
            <v>Crear un fondo para facilitar el acceso a la educación técnica y tecnológica.</v>
          </cell>
        </row>
        <row r="65">
          <cell r="B65">
            <v>1923</v>
          </cell>
          <cell r="C65"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6">
          <cell r="B66">
            <v>1931</v>
          </cell>
          <cell r="C66" t="str">
            <v>Instituciones Educativas oficiales beneficiadas con la alianza ERA.</v>
          </cell>
        </row>
        <row r="67">
          <cell r="B67">
            <v>1932</v>
          </cell>
          <cell r="C67" t="str">
            <v>Maestros formados en pedagogías activas con la alianza ERA.</v>
          </cell>
        </row>
        <row r="68">
          <cell r="B68">
            <v>1933</v>
          </cell>
          <cell r="C68" t="str">
            <v>Estudiantes beneficiados de la Universidad en el campo con la alianza ERA.</v>
          </cell>
        </row>
        <row r="69">
          <cell r="B69">
            <v>1941</v>
          </cell>
          <cell r="C69" t="str">
            <v>Acciones de apoyo Matricula oficial en edad escolar y adultos.</v>
          </cell>
        </row>
        <row r="70">
          <cell r="B70">
            <v>1942</v>
          </cell>
          <cell r="C70" t="str">
            <v>Estudiantes beneficiados con transporte escolar.</v>
          </cell>
        </row>
        <row r="71">
          <cell r="B71">
            <v>1943</v>
          </cell>
          <cell r="C71" t="str">
            <v>Acciones de Construcción y ampliación de la infraestructura física educativa del Municipio de Caldas.</v>
          </cell>
        </row>
        <row r="72">
          <cell r="B72">
            <v>1944</v>
          </cell>
          <cell r="C72" t="str">
            <v>Acciones de Mantenimiento, mejoramiento y modernización a la infraestructura educativa del Municipio de Caldas.</v>
          </cell>
        </row>
        <row r="73">
          <cell r="B73">
            <v>1945</v>
          </cell>
          <cell r="C73" t="str">
            <v>Acciones para la dotación de instituciones educativas, sedes, centros educativos rurales con material didáctico, y TICS.</v>
          </cell>
        </row>
        <row r="74">
          <cell r="B74">
            <v>1946</v>
          </cell>
          <cell r="C74" t="str">
            <v>Acciones para el mejoramiento y ampliación a la cobertura municipal en los servicios de bienestar y convivencia estudiantil.</v>
          </cell>
        </row>
        <row r="75">
          <cell r="B75">
            <v>1947</v>
          </cell>
          <cell r="C75" t="str">
            <v>Acciones para favorecer las diferentes modalidades educativas para la población adulta (sabatino y/o nocturno y/o digital).</v>
          </cell>
        </row>
        <row r="76">
          <cell r="B76">
            <v>1951</v>
          </cell>
          <cell r="C76" t="str">
            <v>Acciones de apoyo pedagógico al trabajo curricular de las instituciones y centros educativos.</v>
          </cell>
        </row>
        <row r="77">
          <cell r="B77">
            <v>1952</v>
          </cell>
          <cell r="C77" t="str">
            <v>Acciones de apoyo a docentes y directivos docentes en procesos de desarrollo y salud mental, y acciones de estímulo y reconocimiento a la labor docente.</v>
          </cell>
        </row>
        <row r="78">
          <cell r="B78">
            <v>1961</v>
          </cell>
          <cell r="C78" t="str">
            <v>Acciones para beneficio de estudiantes con becas en programas de educación superior.</v>
          </cell>
        </row>
        <row r="79">
          <cell r="B79">
            <v>1971</v>
          </cell>
          <cell r="C79" t="str">
            <v>Acciones de apoyo con kits escolares a estudiantes de primaria, media y básica.</v>
          </cell>
        </row>
        <row r="80">
          <cell r="B80">
            <v>1972</v>
          </cell>
          <cell r="C80" t="str">
            <v>Acciones para fortalecer, ampliar y apoyar la permanencia educativa mediante la intervención de la Unidad de Atención Integral y pedagógica (U.A.I.P)</v>
          </cell>
        </row>
        <row r="81">
          <cell r="B81">
            <v>1973</v>
          </cell>
          <cell r="C81" t="str">
            <v>Estructurar una plataforma tecnológica que administre las bases de información y caracterización de la población.</v>
          </cell>
        </row>
        <row r="82">
          <cell r="B82">
            <v>11011</v>
          </cell>
          <cell r="C82" t="str">
            <v>Realizar visitas de IVC al año a cada establecimiento abierto al público.</v>
          </cell>
        </row>
        <row r="83">
          <cell r="B83">
            <v>11012</v>
          </cell>
          <cell r="C83" t="str">
            <v>Realizar campañas con estrategias municipales para mejorar la calidad del aire.</v>
          </cell>
        </row>
        <row r="84">
          <cell r="B84">
            <v>11013</v>
          </cell>
          <cell r="C84" t="str">
            <v>Realizar visitas de vigilancia y control anuales a cada uno de los acueductos rurales y urbanos del Municipio.</v>
          </cell>
        </row>
        <row r="85">
          <cell r="B85">
            <v>11021</v>
          </cell>
          <cell r="C85" t="str">
            <v>Desarrollar estrategias de hábitos de vida saludable a poblaciones vulnerables relacionadas con salud oral y prevención de enfermedades crónicas modalidad virtual y presencial.</v>
          </cell>
        </row>
        <row r="86">
          <cell r="B86">
            <v>11031</v>
          </cell>
          <cell r="C86" t="str">
            <v>Desarrollar estrategias para promover la lactancia materna y hábitos de alimentación saludable.</v>
          </cell>
        </row>
        <row r="87">
          <cell r="B87">
            <v>11041</v>
          </cell>
          <cell r="C87" t="str">
            <v>Desarrollar estrategias sobre maternidad segura.</v>
          </cell>
        </row>
        <row r="88">
          <cell r="B88">
            <v>11042</v>
          </cell>
          <cell r="C88" t="str">
            <v>Implementar estrategia de promoción de derechos y deberes en salud sexual y reproductiva.</v>
          </cell>
        </row>
        <row r="89">
          <cell r="B89">
            <v>11051</v>
          </cell>
          <cell r="C89" t="str">
            <v>Realizar los planes de eventos de mitigación del riesgo en salud pública que se requieran (Sika, Dengue, Chincunguña, Covid-19).</v>
          </cell>
        </row>
        <row r="90">
          <cell r="B90">
            <v>11061</v>
          </cell>
          <cell r="C90" t="str">
            <v>Promover estrategia de estilos, modos y condiciones saludables en el entorno laboral en sector formal e informal de la economía.</v>
          </cell>
        </row>
        <row r="91">
          <cell r="B91">
            <v>11071</v>
          </cell>
          <cell r="C91" t="str">
            <v>Realizar campaña   de   IEC promocionando la vacunación en   la   población objeto del programa.</v>
          </cell>
        </row>
        <row r="92">
          <cell r="B92">
            <v>11072</v>
          </cell>
          <cell r="C92" t="str">
            <v>Verificar el reporte oportuno de las notificaciones en el SIVIGILA de los eventos de interés en salud pública de las UPGD.</v>
          </cell>
        </row>
        <row r="93">
          <cell r="B93">
            <v>11073</v>
          </cell>
          <cell r="C93" t="str">
            <v>Realizar búsquedas activas comunitarias para eventos de interés de salud pública.</v>
          </cell>
        </row>
        <row r="94">
          <cell r="B94">
            <v>11074</v>
          </cell>
          <cell r="C94" t="str">
            <v>Realizar asesorías y asistencias técnicas a las IPS del municipio en búsqueda activa institucional.</v>
          </cell>
        </row>
        <row r="95">
          <cell r="B95">
            <v>11076</v>
          </cell>
          <cell r="C95" t="str">
            <v>Realizar campaña de entornos saludables asociados a la prevención de IRA.</v>
          </cell>
        </row>
        <row r="96">
          <cell r="B96">
            <v>11081</v>
          </cell>
          <cell r="C96" t="str">
            <v>Realizar seguimiento e intervención a todos los casos de intento de suicidio ocurridos en el municipio.</v>
          </cell>
        </row>
        <row r="97">
          <cell r="B97">
            <v>11082</v>
          </cell>
          <cell r="C97" t="str">
            <v>Instituciones de salud y sociales con reporte de casos de consumo de sustancias psicoactivas.</v>
          </cell>
        </row>
        <row r="98">
          <cell r="B98">
            <v>11083</v>
          </cell>
          <cell r="C98" t="str">
            <v>Seguimiento mensual del reporte al SIVIGILA de casos notificados de violencia intrafamiliar en las instituciones de salud y sociales.</v>
          </cell>
        </row>
        <row r="99">
          <cell r="B99">
            <v>11091</v>
          </cell>
          <cell r="C99" t="str">
            <v>Desarrollar estrategias para fortalecer la gestión administrativa y financiera de la Secretaría de Salud.</v>
          </cell>
        </row>
        <row r="100">
          <cell r="B100">
            <v>11092</v>
          </cell>
          <cell r="C100" t="str">
            <v>Acciones para Garantizar el aseguramiento en salud de la población objetivo.</v>
          </cell>
        </row>
        <row r="101">
          <cell r="B101">
            <v>11093</v>
          </cell>
          <cell r="C101" t="str">
            <v>Realizar asesorías y/o asistencias técnicas anuales, por cada uno de los proyectos programados, a cada institución prestadora de servicios de salud.</v>
          </cell>
        </row>
        <row r="102">
          <cell r="B102">
            <v>11094</v>
          </cell>
          <cell r="C102" t="str">
            <v>Desarrollar la estrategia de salud Más Cerca.</v>
          </cell>
        </row>
        <row r="103">
          <cell r="B103">
            <v>110105</v>
          </cell>
          <cell r="C103" t="str">
            <v>Acciones para la cofinanciar la construcción del Hospital Regional del Sur del Valle de Aburra.</v>
          </cell>
        </row>
        <row r="104">
          <cell r="B104">
            <v>11111</v>
          </cell>
          <cell r="C104" t="str">
            <v>Acciones de apoyo para los embajadores deportistas y para deportistas que representan a Caldas en diferentes disciplinas deportivas apoyados.</v>
          </cell>
        </row>
        <row r="105">
          <cell r="B105">
            <v>11112</v>
          </cell>
          <cell r="C105" t="str">
            <v>Acciones para el fomento deportivo mediante torneos deportivos municipales, Departamentales y/o Nacionales realizados.</v>
          </cell>
        </row>
        <row r="106">
          <cell r="B106">
            <v>11113</v>
          </cell>
          <cell r="C106" t="str">
            <v>Acciones de formación, iniciación y rotación deportiva Implementados en la zona urbana y rural.</v>
          </cell>
        </row>
        <row r="107">
          <cell r="B107">
            <v>11121</v>
          </cell>
          <cell r="C107" t="str">
            <v>Acciones de formación, capacitación y   formación dirigidas a monitores, técnicos, dirigentes y líderes deportivos realizadas.</v>
          </cell>
        </row>
        <row r="108">
          <cell r="B108">
            <v>11122</v>
          </cell>
          <cell r="C108" t="str">
            <v>Fortalecimiento operativo y tecnológico en el sector deportivo.</v>
          </cell>
        </row>
        <row r="109">
          <cell r="B109">
            <v>11131</v>
          </cell>
          <cell r="C109" t="str">
            <v>Acciones para la ejecución del programa Por su salud muévase pues.</v>
          </cell>
        </row>
        <row r="110">
          <cell r="B110">
            <v>11132</v>
          </cell>
          <cell r="C110" t="str">
            <v>Acciones de Dotación e implementación para entornos saludables realizadas.</v>
          </cell>
        </row>
        <row r="111">
          <cell r="B111">
            <v>11133</v>
          </cell>
          <cell r="C111" t="str">
            <v>Eventos de   actividad   física   y recreativa realizados.</v>
          </cell>
        </row>
        <row r="112">
          <cell r="B112">
            <v>11134</v>
          </cell>
          <cell r="C112" t="str">
            <v>Acciones para el fortalecimiento y mejoramiento del centro de acondicionamiento físico.</v>
          </cell>
        </row>
        <row r="113">
          <cell r="B113">
            <v>11135</v>
          </cell>
          <cell r="C113" t="str">
            <v>Eventos deportivos comunitarios realizados.</v>
          </cell>
        </row>
        <row r="114">
          <cell r="B114">
            <v>11136</v>
          </cell>
          <cell r="C114" t="str">
            <v>Acciones para la realización de los Juegos Deportivos Escolares e Intercolegiados.</v>
          </cell>
        </row>
        <row r="115">
          <cell r="B115">
            <v>11137</v>
          </cell>
          <cell r="C115" t="str">
            <v>Acciones para el apoyo a Docentes que participan en los juegos del magisterio.</v>
          </cell>
        </row>
        <row r="116">
          <cell r="B116">
            <v>11138</v>
          </cell>
          <cell r="C116" t="str">
            <v>Actualización, estructuración   e implementación del plan decenal de Deporte</v>
          </cell>
        </row>
        <row r="117">
          <cell r="B117">
            <v>11141</v>
          </cell>
          <cell r="C117" t="str">
            <v>Acciones de Mantenimiento, fortalecimiento y modernización de los escenarios deportivos en el Municipio de Caldas.</v>
          </cell>
        </row>
        <row r="118">
          <cell r="B118">
            <v>11142</v>
          </cell>
          <cell r="C118" t="str">
            <v>Construcción de la infraestructura deportiva y de recreación del Municipio de Caldas.</v>
          </cell>
        </row>
        <row r="119">
          <cell r="B119">
            <v>11211</v>
          </cell>
          <cell r="C119" t="str">
            <v>Campañas artísticas, ambientales, sociales y culturales que promuevan el desarrollo humano y la participación social y comunitaria.</v>
          </cell>
        </row>
        <row r="120">
          <cell r="B120">
            <v>11212</v>
          </cell>
          <cell r="C120" t="str">
            <v>Convenios para el fortalecimiento del sector cultural, realizados.</v>
          </cell>
        </row>
        <row r="121">
          <cell r="B121">
            <v>11213</v>
          </cell>
          <cell r="C121" t="str">
            <v>Acciones para el fortalecimiento de artistas, grupos artísticos y culturales.</v>
          </cell>
        </row>
        <row r="122">
          <cell r="B122">
            <v>11214</v>
          </cell>
          <cell r="C122" t="str">
            <v>Acciones para generar iniciativas emprendedoras en industrias creativas y/o economía naranja.</v>
          </cell>
        </row>
        <row r="123">
          <cell r="B123">
            <v>11221</v>
          </cell>
          <cell r="C123" t="str">
            <v>Acciones formativas para promotores y gestores culturales.</v>
          </cell>
        </row>
        <row r="124">
          <cell r="B124">
            <v>11222</v>
          </cell>
          <cell r="C124" t="str">
            <v>Implementación de acciones para ciudadanos que participan en procesos de gestión y formación artística y cultural, y en temas sobre industria creativa y/o economía naranja.</v>
          </cell>
        </row>
        <row r="125">
          <cell r="B125">
            <v>11223</v>
          </cell>
          <cell r="C125" t="str">
            <v>Desarrollar acciones mediante procesos investigativos en áreas artísticas, culturales, creativas y patrimoniales.</v>
          </cell>
        </row>
        <row r="126">
          <cell r="B126">
            <v>11224</v>
          </cell>
          <cell r="C126" t="str">
            <v>Acciones para la actualización y declaración de bienes culturales y patrimoniales del Municipio de Caldas.</v>
          </cell>
        </row>
        <row r="127">
          <cell r="B127">
            <v>11225</v>
          </cell>
          <cell r="C127" t="str">
            <v>Intervenciones de preservación de los bienes de interés patrimonial, muebles e inmuebles públicos, realizadas.</v>
          </cell>
        </row>
        <row r="128">
          <cell r="B128">
            <v>11231</v>
          </cell>
          <cell r="C128" t="str">
            <v>Acciones para el mejoramiento y modernización física y tecnológica de la infraestructura Cultural del Municipio.</v>
          </cell>
        </row>
        <row r="129">
          <cell r="B129">
            <v>11232</v>
          </cell>
          <cell r="C129" t="str">
            <v>Modernización y dotación de las diferentes áreas artísticas y culturales de la casa de la cultura del Municipio de Caldas.</v>
          </cell>
        </row>
        <row r="130">
          <cell r="B130">
            <v>11233</v>
          </cell>
          <cell r="C130" t="str">
            <v>Acciones de creación, implementación y sostenimiento de una plataforma tecnológica y sistemas de información integrados a la gestión cultural y artística del Municipio de Caldas.</v>
          </cell>
        </row>
        <row r="131">
          <cell r="B131">
            <v>11241</v>
          </cell>
          <cell r="C131" t="str">
            <v>Actualización e implementación del Plan decenal de cultura como herramienta de gestión y desarrollo cultural.</v>
          </cell>
        </row>
        <row r="132">
          <cell r="B132">
            <v>11242</v>
          </cell>
          <cell r="C132" t="str">
            <v>Apoyar técnica, operativa y logísticamente la conformación y operación del Consejo Municipal de cultura.</v>
          </cell>
        </row>
        <row r="133">
          <cell r="B133">
            <v>11243</v>
          </cell>
          <cell r="C133" t="str">
            <v>Eventos tradicionales, típicos y conmemorativos de orden cultural, comunitario y ambiental (Fiestas del aguacero, Calcanta, fiestas y juegos tradicionales de la calle, puente de reyes, concurso de poesía Ciro Mendía).</v>
          </cell>
        </row>
        <row r="134">
          <cell r="B134">
            <v>2111</v>
          </cell>
          <cell r="C134" t="str">
            <v>Acciones de caracterización y actualización de productores y organizaciones de productores existentes.</v>
          </cell>
        </row>
        <row r="135">
          <cell r="B135">
            <v>2112</v>
          </cell>
          <cell r="C135" t="str">
            <v>Diagnóstico, actualización e implementación de la política pública de Desarrollo Rural Municipal.</v>
          </cell>
        </row>
        <row r="136">
          <cell r="B136">
            <v>2121</v>
          </cell>
          <cell r="C136" t="str">
            <v>Fortalecer las unidades productivas a través del enfoque empresarial, manejo de registros, análisis de la información, comercialización de productos y enfoque asociativo.</v>
          </cell>
        </row>
        <row r="137">
          <cell r="B137">
            <v>2122</v>
          </cell>
          <cell r="C137" t="str">
            <v>Acciones para el fortalecimiento de la cadena productiva y comercial del café.</v>
          </cell>
        </row>
        <row r="138">
          <cell r="B138">
            <v>2131</v>
          </cell>
          <cell r="C138" t="str">
            <v>Acciones de participación de pequeños productores y unidades productivas en cadenas de transformación agropecuaria</v>
          </cell>
        </row>
        <row r="139">
          <cell r="B139">
            <v>2132</v>
          </cell>
          <cell r="C139" t="str">
            <v>Eventos de extensión rural con énfasis en transferencia de tecnologías apropiadas, realizados.</v>
          </cell>
        </row>
        <row r="140">
          <cell r="B140">
            <v>2141</v>
          </cell>
          <cell r="C140" t="str">
            <v>Acciones que promuevan la implementación de Buenas Prácticas de Producción, enfoque biosostenible, transformación agropecuaria y practicas limpias.</v>
          </cell>
        </row>
        <row r="141">
          <cell r="B141">
            <v>2142</v>
          </cell>
          <cell r="C141" t="str">
            <v>Acciones que permitan desarrollar unidades productivas agropecuarias con enfoque agroecológico y autosostenible en la zona urbana y rural.</v>
          </cell>
        </row>
        <row r="142">
          <cell r="B142">
            <v>2211</v>
          </cell>
          <cell r="C142" t="str">
            <v>Estructuración, formulación e implementación del modelo de emprendimiento sostenible del Municipio de Caldas.</v>
          </cell>
        </row>
        <row r="143">
          <cell r="B143">
            <v>2212</v>
          </cell>
          <cell r="C143" t="str">
            <v>Acciones que promuevan la formación permanente para el empleo y el emprendimiento.</v>
          </cell>
        </row>
        <row r="144">
          <cell r="B144">
            <v>2213</v>
          </cell>
          <cell r="C144" t="str">
            <v>Acciones para la implementación de estrategia de incubadora de empleo y emprendimiento sostenible.</v>
          </cell>
        </row>
        <row r="145">
          <cell r="B145">
            <v>2214</v>
          </cell>
          <cell r="C145" t="str">
            <v>Acciones para el fortalecimiento tecnológico a la producción, comercialización y promoción del empleo para lograr la diversificación y sofisticación de sus bienes y servicios.</v>
          </cell>
        </row>
        <row r="146">
          <cell r="B146">
            <v>2215</v>
          </cell>
          <cell r="C146" t="str">
            <v>Acuerdos de responsabilidad social empresarial realizados.</v>
          </cell>
        </row>
        <row r="147">
          <cell r="B147">
            <v>2216</v>
          </cell>
          <cell r="C147" t="str">
            <v>Acciones de comunicación y difusión e información en materia de empleo y emprendimiento.</v>
          </cell>
        </row>
        <row r="148">
          <cell r="B148">
            <v>2311</v>
          </cell>
          <cell r="C148" t="str">
            <v>Ferias y /o ruedas de negocios realizadas “Compre en Caldas".</v>
          </cell>
        </row>
        <row r="149">
          <cell r="B149">
            <v>2312</v>
          </cell>
          <cell r="C149" t="str">
            <v>Acciones que promuevan el turismo agroambiental para los campesinos que habitan en áreas de reserva y zonas de producción agrícola y pecuaria.</v>
          </cell>
        </row>
        <row r="150">
          <cell r="B150">
            <v>2313</v>
          </cell>
          <cell r="C150" t="str">
            <v>Acciones de construcción, adecuación, mejoramiento y modernización de la infraestructura física y tecnológica del Municipio para mejorar áreas destinadas para la comercialización de productos   agrícolas   y pecuarios.</v>
          </cell>
        </row>
        <row r="151">
          <cell r="B151">
            <v>2314</v>
          </cell>
          <cell r="C151" t="str">
            <v>Acciones para promover la formulación de incentivos tributarios para grandes empresas, PYMES e iniciativas de emprendimiento que generen        valor        y promuevan la generación de nuevos puestos de trabajo.</v>
          </cell>
        </row>
        <row r="152">
          <cell r="B152">
            <v>2315</v>
          </cell>
          <cell r="C152" t="str">
            <v>Estrategias que promuevan alianzas en beneficio del fortalecimiento comercial y generación del empleo digno.</v>
          </cell>
        </row>
        <row r="153">
          <cell r="B153">
            <v>2321</v>
          </cell>
          <cell r="C153" t="str">
            <v>Alianzas estratégicas con la empresa privada y pública para generación de empleo formal.</v>
          </cell>
        </row>
        <row r="154">
          <cell r="B154">
            <v>2322</v>
          </cell>
          <cell r="C154" t="str">
            <v>Acciones de capacitación y formación laboral realizadas.</v>
          </cell>
        </row>
        <row r="155">
          <cell r="B155">
            <v>2323</v>
          </cell>
          <cell r="C155" t="str">
            <v>Acciones institucionales integrales para la orientación laboral.</v>
          </cell>
        </row>
        <row r="156">
          <cell r="B156">
            <v>2324</v>
          </cell>
          <cell r="C156" t="str">
            <v>Eventos de empleo realizados.</v>
          </cell>
        </row>
        <row r="157">
          <cell r="B157">
            <v>2411</v>
          </cell>
          <cell r="C157" t="str">
            <v>Fortalecimiento de Huertas y eco huertas de familias para el autoconsumo humano tanto en zona urbana como rural.</v>
          </cell>
        </row>
        <row r="158">
          <cell r="B158">
            <v>2412</v>
          </cell>
          <cell r="C158" t="str">
            <v>Campañas Pedagógicas realizadas en seguridad alimentaria y nutricional.</v>
          </cell>
        </row>
        <row r="159">
          <cell r="B159">
            <v>2413</v>
          </cell>
          <cell r="C159" t="str">
            <v>Actualizar, formular e implementar la Política pública de seguridad alimentaria y nutricional.</v>
          </cell>
        </row>
        <row r="160">
          <cell r="B160">
            <v>2414</v>
          </cell>
          <cell r="C160" t="str">
            <v>Cupos atendidos en el Programa de Alimentación Escolar (PAE).</v>
          </cell>
        </row>
        <row r="161">
          <cell r="B161">
            <v>2415</v>
          </cell>
          <cell r="C161" t="str">
            <v>Beneficiados con el programa de restaurantes escolares.</v>
          </cell>
        </row>
        <row r="162">
          <cell r="B162">
            <v>2416</v>
          </cell>
          <cell r="C162" t="str">
            <v>Personas atendidas con los restaurantes comunitarios.</v>
          </cell>
        </row>
        <row r="163">
          <cell r="B163">
            <v>2417</v>
          </cell>
          <cell r="C163" t="str">
            <v>Alianzas para el mejoramiento de la seguridad alimentaria y nutricional.</v>
          </cell>
        </row>
        <row r="164">
          <cell r="B164">
            <v>2418</v>
          </cell>
          <cell r="C164" t="str">
            <v>Acciones del programa de tamizaje nutricional implementado.</v>
          </cell>
        </row>
        <row r="165">
          <cell r="B165">
            <v>2419</v>
          </cell>
          <cell r="C165" t="str">
            <v>Paquetes alimentarios entregados a madres comunitarias y madres FAMI.</v>
          </cell>
        </row>
        <row r="166">
          <cell r="B166">
            <v>24110</v>
          </cell>
          <cell r="C166" t="str">
            <v>Acciones de Fortalecimiento físico, técnico, operativo y tecnológico, de los programas de seguridad alimentaria y nutricional.</v>
          </cell>
        </row>
        <row r="167">
          <cell r="B167">
            <v>2511</v>
          </cell>
          <cell r="C167" t="str">
            <v>Actualización e implementación del Plan de Seguridad Vial.</v>
          </cell>
        </row>
        <row r="168">
          <cell r="B168">
            <v>2512</v>
          </cell>
          <cell r="C168" t="str">
            <v>Comités y Consejos de Seguridad Vial realizados</v>
          </cell>
        </row>
        <row r="169">
          <cell r="B169">
            <v>2513</v>
          </cell>
          <cell r="C169" t="str">
            <v>Implementación de los Comités Locales de Seguridad Vial</v>
          </cell>
        </row>
        <row r="170">
          <cell r="B170">
            <v>2514</v>
          </cell>
          <cell r="C170" t="str">
            <v>Acciones de fortalecimiento técnico, tecnológico e institucional a la gestión Administrativa y de trámites de la secretaría de Tránsito</v>
          </cell>
        </row>
        <row r="171">
          <cell r="B171">
            <v>2515</v>
          </cell>
          <cell r="C171" t="str">
            <v>Estrategias de  educación vial realizadas</v>
          </cell>
        </row>
        <row r="172">
          <cell r="B172">
            <v>2516</v>
          </cell>
          <cell r="C172" t="str">
            <v>Campaña educativas y operativas dirigidas a usuarios vulnerables y expuestos: peatones, ciclistas y motociclistas</v>
          </cell>
        </row>
        <row r="173">
          <cell r="B173">
            <v>2517</v>
          </cell>
          <cell r="C173" t="str">
            <v>Cátedra de Seguridad Vial diseñada e implementada</v>
          </cell>
        </row>
        <row r="174">
          <cell r="B174">
            <v>2518</v>
          </cell>
          <cell r="C174" t="str">
            <v>Controles integrales viales realizados.</v>
          </cell>
        </row>
        <row r="175">
          <cell r="B175">
            <v>2519</v>
          </cell>
          <cell r="C175" t="str">
            <v>Acciones de modernización tecnológica y/o Mantenimiento de equipos y tecnología para mejorar la capacidad operativa de la Secretaría de tránsito.</v>
          </cell>
        </row>
        <row r="176">
          <cell r="B176">
            <v>25110</v>
          </cell>
          <cell r="C176" t="str">
            <v>Acciones de fortalecimiento técnico, operativo, tecnológico e Institucional al proceso de cobro persuasivo y coactivo de la Secretaría de tránsito.</v>
          </cell>
        </row>
        <row r="177">
          <cell r="B177">
            <v>2521</v>
          </cell>
          <cell r="C177" t="str">
            <v>Acciones de implementación y control de Transporte Público.</v>
          </cell>
        </row>
        <row r="178">
          <cell r="B178">
            <v>2522</v>
          </cell>
          <cell r="C178" t="str">
            <v>Acciones de modernización y mejoramiento de las zonas estacionamiento regulado.</v>
          </cell>
        </row>
        <row r="179">
          <cell r="B179">
            <v>2611</v>
          </cell>
          <cell r="C179" t="str">
            <v>Formular, estructurar e implementar el Plan estratégico de turismo.</v>
          </cell>
        </row>
        <row r="180">
          <cell r="B180">
            <v>2612</v>
          </cell>
          <cell r="C180" t="str">
            <v>Conformación de escenarios de participación permanente con actores del sector turístico.</v>
          </cell>
        </row>
        <row r="181">
          <cell r="B181">
            <v>2613</v>
          </cell>
          <cell r="C181" t="str">
            <v>Diagnóstico, actualización e implementación de la política pública de turismo.</v>
          </cell>
        </row>
        <row r="182">
          <cell r="B182">
            <v>2621</v>
          </cell>
          <cell r="C182" t="str">
            <v>Inventario, caracterización, formulación de las rutas ecoturísticas y culturales.</v>
          </cell>
        </row>
        <row r="183">
          <cell r="B183">
            <v>2622</v>
          </cell>
          <cell r="C183" t="str">
            <v>Instalación de puntos de información turística.</v>
          </cell>
        </row>
        <row r="184">
          <cell r="B184">
            <v>2623</v>
          </cell>
          <cell r="C184" t="str">
            <v>Alianzas realizadas para la formación y comercialización de servicios turísticos locales.</v>
          </cell>
        </row>
        <row r="185">
          <cell r="B185">
            <v>2624</v>
          </cell>
          <cell r="C185" t="str">
            <v>Estrategias de fortalecimiento de las TICs en el sector turístico del Municipio desarrolladas.</v>
          </cell>
        </row>
        <row r="186">
          <cell r="B186">
            <v>3111</v>
          </cell>
          <cell r="C186" t="str">
            <v>Gestionar ante organismos nacionales, departamentales e internacionales la financiación de programas de construcción de vivienda saludable para la población.</v>
          </cell>
        </row>
        <row r="187">
          <cell r="B187">
            <v>3112</v>
          </cell>
          <cell r="C187" t="str">
            <v>Promover el uso de predios fiscales como contribución a proyectos de construcción de vivienda de interés social.</v>
          </cell>
        </row>
        <row r="188">
          <cell r="B188">
            <v>3121</v>
          </cell>
          <cell r="C188" t="str">
            <v>Gestionar ante organismos nacionales, departamentales e internacionales la financiación de programas de mejoramiento de vivienda saludable para la población.</v>
          </cell>
        </row>
        <row r="189">
          <cell r="B189">
            <v>3122</v>
          </cell>
          <cell r="C189" t="str">
            <v>Acciones para Mejorar las condiciones físicas y sociales de vivienda, entornos y asentamientos precarios a través de la implementación de políticas para el mejoramiento de barrios.</v>
          </cell>
        </row>
        <row r="190">
          <cell r="B190">
            <v>3123</v>
          </cell>
          <cell r="C190" t="str">
            <v>Gestionar la titulación y legalización de vivienda en zona urbana y rural del Municipio.</v>
          </cell>
        </row>
        <row r="191">
          <cell r="B191">
            <v>3131</v>
          </cell>
          <cell r="C191"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2">
          <cell r="B192">
            <v>3132</v>
          </cell>
          <cell r="C192"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3">
          <cell r="B193">
            <v>3133</v>
          </cell>
          <cell r="C193" t="str">
            <v>Apoyar la formulación, estructuración y ejecución de estudios y/o planes estratégicos de ordenamiento del territorio y el hábitat mediante esquemas asociativos comunitarios y sociales.</v>
          </cell>
        </row>
        <row r="194">
          <cell r="B194">
            <v>3134</v>
          </cell>
          <cell r="C194" t="str">
            <v>Acciones de apoyo técnico, logístico y operativo para el Consejo Territorial de Planeación CTP.</v>
          </cell>
        </row>
        <row r="195">
          <cell r="B195">
            <v>3135</v>
          </cell>
          <cell r="C195" t="str">
            <v>Realizar acciones de control, regulación, normalización y planificación de la urbanización de zonas con altas presiones urbanísticas y constructivas.</v>
          </cell>
        </row>
        <row r="196">
          <cell r="B196">
            <v>3136</v>
          </cell>
          <cell r="C196" t="str">
            <v>Acciones para generar el desarrollo del suelo de expansión urbana, mediante la utilización de los instrumentos de gestión inmobiliaria y del suelo que establece la Ley 388 de 1997 y PBOT.</v>
          </cell>
        </row>
        <row r="197">
          <cell r="B197">
            <v>3141</v>
          </cell>
          <cell r="C197" t="str">
            <v>Acciones para la Actualización, aplicación y Mantenimiento de la base cartográfica y sistema de información geográfica del Municipio de Caldas Antioquia.</v>
          </cell>
        </row>
        <row r="198">
          <cell r="B198">
            <v>3142</v>
          </cell>
          <cell r="C198" t="str">
            <v>Acciones para Actualizar la información catastral urbana y rural relacionada con los bienes inmuebles sometidos a permanentes cambios en sus aspectos, físicos, jurídicos, fiscales y económicos.</v>
          </cell>
        </row>
        <row r="199">
          <cell r="B199">
            <v>3143</v>
          </cell>
          <cell r="C199" t="str">
            <v>Acciones para Actualizar y modernizar el hardware y software de la Unidad de catastro de la secretaría de planeación del Municipio de Caldas.</v>
          </cell>
        </row>
        <row r="200">
          <cell r="B200">
            <v>3144</v>
          </cell>
          <cell r="C200" t="str">
            <v>Acciones para implementar la política de catastro Multipropósito a la que refieren los artículos 79 a 82 de la Ley 1955 de 2019 - Plan Nacional de Desarrollo, y los Decretos 1983 de 2019 y 148 de 2020.</v>
          </cell>
        </row>
        <row r="201">
          <cell r="B201">
            <v>3145</v>
          </cell>
          <cell r="C201"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2">
          <cell r="B202">
            <v>3146</v>
          </cell>
          <cell r="C202" t="str">
            <v>Acciones para mantener actualizada la base de datos de la estratificación urbana y rural</v>
          </cell>
        </row>
        <row r="203">
          <cell r="B203">
            <v>3151</v>
          </cell>
          <cell r="C203"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4">
          <cell r="B204">
            <v>3152</v>
          </cell>
          <cell r="C204" t="str">
            <v>Estudios de prefactibilidad y factibilidad para la construcción y mejoramiento de la malla vial urbana y rural, en armonía con el plan de movilidad vial y los instrumentos de gestión territorial del PBOT del Municipio de Caldas Antioquia.</v>
          </cell>
        </row>
        <row r="205">
          <cell r="B205">
            <v>3153</v>
          </cell>
          <cell r="C205" t="str">
            <v>Estudios y diseños para el mejoramiento de la malla vial urbana y rural del Municipio de Caldas.</v>
          </cell>
        </row>
        <row r="206">
          <cell r="B206">
            <v>3211</v>
          </cell>
          <cell r="C206"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7">
          <cell r="B207">
            <v>3212</v>
          </cell>
          <cell r="C207" t="str">
            <v>Acciones institucionales para la reducción de emisiones de GEI, a partir del uso de otras fuentes energéticas, menos intensivas en el uso de combustibles fósiles o combustibles con menores emisiones en el sector industrial y el sector automotor.</v>
          </cell>
        </row>
        <row r="208">
          <cell r="B208">
            <v>3213</v>
          </cell>
          <cell r="C208" t="str">
            <v>Implementación de energías alternativas, energías renovables y/o energías limpias en los proyectos de infraestructura que adelante el Municipio de Caldas.</v>
          </cell>
        </row>
        <row r="209">
          <cell r="B209">
            <v>3214</v>
          </cell>
          <cell r="C209" t="str">
            <v>Acciones para el mejoramiento del sistema de alerta y detección temprana de control y calidad del aire en articulación con el AMVA y el SIATA</v>
          </cell>
        </row>
        <row r="210">
          <cell r="B210">
            <v>3221</v>
          </cell>
          <cell r="C210" t="str">
            <v>Acciones para la adquisición y protección de áreas en ecosistemas estratégicos propiedad del Municipio de Caldas.</v>
          </cell>
        </row>
        <row r="211">
          <cell r="B211">
            <v>3222</v>
          </cell>
          <cell r="C211" t="str">
            <v>Gestionar procesos de reforestación y atención ambiental integral, que permitan el sostenimiento de áreas de producción de agua, recuperación de zonas degradadas y en estado de deterioro por la acción del hombre o la naturaleza.</v>
          </cell>
        </row>
        <row r="212">
          <cell r="B212">
            <v>3223</v>
          </cell>
          <cell r="C212" t="str">
            <v>Integración a la Geodatabase del Municipio, las áreas protegidas y ecosistemas estratégicos existentes en el Municipio de Caldas en el PBOT y el DMI, PCA y la reserva del alto de San Miguel, que permitan la gestión del territorio.</v>
          </cell>
        </row>
        <row r="213">
          <cell r="B213">
            <v>3224</v>
          </cell>
          <cell r="C213" t="str">
            <v>Implementación de proyectos productivos sostenibles en las áreas protegidas y/o ecosistemas estratégicos.</v>
          </cell>
        </row>
        <row r="214">
          <cell r="B214">
            <v>3225</v>
          </cell>
          <cell r="C214" t="str">
            <v>Acciones para Estructurar, reglamentar e implementar en las áreas protegidas y/o ecosistemas estratégicos, el esquema de pago por servicios ambientales (PSA) y otros incentivos de conservación.</v>
          </cell>
        </row>
        <row r="215">
          <cell r="B215">
            <v>3226</v>
          </cell>
          <cell r="C215" t="str">
            <v>Acciones de Mantenimiento y restauración ecológica en ecosistemas estratégicos y/o áreas protegidas.</v>
          </cell>
        </row>
        <row r="216">
          <cell r="B216">
            <v>3227</v>
          </cell>
          <cell r="C216" t="str">
            <v>Acciones de importancia ambiental en espacios y equipamientos públicos intervenidos.</v>
          </cell>
        </row>
        <row r="217">
          <cell r="B217">
            <v>3231</v>
          </cell>
          <cell r="C217" t="str">
            <v>Acciones para la adquisición de predios para la recuperación y el cuidado de las áreas de importancia ambiental estratégica para protección del recurso hídrico según lo definido en el artículo 111 de la ley 99 de 1993.</v>
          </cell>
        </row>
        <row r="218">
          <cell r="B218">
            <v>3232</v>
          </cell>
          <cell r="C218" t="str">
            <v>Ejecutar acciones de alinderamiento, vigilancia y control de áreas, para la protección de fuentes abastecedoras de acueducto.</v>
          </cell>
        </row>
        <row r="219">
          <cell r="B219">
            <v>3233</v>
          </cell>
          <cell r="C219" t="str">
            <v>Estructurar, formular y ejecutar proyectos asociados al cuidado de las fuentes abastecedoras de acueductos del Municipio de Caldas y/o aquellas fuentes que estén enmarcados en los POMCAS y en los PORH vigentes en el Municipio de Caldas.</v>
          </cell>
        </row>
        <row r="220">
          <cell r="B220">
            <v>3234</v>
          </cell>
          <cell r="C220"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1">
          <cell r="B221">
            <v>3235</v>
          </cell>
          <cell r="C221" t="str">
            <v>Estructurar, formular y ejecutar proyectos de Mantenimiento, limpieza, cuidado y sostenibilidad de las fuentes hídricas en zona urbana.</v>
          </cell>
        </row>
        <row r="222">
          <cell r="B222">
            <v>3236</v>
          </cell>
          <cell r="C222" t="str">
            <v>Actualizar la red hídrica del Municipio de Caldas e incorporarla a la Geodatabase del Municipio de Caldas.</v>
          </cell>
        </row>
        <row r="223">
          <cell r="B223">
            <v>3237</v>
          </cell>
          <cell r="C223" t="str">
            <v>Formular el Plan de Gestión Ambiental PGAM e incorporarlo a la Geodatabase del Municipio de Caldas.</v>
          </cell>
        </row>
        <row r="224">
          <cell r="B224">
            <v>3241</v>
          </cell>
          <cell r="C224" t="str">
            <v>Implementar acciones de educación ambiental en las instituciones del Municipio, bajo el marco del Plan de educación Municipal, y las políticas públicas vigentes en el territorio.</v>
          </cell>
        </row>
        <row r="225">
          <cell r="B225">
            <v>3242</v>
          </cell>
          <cell r="C225" t="str">
            <v>Acciones para fortalecer la articulación institucional con las mesas y los colectivos ambientales en el Municipio de Caldas, mediante actividades de orden ambiental.</v>
          </cell>
        </row>
        <row r="226">
          <cell r="B226">
            <v>3243</v>
          </cell>
          <cell r="C226" t="str">
            <v>Acciones para impulsar la reforestación, a través de los Proyectos Ambientales Escolares PRAES y Proyectos Comunitarios de Educación Ambiental PROCEDAS y los CIDEAM.</v>
          </cell>
        </row>
        <row r="227">
          <cell r="B227">
            <v>3244</v>
          </cell>
          <cell r="C227" t="str">
            <v>Desarrollar campañas educativas para el cambio y la variabilidad climática que promuevan proyectos de ciencia, tecnología e innovación referentes a la acción del cambio climático.</v>
          </cell>
        </row>
        <row r="228">
          <cell r="B228">
            <v>3245</v>
          </cell>
          <cell r="C228" t="str">
            <v>Realizar actividades de educación ambiental, mejoramiento de entornos y sensibilización respecto la separación en la fuente y manejo adecuado de residuos sólidos.</v>
          </cell>
        </row>
        <row r="229">
          <cell r="B229">
            <v>3311</v>
          </cell>
          <cell r="C229" t="str">
            <v>Acciones para la realización de estudios de alto riesgo específicos para gestión adecuada del territorio.</v>
          </cell>
        </row>
        <row r="230">
          <cell r="B230">
            <v>3312</v>
          </cell>
          <cell r="C230" t="str">
            <v>Acciones para la implementación de sistemas de monitoreo y alerta temprana en zonas de alto riesgo por inundación, avenidas torrenciales y movimientos en masa de acuerdo con los lineamientos del PMGRD.</v>
          </cell>
        </row>
        <row r="231">
          <cell r="B231">
            <v>3313</v>
          </cell>
          <cell r="C231"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2">
          <cell r="B232">
            <v>3314</v>
          </cell>
          <cell r="C232" t="str">
            <v>Integrar a la Geodatabase del Municipio la Gestión integral del Riesgo y atención de Desastres, obtenidos de la actualización del PBOT, PMGRD y estudios de amenaza y alto riesgo específicos.</v>
          </cell>
        </row>
        <row r="233">
          <cell r="B233">
            <v>3315</v>
          </cell>
          <cell r="C233" t="str">
            <v>Realizar campañas educativas a la comunidad, para la reducción del riesgo y conocimiento de los factores exógenos que los generan.</v>
          </cell>
        </row>
        <row r="234">
          <cell r="B234">
            <v>3316</v>
          </cell>
          <cell r="C234"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5">
          <cell r="B235">
            <v>3321</v>
          </cell>
          <cell r="C235" t="str">
            <v>Acciones para fortalecer el fondo territorial de gestión del riesgo y definir sus recursos, e igualmente diseñar una estrategia de protección financiera en caso de desastres.</v>
          </cell>
        </row>
        <row r="236">
          <cell r="B236">
            <v>3322</v>
          </cell>
          <cell r="C236"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7">
          <cell r="B237">
            <v>3323</v>
          </cell>
          <cell r="C237" t="str">
            <v>Acciones para Cofinanciar y construir obras de estabilización, control y mitigación del riesgo en zonas vulnerables y zonas consideradas de alto riesgo mitigable y no mitigable en el municipio de Caldas.</v>
          </cell>
        </row>
        <row r="238">
          <cell r="B238">
            <v>3324</v>
          </cell>
          <cell r="C238" t="str">
            <v>Acciones para Cofinanciar y construir obras hidráulicas y de contención en las fuentes hídricas donde se puedan realizar acciones de mitigación de riesgo, para mejorar la calidad de vida de los ciudadanos.</v>
          </cell>
        </row>
        <row r="239">
          <cell r="B239">
            <v>3331</v>
          </cell>
          <cell r="C239" t="str">
            <v>Acciones para fortalecer técnica, operativa y financieramente al CMGRD y a la unidad de gestión del riesgo Municipal.</v>
          </cell>
        </row>
        <row r="240">
          <cell r="B240">
            <v>3332</v>
          </cell>
          <cell r="C240" t="str">
            <v>Dotar de elementos de protección, herramientas   y equipos e insumos para la atención de emergencias al CMGRD y   la   unidad   de gestión del riesgo para mejorar    la    capacidad   de respuesta ante acciones de reducción, mitigación y atención del riesgo.</v>
          </cell>
        </row>
        <row r="241">
          <cell r="B241">
            <v>3333</v>
          </cell>
          <cell r="C241" t="str">
            <v>Fortalecer a los cuerpos de socorro del Municipio de Caldas.</v>
          </cell>
        </row>
        <row r="242">
          <cell r="B242">
            <v>3411</v>
          </cell>
          <cell r="C242" t="str">
            <v>Acciones para aumentar la cobertura en zona urbana y rural del sistema de acueducto en el Municipio de Caldas</v>
          </cell>
        </row>
        <row r="243">
          <cell r="B243">
            <v>3412</v>
          </cell>
          <cell r="C243" t="str">
            <v>Obras de mejoramiento en los sistemas de acueducto urbano y rural ejecutadas</v>
          </cell>
        </row>
        <row r="244">
          <cell r="B244">
            <v>3413</v>
          </cell>
          <cell r="C244" t="str">
            <v>Acciones para el mejoramiento del Índice de Riesgo de la Calidad del Agua para Consumo Humano (IRCA) en zona urbana y rural del Municipio de Caldas</v>
          </cell>
        </row>
        <row r="245">
          <cell r="B245">
            <v>3414</v>
          </cell>
          <cell r="C245" t="str">
            <v>Acciones de apoyo a la ejecución de la etapa 10 del plan maestro de acueducto y alcantarillado en zona urbana</v>
          </cell>
        </row>
        <row r="246">
          <cell r="B246">
            <v>3415</v>
          </cell>
          <cell r="C246" t="str">
            <v>Implementar acciones y políticas institucionales enfocadas al ahorro del agua en el Municipio de Caldas.</v>
          </cell>
        </row>
        <row r="247">
          <cell r="B247">
            <v>3421</v>
          </cell>
          <cell r="C247" t="str">
            <v>Acciones para aumentar la cobertura del sistema de alcantarillado en zona urbana y rural en el Municipio de Caldas</v>
          </cell>
        </row>
        <row r="248">
          <cell r="B248">
            <v>3422</v>
          </cell>
          <cell r="C248" t="str">
            <v>Acciones de saneamiento básico para reducir el Número de vertimientos directos a las fuentes hídricas en zona urbana y rural para garantizar la calidad del agua y los recursos naturales.</v>
          </cell>
        </row>
        <row r="249">
          <cell r="B249">
            <v>3431</v>
          </cell>
          <cell r="C249" t="str">
            <v>Acciones para aumentar la cobertura del servicio de aseo en zona urbana y rural del Municipio de Caldas.</v>
          </cell>
        </row>
        <row r="250">
          <cell r="B250">
            <v>3432</v>
          </cell>
          <cell r="C250" t="str">
            <v>Acciones de apoyo técnico, logístico y operativo a Grupos organizados y legalmente constituidos con sistemas de aprovechamiento de residuos sólidos en operación</v>
          </cell>
        </row>
        <row r="251">
          <cell r="B251">
            <v>3433</v>
          </cell>
          <cell r="C251" t="str">
            <v>Acciones para incrementar el porcentaje de residuos sólidos reciclados</v>
          </cell>
        </row>
        <row r="252">
          <cell r="B252">
            <v>3434</v>
          </cell>
          <cell r="C252" t="str">
            <v>Actualización e implementación del PGIRS Municipal</v>
          </cell>
        </row>
        <row r="253">
          <cell r="B253">
            <v>3435</v>
          </cell>
          <cell r="C253" t="str">
            <v>Acciones tendientes a la consolidación, promoción y difusión de la Estrategia Nacional de Economía Circular en el Municipio de Caldas</v>
          </cell>
        </row>
        <row r="254">
          <cell r="B254">
            <v>3441</v>
          </cell>
          <cell r="C254" t="str">
            <v>Acciones de apoyo institucional y comunitario para el fortalecimiento institucional, técnico, operativo, administrativo, contable y logístico en la prestación eficiente y eficaz de los servicios públicos domiciliarios.</v>
          </cell>
        </row>
        <row r="255">
          <cell r="B255">
            <v>3442</v>
          </cell>
          <cell r="C255" t="str">
            <v>Acciones para el fortalecimiento, Mantenimiento y modernización del sistema de alumbrado público en zona urbana y rural del Municipio de Caldas</v>
          </cell>
        </row>
        <row r="256">
          <cell r="B256">
            <v>3511</v>
          </cell>
          <cell r="C256" t="str">
            <v>Acciones institucionales para el mejoramiento de la malla vial competencia de instancias del orden Departamental y Nacional.</v>
          </cell>
        </row>
        <row r="257">
          <cell r="B257">
            <v>3521</v>
          </cell>
          <cell r="C257" t="str">
            <v>Proyectos en materia de movilidad sostenible, para la optimización del transporte en el Municipio de Caldas, de manera integrada con los sistemas masivos de transporte del Valle de Aburrá.</v>
          </cell>
        </row>
        <row r="258">
          <cell r="B258">
            <v>3531</v>
          </cell>
          <cell r="C258" t="str">
            <v>Acciones para ejecutar proyectos de renovación, modernización e incremento del área de espacio público en el Municipio de Caldas.</v>
          </cell>
        </row>
        <row r="259">
          <cell r="B259">
            <v>3532</v>
          </cell>
          <cell r="C259" t="str">
            <v>Acciones para cofinanciar acciones de mejoramiento de espacio público en barrios y veredas mediante acciones de intervención social y comunitaria.</v>
          </cell>
        </row>
        <row r="260">
          <cell r="B260">
            <v>3533</v>
          </cell>
          <cell r="C260" t="str">
            <v>Acciones para construir, mejorar y modernizar circuitos y corredores turísticos urbanos y rurales</v>
          </cell>
        </row>
        <row r="261">
          <cell r="B261">
            <v>3541</v>
          </cell>
          <cell r="C261" t="str">
            <v>Equipamientos urbanos, comunitarios y turísticos construidos y mejorados.</v>
          </cell>
        </row>
        <row r="262">
          <cell r="B262">
            <v>3542</v>
          </cell>
          <cell r="C262" t="str">
            <v>Acciones para mejorar la Infraestructura en la malla vial urbana, rural y caminos veredales, construidos, rehabilitados y/o mantenidos.</v>
          </cell>
        </row>
        <row r="263">
          <cell r="B263">
            <v>3543</v>
          </cell>
          <cell r="C263" t="str">
            <v>Proyectos aprobados con entidades del orden departamental, regional o nacional para el mejoramiento de la malla vial urbana, rural y caminos veredales del Municipio de Caldas.</v>
          </cell>
        </row>
        <row r="264">
          <cell r="B264">
            <v>3544</v>
          </cell>
          <cell r="C264" t="str">
            <v>Acciones de señalización vial, seguridad vial y equipamiento urbano en Vías urbanas, rurales y caminos veredales</v>
          </cell>
        </row>
        <row r="265">
          <cell r="B265">
            <v>3545</v>
          </cell>
          <cell r="C265" t="str">
            <v>Cruces viales urbanos construidos y mejorados de manera integral.</v>
          </cell>
        </row>
        <row r="266">
          <cell r="B266">
            <v>3546</v>
          </cell>
          <cell r="C266" t="str">
            <v>Puntos críticos atendidos en la red vial rural, urbana y caminos veredales.</v>
          </cell>
        </row>
        <row r="267">
          <cell r="B267">
            <v>3611</v>
          </cell>
          <cell r="C267" t="str">
            <v>Acciones para Ampliar, mejorar y modernizar la infraestructura física y tecnológica del albergue Municipal</v>
          </cell>
        </row>
        <row r="268">
          <cell r="B268">
            <v>3621</v>
          </cell>
          <cell r="C268" t="str">
            <v>Acciones de esterilización de Caninos y felinos del Municipio de Caldas.</v>
          </cell>
        </row>
        <row r="269">
          <cell r="B269">
            <v>3622</v>
          </cell>
          <cell r="C269" t="str">
            <v>Acciones para el fortalecimiento técnico, operativo e institucional del Albergue de animales municipal.</v>
          </cell>
        </row>
        <row r="270">
          <cell r="B270">
            <v>3623</v>
          </cell>
          <cell r="C270" t="str">
            <v>Realizar Campañas para la adopción, tenencia responsable de mascotas, protección al animal, bienestar al animal y seguridad animal.</v>
          </cell>
        </row>
        <row r="271">
          <cell r="B271">
            <v>3624</v>
          </cell>
          <cell r="C271" t="str">
            <v>Acciones de estimación y caracterización de la población Canina y Felina del Municipio.</v>
          </cell>
        </row>
        <row r="272">
          <cell r="B272">
            <v>3625</v>
          </cell>
          <cell r="C272" t="str">
            <v>Instalación de microchips en caninos y felinos del municipio de Caldas.</v>
          </cell>
        </row>
        <row r="273">
          <cell r="B273">
            <v>3631</v>
          </cell>
          <cell r="C273" t="str">
            <v>Acciones para la prevención y protección de fauna y flora en el Municipio de Caldas.</v>
          </cell>
        </row>
        <row r="274">
          <cell r="B274">
            <v>3632</v>
          </cell>
          <cell r="C274" t="str">
            <v>Acciones para apoyar organizaciones y grupos organizados defensores de animales.</v>
          </cell>
        </row>
        <row r="275">
          <cell r="B275">
            <v>3633</v>
          </cell>
          <cell r="C275" t="str">
            <v>Estrategias pedagógicas realizadas, que permitan disminuir el uso de la pólvora en beneficio del bienestar animal.</v>
          </cell>
        </row>
        <row r="276">
          <cell r="B276">
            <v>3634</v>
          </cell>
          <cell r="C276" t="str">
            <v>Estrategias coordinadas, para el fortalecimiento del programa de sustitución de vehículos de tracción animal, por otro medio de carga y bienestar del caballo de alquiler.</v>
          </cell>
        </row>
        <row r="277">
          <cell r="B277">
            <v>4111</v>
          </cell>
          <cell r="C277" t="str">
            <v>Acciones formativas de participación ciudadana a organizaciones sociales, comunitarias, deportivas, culturales, ambientales, empresariales y Juntas de Acción Comunal en fortalecimiento institucional en materia presencial o a través de la virtualidad.</v>
          </cell>
        </row>
        <row r="278">
          <cell r="B278">
            <v>4112</v>
          </cell>
          <cell r="C278" t="str">
            <v>Apoyar técnica, operativa e institucionalmente encuentros de articulación y comunicación con organizaciones sociales y/o juntas de acción comunal, e instancias de participación.</v>
          </cell>
        </row>
        <row r="279">
          <cell r="B279">
            <v>4113</v>
          </cell>
          <cell r="C279" t="str">
            <v>Actualizar la plataforma tecnológica de la administración municipal en materia de atención de trámites virtuales activando un micrositio para la atención de organizaciones comunales y grupos organizados.</v>
          </cell>
        </row>
        <row r="280">
          <cell r="B280">
            <v>4121</v>
          </cell>
          <cell r="C280" t="str">
            <v>Estructuración, formulación e implementación de la política pública y el plan estratégico de libertad de culto y conciencia formulada y aprobada.</v>
          </cell>
        </row>
        <row r="281">
          <cell r="B281">
            <v>4122</v>
          </cell>
          <cell r="C281" t="str">
            <v>Acciones con las diferentes comunidades religiosas y cultos en materia de atención social, humanitaria y económica para la atención de la población más vulnerable.</v>
          </cell>
        </row>
        <row r="282">
          <cell r="B282">
            <v>4123</v>
          </cell>
          <cell r="C282" t="str">
            <v>Acciones para la conformación e implementación del Comité Técnico Intersectorial de Libertad de Creencias en el Municipio de Caldas.</v>
          </cell>
        </row>
        <row r="283">
          <cell r="B283">
            <v>4131</v>
          </cell>
          <cell r="C283" t="str">
            <v>Apoyar los convites y acciones comunitarias y sociales que mejoren la calidad de vida de los ciudadanos.</v>
          </cell>
        </row>
        <row r="284">
          <cell r="B284">
            <v>4132</v>
          </cell>
          <cell r="C284" t="str">
            <v>Jornadas de descentralización administrativa con oferta de servicios de la administración municipal.</v>
          </cell>
        </row>
        <row r="285">
          <cell r="B285">
            <v>4211</v>
          </cell>
          <cell r="C285" t="str">
            <v>Diagnóstico institucional de modernización del municipio, acorde con las nuevas demandas ciudadanas, el nuevo modelo de gestión, objetivos estratégicos y utilización de las TICS.</v>
          </cell>
        </row>
        <row r="286">
          <cell r="B286">
            <v>4212</v>
          </cell>
          <cell r="C286" t="str">
            <v>Acciones para desarrollar iniciativas de transformación y modernización institucional que fortalezcan las capacidades de gestión administrativa y atención ciudadana.</v>
          </cell>
        </row>
        <row r="287">
          <cell r="B287">
            <v>4213</v>
          </cell>
          <cell r="C287" t="str">
            <v>Acciones de alineamiento entre el Plan de Desarrollo Municipal y el sistema de gestión de calidad, bajo un enfoque de gestión por procesos, que involucre la transformación digital como un eje fundamental de eficiencia y productividad.</v>
          </cell>
        </row>
        <row r="288">
          <cell r="B288">
            <v>4214</v>
          </cell>
          <cell r="C288" t="str">
            <v>Actualización y fortalecimiento los procesos y procedimiento de la entidad mediante la adecuada implementación del sistema de gestión de calidad en armonía con las políticas del MIPG.</v>
          </cell>
        </row>
        <row r="289">
          <cell r="B289">
            <v>4215</v>
          </cell>
          <cell r="C289" t="str">
            <v>Acciones de Fortalecimiento al Banco de Programas y Proyectos de la Administración Municipal, como estrategia para cofinanciar el Plan de Desarrollo ante las diferentes entidades de orden metropolitano, departamental, nacional e internacional.</v>
          </cell>
        </row>
        <row r="290">
          <cell r="B290">
            <v>4216</v>
          </cell>
          <cell r="C290" t="str">
            <v>Acciones de apoyo a las entidades descentralizadas del Municipio de Caldas en la formulación e implementación en los modelos integrados de planeación y gestión.</v>
          </cell>
        </row>
        <row r="291">
          <cell r="B291">
            <v>4217</v>
          </cell>
          <cell r="C291" t="str">
            <v>Acciones de Construcción, adecuación y mejoramiento de la infraestructura física de la administración Municipal y dotación de mobiliario para el adecuado funcionamiento de la Administración municipal.</v>
          </cell>
        </row>
        <row r="292">
          <cell r="B292">
            <v>4218</v>
          </cell>
          <cell r="C292" t="str">
            <v>Acciones de modernización y remodelación física y tecnológica de la biblioteca Municipal</v>
          </cell>
        </row>
        <row r="293">
          <cell r="B293">
            <v>4221</v>
          </cell>
          <cell r="C293" t="str">
            <v>Personas atendidas en los programas de bienestar laboral.</v>
          </cell>
        </row>
        <row r="294">
          <cell r="B294">
            <v>4222</v>
          </cell>
          <cell r="C294" t="str">
            <v>Implementación del teletrabajo para los servidores públicos.</v>
          </cell>
        </row>
        <row r="295">
          <cell r="B295">
            <v>4231</v>
          </cell>
          <cell r="C295" t="str">
            <v>Acciones de Modernización física y tecnológica del archivo municipal.</v>
          </cell>
        </row>
        <row r="296">
          <cell r="B296">
            <v>4232</v>
          </cell>
          <cell r="C296" t="str">
            <v>Acciones de mejoramiento al proceso de gestión documental, estableciendo criterios de permanencia y disposición final conforme a la normativa archivística vigente.</v>
          </cell>
        </row>
        <row r="297">
          <cell r="B297">
            <v>4233</v>
          </cell>
          <cell r="C297" t="str">
            <v>Acciones de formulación y documentación a los procesos archivísticos encaminados a la planificación, procesamiento, manejo y organización de la documentación producida y recibida por la entidad dese su origen hasta su destino final.</v>
          </cell>
        </row>
        <row r="298">
          <cell r="B298">
            <v>4311</v>
          </cell>
          <cell r="C298" t="str">
            <v>Acciones para el fortalecimiento de atención a las auditorías internas y externas de la entidad.</v>
          </cell>
        </row>
        <row r="299">
          <cell r="B299">
            <v>4312</v>
          </cell>
          <cell r="C299" t="str">
            <v>Acciones de fortalecimiento a la gestión jurídica y contractual de la entidad.</v>
          </cell>
        </row>
        <row r="300">
          <cell r="B300">
            <v>4313</v>
          </cell>
          <cell r="C300" t="str">
            <v>Acciones de reducción de los riesgos de corrupción y de gestión, a través de la actualización de la matriz de riesgos y gestión de los controles implementados en el Plan de Anticorrupción y Atención al Ciudadano - PAAC.</v>
          </cell>
        </row>
        <row r="301">
          <cell r="B301">
            <v>4314</v>
          </cell>
          <cell r="C301" t="str">
            <v>Acciones que propendan al mejoramiento de la operatividad de la oficina de control interno, en los términos del artículo 8 de la Ley 1474 de 2011.</v>
          </cell>
        </row>
        <row r="302">
          <cell r="B302">
            <v>4315</v>
          </cell>
          <cell r="C302" t="str">
            <v>Acciones para la formulación, seguimiento y evaluación del plan de desarrollo municipal, planes estratégicos y planes de acción.</v>
          </cell>
        </row>
        <row r="303">
          <cell r="B303">
            <v>4316</v>
          </cell>
          <cell r="C303" t="str">
            <v>Acciones para mejorar el índice de desempeño institucional de la administración municipal durante el cuatrienio.</v>
          </cell>
        </row>
        <row r="304">
          <cell r="B304">
            <v>4321</v>
          </cell>
          <cell r="C304" t="str">
            <v>Acciones para el cumplimiento del indicador de la ley 617 de 2000.</v>
          </cell>
        </row>
        <row r="305">
          <cell r="B305">
            <v>4322</v>
          </cell>
          <cell r="C305" t="str">
            <v>Acciones para el Cumplimiento de los indicadores del índice de sostenibilidad y solvencia.</v>
          </cell>
        </row>
        <row r="306">
          <cell r="B306">
            <v>4323</v>
          </cell>
          <cell r="C306" t="str">
            <v>Acciones para el proceso de saneamiento contable.</v>
          </cell>
        </row>
        <row r="307">
          <cell r="B307">
            <v>4324</v>
          </cell>
          <cell r="C307" t="str">
            <v>Acciones para la Actualización del inventario Municipal.</v>
          </cell>
        </row>
        <row r="308">
          <cell r="B308">
            <v>4325</v>
          </cell>
          <cell r="C308" t="str">
            <v>Acciones de promoción del gasto público orientado a resultados mediante acciones de planeación, eficiencia, eficacia y transparencia.</v>
          </cell>
        </row>
        <row r="309">
          <cell r="B309">
            <v>4326</v>
          </cell>
          <cell r="C309" t="str">
            <v>Actualización del estatuto tributario Municipal.</v>
          </cell>
        </row>
        <row r="310">
          <cell r="B310">
            <v>4331</v>
          </cell>
          <cell r="C310" t="str">
            <v>Acciones para mejorar el registro de los trámites en el Sistema Único de Información de Trámites - SUIT e integrarlos a la plataforma tecnológica que permita integrar las bases de datos municipales con la Geodatabase.</v>
          </cell>
        </row>
        <row r="311">
          <cell r="B311">
            <v>4332</v>
          </cell>
          <cell r="C311" t="str">
            <v>Acciones para mejorar el porcentaje de efectividad en la atención de las PQRSD como parte del sistema integrado de gestión.</v>
          </cell>
        </row>
        <row r="312">
          <cell r="B312">
            <v>4341</v>
          </cell>
          <cell r="C312" t="str">
            <v>Acciones para Cofinanciar la modernización tecnológica de la administración municipal y las entidades descentralizadas.</v>
          </cell>
        </row>
        <row r="313">
          <cell r="B313">
            <v>4342</v>
          </cell>
          <cell r="C313" t="str">
            <v>Actualizar e implementar el plan estratégico de tecnologías de la información PETI.</v>
          </cell>
        </row>
        <row r="314">
          <cell r="B314">
            <v>4343</v>
          </cell>
          <cell r="C314" t="str">
            <v>Actualizar e implementar el plan estratégico de comunicaciones PEC.</v>
          </cell>
        </row>
        <row r="315">
          <cell r="B315">
            <v>4344</v>
          </cell>
          <cell r="C315" t="str">
            <v>Acciones para la implementación de la estrategia gubernamental de datos abiertos.</v>
          </cell>
        </row>
        <row r="316">
          <cell r="B316">
            <v>4345</v>
          </cell>
          <cell r="C316" t="str">
            <v>Acciones para aumentar y mejorar las herramientas TIC para la interacción con el ciudadano.</v>
          </cell>
        </row>
        <row r="317">
          <cell r="B317">
            <v>4411</v>
          </cell>
          <cell r="C317" t="str">
            <v>Acciones integrales para la prevención y contención de los delitos que afectan la seguridad pública y la seguridad ciudadana, donde se incorporen las diferentes variables de convivencia y seguridad ciudadana.</v>
          </cell>
        </row>
        <row r="318">
          <cell r="B318">
            <v>4412</v>
          </cell>
          <cell r="C318" t="str">
            <v>Consejos de Seguridad municipales descentralizados.</v>
          </cell>
        </row>
        <row r="319">
          <cell r="B319">
            <v>4413</v>
          </cell>
          <cell r="C319" t="str">
            <v>Acciones de apoyo a los organismos de seguridad y justicia para el cumplimiento de su objeto misional.</v>
          </cell>
        </row>
        <row r="320">
          <cell r="B320">
            <v>4414</v>
          </cell>
          <cell r="C320" t="str">
            <v>Acciones para Cofinanciar la construcción y dotación del centro integrado de mando unificado para el Municipio de Caldas.</v>
          </cell>
        </row>
        <row r="321">
          <cell r="B321">
            <v>4415</v>
          </cell>
          <cell r="C321" t="str">
            <v>Acciones para la Renovación física y tecnológica del CCTV urbano y rural.</v>
          </cell>
        </row>
        <row r="322">
          <cell r="B322">
            <v>4416</v>
          </cell>
          <cell r="C322" t="str">
            <v>Acciones integrales para prohibir el consumo de estupefacientes en parques públicos, inmediaciones de instituciones educativas, escenarios deportivos e iglesias, para darle cumplimiento a la sentencia C-253 de 2019 de la Corte Constitucional.</v>
          </cell>
        </row>
        <row r="323">
          <cell r="B323">
            <v>4417</v>
          </cell>
          <cell r="C323" t="str">
            <v>Acciones para garantizar entornos escolares seguros y libres de la amenaza de expendio y consumo de drogas.</v>
          </cell>
        </row>
        <row r="324">
          <cell r="B324">
            <v>4418</v>
          </cell>
          <cell r="C324" t="str">
            <v>Acciones de control urbanístico, ambiental y de control en el espacio público en zona urbana y rural.</v>
          </cell>
        </row>
        <row r="325">
          <cell r="B325">
            <v>4419</v>
          </cell>
          <cell r="C325" t="str">
            <v>Estructuración, actualización, formulación, implementación y evaluación del Plan Integral de Seguridad y Convivencia Ciudadana territorial (PISCCT).</v>
          </cell>
        </row>
        <row r="326">
          <cell r="B326">
            <v>44110</v>
          </cell>
          <cell r="C326" t="str">
            <v>Acciones de prevención de niños, niñas, adolescentes y jóvenes en explotación comercial e instrumentalización sexual.</v>
          </cell>
        </row>
        <row r="327">
          <cell r="B327">
            <v>44111</v>
          </cell>
          <cell r="C327" t="str">
            <v>Acciones integrales para la reducción del homicidio en el Municipio.</v>
          </cell>
        </row>
        <row r="328">
          <cell r="B328">
            <v>44112</v>
          </cell>
          <cell r="C328" t="str">
            <v>Acciones de control territorial conjuntas, por cuadrantes como estrategia de prevención del delito.</v>
          </cell>
        </row>
        <row r="329">
          <cell r="B329">
            <v>44113</v>
          </cell>
          <cell r="C329" t="str">
            <v>Acciones de fortalecimiento a la gestión de las inspecciones de policía y la comisaría de familia del municipio de Caldas.</v>
          </cell>
        </row>
        <row r="330">
          <cell r="B330">
            <v>44114</v>
          </cell>
          <cell r="C330" t="str">
            <v>Acompañamiento a procesos electorales en el Municipio</v>
          </cell>
        </row>
        <row r="331">
          <cell r="B331">
            <v>44115</v>
          </cell>
          <cell r="C331" t="str">
            <v>Acciones de Mantenimiento y mejoramiento a la infraestructura física y tecnológica a las inspecciones de policia, comisaria de familia y comando de policia.</v>
          </cell>
        </row>
        <row r="332">
          <cell r="B332">
            <v>44116</v>
          </cell>
          <cell r="C332" t="str">
            <v>Apoyar técnica, operativa y logísticamente a los operadores de justicia, para desarrollar capacidades especializadas para la defensa del agua, la biodiversidad y el medio ambiente.</v>
          </cell>
        </row>
        <row r="333">
          <cell r="B333">
            <v>44117</v>
          </cell>
          <cell r="C333" t="str">
            <v>Actividades descentralizadas para facilitar el acceso a la justicia y la presencia de las instituciones estatales a las zonas rurales del Municipio.</v>
          </cell>
        </row>
        <row r="334">
          <cell r="B334">
            <v>44118</v>
          </cell>
          <cell r="C334" t="str">
            <v>Acciones para mitigar y contener el hacinamiento carcelario y la atención de sindicados del municipio de Caldas.</v>
          </cell>
        </row>
        <row r="335">
          <cell r="B335">
            <v>4421</v>
          </cell>
          <cell r="C335" t="str">
            <v>Estrategias implementadas para la prevención y contención de las economías ilegales.</v>
          </cell>
        </row>
        <row r="336">
          <cell r="B336">
            <v>4422</v>
          </cell>
          <cell r="C336" t="str">
            <v>Proyectos y programas de formación y formalización ciudadana en sustituir las economías ilícitas por lícitas y a destruir las finanzas de las organizaciones criminales.</v>
          </cell>
        </row>
        <row r="337">
          <cell r="B337">
            <v>4423</v>
          </cell>
          <cell r="C337" t="str">
            <v>Acciones acompañadas en el marco del plan de prevención y control de las actividades ilícitas que afectan las rentas del Municipio.</v>
          </cell>
        </row>
        <row r="338">
          <cell r="B338">
            <v>4424</v>
          </cell>
          <cell r="C338" t="str">
            <v>Acompañar técnica, operativa y logísticamente a los operadores de justicia con ocasión de las acciones adelantadas para el control de las actividades que afectan las rentas de la entidad territorial.</v>
          </cell>
        </row>
        <row r="339">
          <cell r="B339">
            <v>4425</v>
          </cell>
          <cell r="C339" t="str">
            <v>Campañas formativas y comunicacionales para la prevención, control y sanción del delito.</v>
          </cell>
        </row>
        <row r="340">
          <cell r="B340">
            <v>4431</v>
          </cell>
          <cell r="C340" t="str">
            <v>Estrategias comunicacionales y pedagógicas, para la difusión reconocimiento, protección, defensa y garantía de los Derechos Humanos diseñadas e implementadas (DDHH)</v>
          </cell>
        </row>
        <row r="341">
          <cell r="B341">
            <v>4432</v>
          </cell>
          <cell r="C341" t="str">
            <v>Acciones para la prevención y atención de vulneraciones de Derechos Humanos.</v>
          </cell>
        </row>
        <row r="342">
          <cell r="B342">
            <v>4433</v>
          </cell>
          <cell r="C342" t="str">
            <v>Estructurar y formular e implementar el plan municipal de Derechos Humanos.</v>
          </cell>
        </row>
        <row r="343">
          <cell r="B343">
            <v>4441</v>
          </cell>
          <cell r="C343" t="str">
            <v>Apoyar acciones interinstitucionales para la atención integral a la población migrante en el Municipio.</v>
          </cell>
        </row>
        <row r="344">
          <cell r="B344">
            <v>4442</v>
          </cell>
          <cell r="C344" t="str">
            <v>Acciones institucionales para el fortalecimiento de los métodos alternativos de solución de conflictos.</v>
          </cell>
        </row>
        <row r="345">
          <cell r="B345">
            <v>4443</v>
          </cell>
          <cell r="C345" t="str">
            <v>Acciones para la formulación, implementación y puesta en marcha del centro de conciliación público en el Municipio.</v>
          </cell>
        </row>
        <row r="346">
          <cell r="B346">
            <v>4444</v>
          </cell>
          <cell r="C346" t="str">
            <v>Identificar los riesgos de violencia basada en género y adopción de acciones para la garantía del ejercicio de la defensa de los derechos humanos a nivel territorial.</v>
          </cell>
        </row>
        <row r="347">
          <cell r="B347">
            <v>4445</v>
          </cell>
          <cell r="C347" t="str">
            <v>Acciones institucionales y comunitarias para la construcción de paz, reconciliación y convivencia.</v>
          </cell>
        </row>
        <row r="348">
          <cell r="B348">
            <v>4446</v>
          </cell>
          <cell r="C348" t="str">
            <v>Acciones de Articulación de espacios académicos, culturales y comunitarios de discusión para la implementación de los puntos del acuerdo de paz en el Municipio.</v>
          </cell>
        </row>
        <row r="349">
          <cell r="B349">
            <v>4447</v>
          </cell>
          <cell r="C349" t="str">
            <v>Capacitación a docentes en estrategias de gestión de aula para la construcción de paz territorial.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refreshError="1"/>
      <sheetData sheetId="1">
        <row r="2">
          <cell r="B2">
            <v>1111</v>
          </cell>
          <cell r="C2" t="str">
            <v>Acciones de generación de ingresos para las mujeres, a través del acceso a instrumentos financieros y/o condiciones de empleabilidad y emprendimiento.</v>
          </cell>
        </row>
        <row r="3">
          <cell r="B3">
            <v>1112</v>
          </cell>
          <cell r="C3" t="str">
            <v>Acciones relacionadas con programas de incubación de emprendimientos en líneas temáticas de interés estratégico como TICS, salud, educación e industrias naranjas.</v>
          </cell>
        </row>
        <row r="4">
          <cell r="B4">
            <v>1113</v>
          </cell>
          <cell r="C4" t="str">
            <v>Acciones formativas en materia de productividad y emprendimiento como estrategia de generación de ingresos e independencia laboral mediante alianzas estratégicas con entidades del orden nacional y/o recursos de Cooperación Internacional.</v>
          </cell>
        </row>
        <row r="5">
          <cell r="B5">
            <v>1114</v>
          </cell>
          <cell r="C5" t="str">
            <v>Acciones de fortalecimiento técnico, académico, administrativo, jurídico y tecnológico a grupos, corporaciones y Organizaciones de mujeres del Municipio de Caldas.</v>
          </cell>
        </row>
        <row r="6">
          <cell r="B6">
            <v>1121</v>
          </cell>
          <cell r="C6" t="str">
            <v>Campañas de educación en derechos sexuales y reproductivos (planificación familiar, explotación sexual, entre otros) para las mujeres Caldeñas</v>
          </cell>
        </row>
        <row r="7">
          <cell r="B7">
            <v>1122</v>
          </cell>
          <cell r="C7" t="str">
            <v>Implementación de acciones para la formación de mujeres en la participación ciudadana, política, comunitaria y consolidación de paz.</v>
          </cell>
        </row>
        <row r="8">
          <cell r="B8">
            <v>1131</v>
          </cell>
          <cell r="C8" t="str">
            <v>Estrategias para la prevención de la violencia contra las mujeres</v>
          </cell>
        </row>
        <row r="9">
          <cell r="B9">
            <v>1132</v>
          </cell>
          <cell r="C9"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0">
          <cell r="B10">
            <v>1133</v>
          </cell>
          <cell r="C10" t="str">
            <v>Apoyo académico, logístico, tecnológico y operativo a la mesa municipal de erradicación de violencia contra las mujeres.</v>
          </cell>
        </row>
        <row r="11">
          <cell r="B11">
            <v>1134</v>
          </cell>
          <cell r="C11" t="str">
            <v>Atención y seguimiento de mujeres víctimas de violencias de género</v>
          </cell>
        </row>
        <row r="12">
          <cell r="B12">
            <v>1141</v>
          </cell>
          <cell r="C12"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3">
          <cell r="B13">
            <v>1142</v>
          </cell>
          <cell r="C13" t="str">
            <v>Acciones para la creación del centro de Promoción Integral para las mujeres y las niñas, como un espacio de acompañamiento psicosocial, empoderamiento social, político, encuentro de saberes, cultura, recreación, deporte y emprendimiento.</v>
          </cell>
        </row>
        <row r="14">
          <cell r="B14">
            <v>1143</v>
          </cell>
          <cell r="C14"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5">
          <cell r="B15">
            <v>1144</v>
          </cell>
          <cell r="C15" t="str">
            <v>Acciones para la implementación de la política pública municipal de equidad de género para las mujeres urbanas y rurales del Municipio de Caldas Antioquia.</v>
          </cell>
        </row>
        <row r="16">
          <cell r="B16">
            <v>1145</v>
          </cell>
          <cell r="C16" t="str">
            <v>Eventos de reconocimiento y conmemoración para la mujer</v>
          </cell>
        </row>
        <row r="17">
          <cell r="B17">
            <v>1211</v>
          </cell>
          <cell r="C17" t="str">
            <v>Acciones para la atención Niños y niñas entre los 0 y 5 años integralmente.</v>
          </cell>
        </row>
        <row r="18">
          <cell r="B18">
            <v>1212</v>
          </cell>
          <cell r="C18" t="str">
            <v>Acciones en beneficio de las Madres gestantes y lactantes atendidas a través de alianzas estratégicas.</v>
          </cell>
        </row>
        <row r="19">
          <cell r="B19">
            <v>1221</v>
          </cell>
          <cell r="C19" t="str">
            <v>Estructuración e implementación del Sistema de Seguimiento al Desarrollo Integral de la Primera Infancia (SSDIPI).</v>
          </cell>
        </row>
        <row r="20">
          <cell r="B20">
            <v>1222</v>
          </cell>
          <cell r="C20" t="str">
            <v>Acciones para Prevenir y atender las situaciones de violencia intrafamiliar contra niñas, niños y adolescentes, para evitar su vulneración y romper con ciclos de violencia en edades adultas.</v>
          </cell>
        </row>
        <row r="21">
          <cell r="B21">
            <v>1223</v>
          </cell>
          <cell r="C21" t="str">
            <v>Acciones encaminadas a erradicar el trabajo infantil.</v>
          </cell>
        </row>
        <row r="22">
          <cell r="B22">
            <v>1224</v>
          </cell>
          <cell r="C22" t="str">
            <v>Estructurar y crear la Ruta Integral de Atenciones de niñas, niños y adolescentes en condiciones de vulnerabilidad.</v>
          </cell>
        </row>
        <row r="23">
          <cell r="B23">
            <v>1225</v>
          </cell>
          <cell r="C23" t="str">
            <v>Implementar acciones conjuntas de educación sexual y bienestar de niños y niñas, desde las diferentes instancias educativas y programas de la administración municipal.</v>
          </cell>
        </row>
        <row r="24">
          <cell r="B24">
            <v>1231</v>
          </cell>
          <cell r="C24" t="str">
            <v>Estructuración y ejecución del plan de acción de la política pública de niñez adoptada mediante Acuerdo Municipal Nro. 007 de 2019.</v>
          </cell>
        </row>
        <row r="25">
          <cell r="B25">
            <v>1232</v>
          </cell>
          <cell r="C25" t="str">
            <v>Acciones para el fortalecimiento de la mesa de infancia, adolescencia y familia en el Municipio de Caldas.</v>
          </cell>
        </row>
        <row r="26">
          <cell r="B26">
            <v>1311</v>
          </cell>
          <cell r="C26" t="str">
            <v>Estructuración, formulación e implementación del Plan estratégico de desarrollo juvenil.</v>
          </cell>
        </row>
        <row r="27">
          <cell r="B27">
            <v>1312</v>
          </cell>
          <cell r="C27" t="str">
            <v>Acciones para la estructuración, conformación y acompañamiento integral del Consejo Municipal de Juventud – CMJ.</v>
          </cell>
        </row>
        <row r="28">
          <cell r="B28">
            <v>1314</v>
          </cell>
          <cell r="C28" t="str">
            <v>Eventos realizados para los jóvenes del Municipio</v>
          </cell>
        </row>
        <row r="29">
          <cell r="B29">
            <v>1315</v>
          </cell>
          <cell r="C29" t="str">
            <v>Acciones para la creación del Campus Juvenil para la identificación y reconocimiento de liderazgos positivos, formación en participación, resolución de conflictos, emprendimiento e inclusión laboral y productiva a los jóvenes.</v>
          </cell>
        </row>
        <row r="30">
          <cell r="B30">
            <v>1316</v>
          </cell>
          <cell r="C30" t="str">
            <v>Gestionar alianzas públicas y privadas para servicios complementarios a población estudiantil.</v>
          </cell>
        </row>
        <row r="31">
          <cell r="B31">
            <v>1411</v>
          </cell>
          <cell r="C31" t="str">
            <v>Acciones para el fortalecimiento a la Comisaria de Familia con tecnología, personal idóneo, mejor capacidad instalada y talento humano.</v>
          </cell>
        </row>
        <row r="32">
          <cell r="B32">
            <v>1412</v>
          </cell>
          <cell r="C32" t="str">
            <v>Estructurar, formular e implementar la Política Pública Municipal de Familias, que reconozca a las familias como sujetos colectivos de derechos, para contribuir a la consolidación de una sociedad justa y equitativa.</v>
          </cell>
        </row>
        <row r="33">
          <cell r="B33">
            <v>1413</v>
          </cell>
          <cell r="C33" t="str">
            <v>Acciones para el fortalecimiento de los lazos familiares mediante encuentros de pareja, talleres de pautas de crianza humanizada, valores familiares y generación de espacios para compartir en familia.</v>
          </cell>
        </row>
        <row r="34">
          <cell r="B34">
            <v>1414</v>
          </cell>
          <cell r="C34" t="str">
            <v>Acciones de   apoyo   Familias beneficiadas con el programa Familias en Acción.</v>
          </cell>
        </row>
        <row r="35">
          <cell r="B35">
            <v>1415</v>
          </cell>
          <cell r="C35" t="str">
            <v>Acciones de apoyo para formular y ejecutar estrategias para el acompañamiento a familias en la implementación de unidades productivas y la creación de empresas familiares como reactivación económica y social.</v>
          </cell>
        </row>
        <row r="36">
          <cell r="B36">
            <v>1421</v>
          </cell>
          <cell r="C36" t="str">
            <v>Acciones para la caracterización e identificación de la población habitante de calle en el Municipio.</v>
          </cell>
        </row>
        <row r="37">
          <cell r="B37">
            <v>1422</v>
          </cell>
          <cell r="C37" t="str">
            <v>Acciones de atención Integral de Protección Social de la población habitante de calle en el Municipio.</v>
          </cell>
        </row>
        <row r="38">
          <cell r="B38">
            <v>1511</v>
          </cell>
          <cell r="C38" t="str">
            <v>Acciones técnicas, operativas y logísticas para apoyar el Comité de Justicia Transicional.</v>
          </cell>
        </row>
        <row r="39">
          <cell r="B39">
            <v>1512</v>
          </cell>
          <cell r="C39"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0">
          <cell r="B40">
            <v>1513</v>
          </cell>
          <cell r="C40" t="str">
            <v>Acciones de apoyo técnico, logístico, tecnológico y operativo a la mesa Municipal de víctimas dentro de su función de formular propuestas, planes, programas y proyectos para la materialización de los derechos de la población víctima.</v>
          </cell>
        </row>
        <row r="41">
          <cell r="B41">
            <v>1611</v>
          </cell>
          <cell r="C41" t="str">
            <v>Acciones orientadas a fortalecer los programas de asistencia y atención a los diferentes grupos que garantizan el enfoque de derechos para la atención diferencial de grupos étnicos.</v>
          </cell>
        </row>
        <row r="42">
          <cell r="B42">
            <v>1612</v>
          </cell>
          <cell r="C42" t="str">
            <v>Acciones para generar oportunidades de estudio y empleabilidad para los grupos étnicos mediante la atención de necesidades en materia de empleo, innovación, emprendimiento y desarrollo humano.</v>
          </cell>
        </row>
        <row r="43">
          <cell r="B43">
            <v>1711</v>
          </cell>
          <cell r="C43" t="str">
            <v>Mesas de participación de las personas LGBTTTIQA implementadas.</v>
          </cell>
        </row>
        <row r="44">
          <cell r="B44">
            <v>1712</v>
          </cell>
          <cell r="C44" t="str">
            <v>Eventos con la población LGBTTTIQA realizados.</v>
          </cell>
        </row>
        <row r="45">
          <cell r="B45">
            <v>1713</v>
          </cell>
          <cell r="C45" t="str">
            <v>Acciones para generar oportunidades de estudio y empleabilidad para la población LGBTTTIQA mediante la atención de necesidades en materia de empleo, innovación, emprendimiento y desarrollo humano.</v>
          </cell>
        </row>
        <row r="46">
          <cell r="B46">
            <v>1811</v>
          </cell>
          <cell r="C46" t="str">
            <v>Acciones de atención integral de adultos mayores inscritos en los diferentes programas de la Administración Municipal.</v>
          </cell>
        </row>
        <row r="47">
          <cell r="B47">
            <v>1812</v>
          </cell>
          <cell r="C47" t="str">
            <v>Seguimiento trimestral a las acciones de implementación de la política pública de adulto mayor.</v>
          </cell>
        </row>
        <row r="48">
          <cell r="B48">
            <v>1813</v>
          </cell>
          <cell r="C48" t="str">
            <v>Acciones de promoción de la corresponsabilidad de la familia en el desarrollo de la atención integral a las personas mayores o con discapacidad.</v>
          </cell>
        </row>
        <row r="49">
          <cell r="B49">
            <v>1814</v>
          </cell>
          <cell r="C49" t="str">
            <v>Generar e implementar una ruta de atención intersectorial para el   adulto mayor, con discapacidad, sus familias y cuidadores, con el fin de incluirlos dentro de la oferta programática sectorial.</v>
          </cell>
        </row>
        <row r="50">
          <cell r="B50">
            <v>1815</v>
          </cell>
          <cell r="C50" t="str">
            <v>Acciones de atención integral de personas en situación de discapacidad inscritos en los diferentes programas de la Administración Municipal.</v>
          </cell>
        </row>
        <row r="51">
          <cell r="B51">
            <v>1816</v>
          </cell>
          <cell r="C51" t="str">
            <v>Caracterización e identificación de la población en situación de discapacidad como estrategia de atención de atención integral.</v>
          </cell>
        </row>
        <row r="52">
          <cell r="B52">
            <v>1817</v>
          </cell>
          <cell r="C52" t="str">
            <v>Formulación e Implementación del plan estratégico de la política pública de discapacidad mediante acuerdo Municipal 013 del 2019.</v>
          </cell>
        </row>
        <row r="53">
          <cell r="B53">
            <v>1818</v>
          </cell>
          <cell r="C53" t="str">
            <v>Acciones para generar oportunidades de estudio y empleabilidad para la población en situación de discapacidad mediante la atención de necesidades en materia de empleo, innovación, emprendimiento y desarrollo humano.</v>
          </cell>
        </row>
        <row r="54">
          <cell r="B54">
            <v>1911</v>
          </cell>
          <cell r="C54" t="str">
            <v>Acciones para la implementación del plan de lectura, escritura, oralidad y fortalecimiento a la extensión cultural de la biblioteca pública.</v>
          </cell>
        </row>
        <row r="55">
          <cell r="B55">
            <v>1912</v>
          </cell>
          <cell r="C55" t="str">
            <v>Estudiantes beneficiados con jornada complementaria.</v>
          </cell>
        </row>
        <row r="56">
          <cell r="B56">
            <v>1913</v>
          </cell>
          <cell r="C56" t="str">
            <v>Establecimientos educativos que reciben asesoría y asistencia técnica para la implementación del gobierno escolar.</v>
          </cell>
        </row>
        <row r="57">
          <cell r="B57">
            <v>1914</v>
          </cell>
          <cell r="C57" t="str">
            <v>Estrategia de acompañamiento al Tránsito armónico (trayectorias educativas),</v>
          </cell>
        </row>
        <row r="58">
          <cell r="B58">
            <v>1915</v>
          </cell>
          <cell r="C58" t="str">
            <v>Ajuste e implementación del Plan educativo Municipal PEM.</v>
          </cell>
        </row>
        <row r="59">
          <cell r="B59">
            <v>1916</v>
          </cell>
          <cell r="C59" t="str">
            <v>Acciones de mejoramiento de la calidad educativa a través de semilleros, preuniversitarios y preparación de Pruebas SABER.</v>
          </cell>
        </row>
        <row r="60">
          <cell r="B60">
            <v>1917</v>
          </cell>
          <cell r="C60" t="str">
            <v>Entrega de estímulos para estudiantes destacados en el grado 11.</v>
          </cell>
        </row>
        <row r="61">
          <cell r="B61">
            <v>1918</v>
          </cell>
          <cell r="C61" t="str">
            <v>Institucionalizar las Olimpiadas Académicas.</v>
          </cell>
        </row>
        <row r="62">
          <cell r="B62">
            <v>1919</v>
          </cell>
          <cell r="C62" t="str">
            <v>Actualización, adopción e implementación de los Manuales de convivencia en las instituciones educativas públicas.</v>
          </cell>
        </row>
        <row r="63">
          <cell r="B63">
            <v>1921</v>
          </cell>
          <cell r="C63" t="str">
            <v>Estudiantes que egresan con doble titulación en alianza con el SENA.</v>
          </cell>
        </row>
        <row r="64">
          <cell r="B64">
            <v>1922</v>
          </cell>
          <cell r="C64" t="str">
            <v>Crear un fondo para facilitar el acceso a la educación técnica y tecnológica.</v>
          </cell>
        </row>
        <row r="65">
          <cell r="B65">
            <v>1923</v>
          </cell>
          <cell r="C65"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6">
          <cell r="B66">
            <v>1931</v>
          </cell>
          <cell r="C66" t="str">
            <v>Instituciones Educativas oficiales beneficiadas con la alianza ERA.</v>
          </cell>
        </row>
        <row r="67">
          <cell r="B67">
            <v>1932</v>
          </cell>
          <cell r="C67" t="str">
            <v>Maestros formados en pedagogías activas con la alianza ERA.</v>
          </cell>
        </row>
        <row r="68">
          <cell r="B68">
            <v>1933</v>
          </cell>
          <cell r="C68" t="str">
            <v>Estudiantes beneficiados de la Universidad en el campo con la alianza ERA.</v>
          </cell>
        </row>
        <row r="69">
          <cell r="B69">
            <v>1941</v>
          </cell>
          <cell r="C69" t="str">
            <v>Acciones de apoyo Matricula oficial en edad escolar y adultos.</v>
          </cell>
        </row>
        <row r="70">
          <cell r="B70">
            <v>1942</v>
          </cell>
          <cell r="C70" t="str">
            <v>Estudiantes beneficiados con transporte escolar.</v>
          </cell>
        </row>
        <row r="71">
          <cell r="B71">
            <v>1943</v>
          </cell>
          <cell r="C71" t="str">
            <v>Acciones de Construcción y ampliación de la infraestructura física educativa del Municipio de Caldas.</v>
          </cell>
        </row>
        <row r="72">
          <cell r="B72">
            <v>1944</v>
          </cell>
          <cell r="C72" t="str">
            <v>Acciones de Mantenimiento, mejoramiento y modernización a la infraestructura educativa del Municipio de Caldas.</v>
          </cell>
        </row>
        <row r="73">
          <cell r="B73">
            <v>1945</v>
          </cell>
          <cell r="C73" t="str">
            <v>Acciones para la dotación de instituciones educativas, sedes, centros educativos rurales con material didáctico, y TICS.</v>
          </cell>
        </row>
        <row r="74">
          <cell r="B74">
            <v>1946</v>
          </cell>
          <cell r="C74" t="str">
            <v>Acciones para el mejoramiento y ampliación a la cobertura municipal en los servicios de bienestar y convivencia estudiantil.</v>
          </cell>
        </row>
        <row r="75">
          <cell r="B75">
            <v>1947</v>
          </cell>
          <cell r="C75" t="str">
            <v>Acciones para favorecer las diferentes modalidades educativas para la población adulta (sabatino y/o nocturno y/o digital).</v>
          </cell>
        </row>
        <row r="76">
          <cell r="B76">
            <v>1951</v>
          </cell>
          <cell r="C76" t="str">
            <v>Acciones de apoyo pedagógico al trabajo curricular de las instituciones y centros educativos.</v>
          </cell>
        </row>
        <row r="77">
          <cell r="B77">
            <v>1952</v>
          </cell>
          <cell r="C77" t="str">
            <v>Acciones de apoyo a docentes y directivos docentes en procesos de desarrollo y salud mental, y acciones de estímulo y reconocimiento a la labor docente.</v>
          </cell>
        </row>
        <row r="78">
          <cell r="B78">
            <v>1961</v>
          </cell>
          <cell r="C78" t="str">
            <v>Acciones para beneficio de estudiantes con becas en programas de educación superior.</v>
          </cell>
        </row>
        <row r="79">
          <cell r="B79">
            <v>1971</v>
          </cell>
          <cell r="C79" t="str">
            <v>Acciones de apoyo con kits escolares a estudiantes de primaria, media y básica.</v>
          </cell>
        </row>
        <row r="80">
          <cell r="B80">
            <v>1972</v>
          </cell>
          <cell r="C80" t="str">
            <v>Acciones para fortalecer, ampliar y apoyar la permanencia educativa mediante la intervención de la Unidad de Atención Integral y pedagógica (U.A.I.P)</v>
          </cell>
        </row>
        <row r="81">
          <cell r="B81">
            <v>1973</v>
          </cell>
          <cell r="C81" t="str">
            <v>Estructurar una plataforma tecnológica que administre las bases de información y caracterización de la población.</v>
          </cell>
        </row>
        <row r="82">
          <cell r="B82">
            <v>11011</v>
          </cell>
          <cell r="C82" t="str">
            <v>Realizar visitas de IVC al año a cada establecimiento abierto al público.</v>
          </cell>
        </row>
        <row r="83">
          <cell r="B83">
            <v>11012</v>
          </cell>
          <cell r="C83" t="str">
            <v>Realizar campañas con estrategias municipales para mejorar la calidad del aire.</v>
          </cell>
        </row>
        <row r="84">
          <cell r="B84">
            <v>11013</v>
          </cell>
          <cell r="C84" t="str">
            <v>Realizar visitas de vigilancia y control anuales a cada uno de los acueductos rurales y urbanos del Municipio.</v>
          </cell>
        </row>
        <row r="85">
          <cell r="B85">
            <v>11021</v>
          </cell>
          <cell r="C85" t="str">
            <v>Desarrollar estrategias de hábitos de vida saludable a poblaciones vulnerables relacionadas con salud oral y prevención de enfermedades crónicas modalidad virtual y presencial.</v>
          </cell>
        </row>
        <row r="86">
          <cell r="B86">
            <v>11031</v>
          </cell>
          <cell r="C86" t="str">
            <v>Desarrollar estrategias para promover la lactancia materna y hábitos de alimentación saludable.</v>
          </cell>
        </row>
        <row r="87">
          <cell r="B87">
            <v>11041</v>
          </cell>
          <cell r="C87" t="str">
            <v>Desarrollar estrategias sobre maternidad segura.</v>
          </cell>
        </row>
        <row r="88">
          <cell r="B88">
            <v>11042</v>
          </cell>
          <cell r="C88" t="str">
            <v>Implementar estrategia de promoción de derechos y deberes en salud sexual y reproductiva.</v>
          </cell>
        </row>
        <row r="89">
          <cell r="B89">
            <v>11051</v>
          </cell>
          <cell r="C89" t="str">
            <v>Realizar los planes de eventos de mitigación del riesgo en salud pública que se requieran (Sika, Dengue, Chincunguña, Covid-19).</v>
          </cell>
        </row>
        <row r="90">
          <cell r="B90">
            <v>11061</v>
          </cell>
          <cell r="C90" t="str">
            <v>Promover estrategia de estilos, modos y condiciones saludables en el entorno laboral en sector formal e informal de la economía.</v>
          </cell>
        </row>
        <row r="91">
          <cell r="B91">
            <v>11071</v>
          </cell>
          <cell r="C91" t="str">
            <v>Realizar campaña   de   IEC promocionando la vacunación en   la   población objeto del programa.</v>
          </cell>
        </row>
        <row r="92">
          <cell r="B92">
            <v>11072</v>
          </cell>
          <cell r="C92" t="str">
            <v>Verificar el reporte oportuno de las notificaciones en el SIVIGILA de los eventos de interés en salud pública de las UPGD.</v>
          </cell>
        </row>
        <row r="93">
          <cell r="B93">
            <v>11073</v>
          </cell>
          <cell r="C93" t="str">
            <v>Realizar búsquedas activas comunitarias para eventos de interés de salud pública.</v>
          </cell>
        </row>
        <row r="94">
          <cell r="B94">
            <v>11074</v>
          </cell>
          <cell r="C94" t="str">
            <v>Realizar asesorías y asistencias técnicas a las IPS del municipio en búsqueda activa institucional.</v>
          </cell>
        </row>
        <row r="95">
          <cell r="B95">
            <v>11076</v>
          </cell>
          <cell r="C95" t="str">
            <v>Realizar campaña de entornos saludables asociados a la prevención de IRA.</v>
          </cell>
        </row>
        <row r="96">
          <cell r="B96">
            <v>11081</v>
          </cell>
          <cell r="C96" t="str">
            <v>Realizar seguimiento e intervención a todos los casos de intento de suicidio ocurridos en el municipio.</v>
          </cell>
        </row>
        <row r="97">
          <cell r="B97">
            <v>11082</v>
          </cell>
          <cell r="C97" t="str">
            <v>Instituciones de salud y sociales con reporte de casos de consumo de sustancias psicoactivas.</v>
          </cell>
        </row>
        <row r="98">
          <cell r="B98">
            <v>11083</v>
          </cell>
          <cell r="C98" t="str">
            <v>Seguimiento mensual del reporte al SIVIGILA de casos notificados de violencia intrafamiliar en las instituciones de salud y sociales.</v>
          </cell>
        </row>
        <row r="99">
          <cell r="B99">
            <v>11091</v>
          </cell>
          <cell r="C99" t="str">
            <v>Desarrollar estrategias para fortalecer la gestión administrativa y financiera de la Secretaría de Salud.</v>
          </cell>
        </row>
        <row r="100">
          <cell r="B100">
            <v>11092</v>
          </cell>
          <cell r="C100" t="str">
            <v>Acciones para Garantizar el aseguramiento en salud de la población objetivo.</v>
          </cell>
        </row>
        <row r="101">
          <cell r="B101">
            <v>11093</v>
          </cell>
          <cell r="C101" t="str">
            <v>Realizar asesorías y/o asistencias técnicas anuales, por cada uno de los proyectos programados, a cada institución prestadora de servicios de salud.</v>
          </cell>
        </row>
        <row r="102">
          <cell r="B102">
            <v>11094</v>
          </cell>
          <cell r="C102" t="str">
            <v>Desarrollar la estrategia de salud Más Cerca.</v>
          </cell>
        </row>
        <row r="103">
          <cell r="B103">
            <v>110105</v>
          </cell>
          <cell r="C103" t="str">
            <v>Acciones para la cofinanciar la construcción del Hospital Regional del Sur del Valle de Aburra.</v>
          </cell>
        </row>
        <row r="104">
          <cell r="B104">
            <v>11111</v>
          </cell>
          <cell r="C104" t="str">
            <v>Acciones de apoyo para los embajadores deportistas y para deportistas que representan a Caldas en diferentes disciplinas deportivas apoyados.</v>
          </cell>
        </row>
        <row r="105">
          <cell r="B105">
            <v>11112</v>
          </cell>
          <cell r="C105" t="str">
            <v>Acciones para el fomento deportivo mediante torneos deportivos municipales, Departamentales y/o Nacionales realizados.</v>
          </cell>
        </row>
        <row r="106">
          <cell r="B106">
            <v>11113</v>
          </cell>
          <cell r="C106" t="str">
            <v>Acciones de formación, iniciación y rotación deportiva Implementados en la zona urbana y rural.</v>
          </cell>
        </row>
        <row r="107">
          <cell r="B107">
            <v>11121</v>
          </cell>
          <cell r="C107" t="str">
            <v>Acciones de formación, capacitación y   formación dirigidas a monitores, técnicos, dirigentes y líderes deportivos realizadas.</v>
          </cell>
        </row>
        <row r="108">
          <cell r="B108">
            <v>11122</v>
          </cell>
          <cell r="C108" t="str">
            <v>Fortalecimiento operativo y tecnológico en el sector deportivo.</v>
          </cell>
        </row>
        <row r="109">
          <cell r="B109">
            <v>11131</v>
          </cell>
          <cell r="C109" t="str">
            <v>Acciones para la ejecución del programa Por su salud muévase pues.</v>
          </cell>
        </row>
        <row r="110">
          <cell r="B110">
            <v>11132</v>
          </cell>
          <cell r="C110" t="str">
            <v>Acciones de Dotación e implementación para entornos saludables realizadas.</v>
          </cell>
        </row>
        <row r="111">
          <cell r="B111">
            <v>11133</v>
          </cell>
          <cell r="C111" t="str">
            <v>Eventos de   actividad   física   y recreativa realizados.</v>
          </cell>
        </row>
        <row r="112">
          <cell r="B112">
            <v>11134</v>
          </cell>
          <cell r="C112" t="str">
            <v>Acciones para el fortalecimiento y mejoramiento del centro de acondicionamiento físico.</v>
          </cell>
        </row>
        <row r="113">
          <cell r="B113">
            <v>11135</v>
          </cell>
          <cell r="C113" t="str">
            <v>Eventos deportivos comunitarios realizados.</v>
          </cell>
        </row>
        <row r="114">
          <cell r="B114">
            <v>11136</v>
          </cell>
          <cell r="C114" t="str">
            <v>Acciones para la realización de los Juegos Deportivos Escolares e Intercolegiados.</v>
          </cell>
        </row>
        <row r="115">
          <cell r="B115">
            <v>11137</v>
          </cell>
          <cell r="C115" t="str">
            <v>Acciones para el apoyo a Docentes que participan en los juegos del magisterio.</v>
          </cell>
        </row>
        <row r="116">
          <cell r="B116">
            <v>11138</v>
          </cell>
          <cell r="C116" t="str">
            <v>Actualización, estructuración   e implementación del plan decenal de Deporte</v>
          </cell>
        </row>
        <row r="117">
          <cell r="B117">
            <v>11141</v>
          </cell>
          <cell r="C117" t="str">
            <v>Acciones de Mantenimiento, fortalecimiento y modernización de los escenarios deportivos en el Municipio de Caldas.</v>
          </cell>
        </row>
        <row r="118">
          <cell r="B118">
            <v>11142</v>
          </cell>
          <cell r="C118" t="str">
            <v>Construcción de la infraestructura deportiva y de recreación del Municipio de Caldas.</v>
          </cell>
        </row>
        <row r="119">
          <cell r="B119">
            <v>11211</v>
          </cell>
          <cell r="C119" t="str">
            <v>Campañas artísticas, ambientales, sociales y culturales que promuevan el desarrollo humano y la participación social y comunitaria.</v>
          </cell>
        </row>
        <row r="120">
          <cell r="B120">
            <v>11212</v>
          </cell>
          <cell r="C120" t="str">
            <v>Convenios para el fortalecimiento del sector cultural, realizados.</v>
          </cell>
        </row>
        <row r="121">
          <cell r="B121">
            <v>11213</v>
          </cell>
          <cell r="C121" t="str">
            <v>Acciones para el fortalecimiento de artistas, grupos artísticos y culturales.</v>
          </cell>
        </row>
        <row r="122">
          <cell r="B122">
            <v>11214</v>
          </cell>
          <cell r="C122" t="str">
            <v>Acciones para generar iniciativas emprendedoras en industrias creativas y/o economía naranja.</v>
          </cell>
        </row>
        <row r="123">
          <cell r="B123">
            <v>11221</v>
          </cell>
          <cell r="C123" t="str">
            <v>Acciones formativas para promotores y gestores culturales.</v>
          </cell>
        </row>
        <row r="124">
          <cell r="B124">
            <v>11222</v>
          </cell>
          <cell r="C124" t="str">
            <v>Implementación de acciones para ciudadanos que participan en procesos de gestión y formación artística y cultural, y en temas sobre industria creativa y/o economía naranja.</v>
          </cell>
        </row>
        <row r="125">
          <cell r="B125">
            <v>11223</v>
          </cell>
          <cell r="C125" t="str">
            <v>Desarrollar acciones mediante procesos investigativos en áreas artísticas, culturales, creativas y patrimoniales.</v>
          </cell>
        </row>
        <row r="126">
          <cell r="B126">
            <v>11224</v>
          </cell>
          <cell r="C126" t="str">
            <v>Acciones para la actualización y declaración de bienes culturales y patrimoniales del Municipio de Caldas.</v>
          </cell>
        </row>
        <row r="127">
          <cell r="B127">
            <v>11225</v>
          </cell>
          <cell r="C127" t="str">
            <v>Intervenciones de preservación de los bienes de interés patrimonial, muebles e inmuebles públicos, realizadas.</v>
          </cell>
        </row>
        <row r="128">
          <cell r="B128">
            <v>11231</v>
          </cell>
          <cell r="C128" t="str">
            <v>Acciones para el mejoramiento y modernización física y tecnológica de la infraestructura Cultural del Municipio.</v>
          </cell>
        </row>
        <row r="129">
          <cell r="B129">
            <v>11232</v>
          </cell>
          <cell r="C129" t="str">
            <v>Modernización y dotación de las diferentes áreas artísticas y culturales de la casa de la cultura del Municipio de Caldas.</v>
          </cell>
        </row>
        <row r="130">
          <cell r="B130">
            <v>11233</v>
          </cell>
          <cell r="C130" t="str">
            <v>Acciones de creación, implementación y sostenimiento de una plataforma tecnológica y sistemas de información integrados a la gestión cultural y artística del Municipio de Caldas.</v>
          </cell>
        </row>
        <row r="131">
          <cell r="B131">
            <v>11241</v>
          </cell>
          <cell r="C131" t="str">
            <v>Actualización e implementación del Plan decenal de cultura como herramienta de gestión y desarrollo cultural.</v>
          </cell>
        </row>
        <row r="132">
          <cell r="B132">
            <v>11242</v>
          </cell>
          <cell r="C132" t="str">
            <v>Apoyar técnica, operativa y logísticamente la conformación y operación del Consejo Municipal de cultura.</v>
          </cell>
        </row>
        <row r="133">
          <cell r="B133">
            <v>11243</v>
          </cell>
          <cell r="C133" t="str">
            <v>Eventos tradicionales, típicos y conmemorativos de orden cultural, comunitario y ambiental (Fiestas del aguacero, Calcanta, fiestas y juegos tradicionales de la calle, puente de reyes, concurso de poesía Ciro Mendía).</v>
          </cell>
        </row>
        <row r="134">
          <cell r="B134">
            <v>2111</v>
          </cell>
          <cell r="C134" t="str">
            <v>Acciones de caracterización y actualización de productores y organizaciones de productores existentes.</v>
          </cell>
        </row>
        <row r="135">
          <cell r="B135">
            <v>2112</v>
          </cell>
          <cell r="C135" t="str">
            <v>Diagnóstico, actualización e implementación de la política pública de Desarrollo Rural Municipal.</v>
          </cell>
        </row>
        <row r="136">
          <cell r="B136">
            <v>2121</v>
          </cell>
          <cell r="C136" t="str">
            <v>Fortalecer las unidades productivas a través del enfoque empresarial, manejo de registros, análisis de la información, comercialización de productos y enfoque asociativo.</v>
          </cell>
        </row>
        <row r="137">
          <cell r="B137">
            <v>2122</v>
          </cell>
          <cell r="C137" t="str">
            <v>Acciones para el fortalecimiento de la cadena productiva y comercial del café.</v>
          </cell>
        </row>
        <row r="138">
          <cell r="B138">
            <v>2131</v>
          </cell>
          <cell r="C138" t="str">
            <v>Acciones de participación de pequeños productores y unidades productivas en cadenas de transformación agropecuaria</v>
          </cell>
        </row>
        <row r="139">
          <cell r="B139">
            <v>2132</v>
          </cell>
          <cell r="C139" t="str">
            <v>Eventos de extensión rural con énfasis en transferencia de tecnologías apropiadas, realizados.</v>
          </cell>
        </row>
        <row r="140">
          <cell r="B140">
            <v>2141</v>
          </cell>
          <cell r="C140" t="str">
            <v>Acciones que promuevan la implementación de Buenas Prácticas de Producción, enfoque biosostenible, transformación agropecuaria y practicas limpias.</v>
          </cell>
        </row>
        <row r="141">
          <cell r="B141">
            <v>2142</v>
          </cell>
          <cell r="C141" t="str">
            <v>Acciones que permitan desarrollar unidades productivas agropecuarias con enfoque agroecológico y autosostenible en la zona urbana y rural.</v>
          </cell>
        </row>
        <row r="142">
          <cell r="B142">
            <v>2211</v>
          </cell>
          <cell r="C142" t="str">
            <v>Estructuración, formulación e implementación del modelo de emprendimiento sostenible del Municipio de Caldas.</v>
          </cell>
        </row>
        <row r="143">
          <cell r="B143">
            <v>2212</v>
          </cell>
          <cell r="C143" t="str">
            <v>Acciones que promuevan la formación permanente para el empleo y el emprendimiento.</v>
          </cell>
        </row>
        <row r="144">
          <cell r="B144">
            <v>2213</v>
          </cell>
          <cell r="C144" t="str">
            <v>Acciones para la implementación de estrategia de incubadora de empleo y emprendimiento sostenible.</v>
          </cell>
        </row>
        <row r="145">
          <cell r="B145">
            <v>2214</v>
          </cell>
          <cell r="C145" t="str">
            <v>Acciones para el fortalecimiento tecnológico a la producción, comercialización y promoción del empleo para lograr la diversificación y sofisticación de sus bienes y servicios.</v>
          </cell>
        </row>
        <row r="146">
          <cell r="B146">
            <v>2215</v>
          </cell>
          <cell r="C146" t="str">
            <v>Acuerdos de responsabilidad social empresarial realizados.</v>
          </cell>
        </row>
        <row r="147">
          <cell r="B147">
            <v>2216</v>
          </cell>
          <cell r="C147" t="str">
            <v>Acciones de comunicación y difusión e información en materia de empleo y emprendimiento.</v>
          </cell>
        </row>
        <row r="148">
          <cell r="B148">
            <v>2311</v>
          </cell>
          <cell r="C148" t="str">
            <v>Ferias y /o ruedas de negocios realizadas “Compre en Caldas".</v>
          </cell>
        </row>
        <row r="149">
          <cell r="B149">
            <v>2312</v>
          </cell>
          <cell r="C149" t="str">
            <v>Acciones que promuevan el turismo agroambiental para los campesinos que habitan en áreas de reserva y zonas de producción agrícola y pecuaria.</v>
          </cell>
        </row>
        <row r="150">
          <cell r="B150">
            <v>2313</v>
          </cell>
          <cell r="C150" t="str">
            <v>Acciones de construcción, adecuación, mejoramiento y modernización de la infraestructura física y tecnológica del Municipio para mejorar áreas destinadas para la comercialización de productos   agrícolas   y pecuarios.</v>
          </cell>
        </row>
        <row r="151">
          <cell r="B151">
            <v>2314</v>
          </cell>
          <cell r="C151" t="str">
            <v>Acciones para promover la formulación de incentivos tributarios para grandes empresas, PYMES e iniciativas de emprendimiento que generen        valor        y promuevan la generación de nuevos puestos de trabajo.</v>
          </cell>
        </row>
        <row r="152">
          <cell r="B152">
            <v>2315</v>
          </cell>
          <cell r="C152" t="str">
            <v>Estrategias que promuevan alianzas en beneficio del fortalecimiento comercial y generación del empleo digno.</v>
          </cell>
        </row>
        <row r="153">
          <cell r="B153">
            <v>2321</v>
          </cell>
          <cell r="C153" t="str">
            <v>Alianzas estratégicas con la empresa privada y pública para generación de empleo formal.</v>
          </cell>
        </row>
        <row r="154">
          <cell r="B154">
            <v>2322</v>
          </cell>
          <cell r="C154" t="str">
            <v>Acciones de capacitación y formación laboral realizadas.</v>
          </cell>
        </row>
        <row r="155">
          <cell r="B155">
            <v>2323</v>
          </cell>
          <cell r="C155" t="str">
            <v>Acciones institucionales integrales para la orientación laboral.</v>
          </cell>
        </row>
        <row r="156">
          <cell r="B156">
            <v>2324</v>
          </cell>
          <cell r="C156" t="str">
            <v>Eventos de empleo realizados.</v>
          </cell>
        </row>
        <row r="157">
          <cell r="B157">
            <v>2411</v>
          </cell>
          <cell r="C157" t="str">
            <v>Fortalecimiento de Huertas y eco huertas de familias para el autoconsumo humano tanto en zona urbana como rural.</v>
          </cell>
        </row>
        <row r="158">
          <cell r="B158">
            <v>2412</v>
          </cell>
          <cell r="C158" t="str">
            <v>Campañas Pedagógicas realizadas en seguridad alimentaria y nutricional.</v>
          </cell>
        </row>
        <row r="159">
          <cell r="B159">
            <v>2413</v>
          </cell>
          <cell r="C159" t="str">
            <v>Actualizar, formular e implementar la Política pública de seguridad alimentaria y nutricional.</v>
          </cell>
        </row>
        <row r="160">
          <cell r="B160">
            <v>2414</v>
          </cell>
          <cell r="C160" t="str">
            <v>Cupos atendidos en el Programa de Alimentación Escolar (PAE).</v>
          </cell>
        </row>
        <row r="161">
          <cell r="B161">
            <v>2415</v>
          </cell>
          <cell r="C161" t="str">
            <v>Beneficiados con el programa de restaurantes escolares.</v>
          </cell>
        </row>
        <row r="162">
          <cell r="B162">
            <v>2416</v>
          </cell>
          <cell r="C162" t="str">
            <v>Personas atendidas con los restaurantes comunitarios.</v>
          </cell>
        </row>
        <row r="163">
          <cell r="B163">
            <v>2417</v>
          </cell>
          <cell r="C163" t="str">
            <v>Alianzas para el mejoramiento de la seguridad alimentaria y nutricional.</v>
          </cell>
        </row>
        <row r="164">
          <cell r="B164">
            <v>2418</v>
          </cell>
          <cell r="C164" t="str">
            <v>Acciones del programa de tamizaje nutricional implementado.</v>
          </cell>
        </row>
        <row r="165">
          <cell r="B165">
            <v>2419</v>
          </cell>
          <cell r="C165" t="str">
            <v>Paquetes alimentarios entregados a madres comunitarias y madres FAMI.</v>
          </cell>
        </row>
        <row r="166">
          <cell r="B166">
            <v>24110</v>
          </cell>
          <cell r="C166" t="str">
            <v>Acciones de Fortalecimiento físico, técnico, operativo y tecnológico, de los programas de seguridad alimentaria y nutricional.</v>
          </cell>
        </row>
        <row r="167">
          <cell r="B167">
            <v>2511</v>
          </cell>
          <cell r="C167" t="str">
            <v>Actualización e implementación del Plan de Seguridad Vial.</v>
          </cell>
        </row>
        <row r="168">
          <cell r="B168">
            <v>2512</v>
          </cell>
          <cell r="C168" t="str">
            <v>Comités y Consejos de Seguridad Vial realizados</v>
          </cell>
        </row>
        <row r="169">
          <cell r="B169">
            <v>2513</v>
          </cell>
          <cell r="C169" t="str">
            <v>Implementación de los Comités Locales de Seguridad Vial</v>
          </cell>
        </row>
        <row r="170">
          <cell r="B170">
            <v>2514</v>
          </cell>
          <cell r="C170" t="str">
            <v>Acciones de fortalecimiento técnico, tecnológico e institucional a la gestión Administrativa y de trámites de la secretaría de Tránsito</v>
          </cell>
        </row>
        <row r="171">
          <cell r="B171">
            <v>2515</v>
          </cell>
          <cell r="C171" t="str">
            <v>Estrategias de  educación vial realizadas</v>
          </cell>
        </row>
        <row r="172">
          <cell r="B172">
            <v>2516</v>
          </cell>
          <cell r="C172" t="str">
            <v>Campaña educativas y operativas dirigidas a usuarios vulnerables y expuestos: peatones, ciclistas y motociclistas</v>
          </cell>
        </row>
        <row r="173">
          <cell r="B173">
            <v>2517</v>
          </cell>
          <cell r="C173" t="str">
            <v>Cátedra de Seguridad Vial diseñada e implementada</v>
          </cell>
        </row>
        <row r="174">
          <cell r="B174">
            <v>2518</v>
          </cell>
          <cell r="C174" t="str">
            <v>Controles integrales viales realizados.</v>
          </cell>
        </row>
        <row r="175">
          <cell r="B175">
            <v>2519</v>
          </cell>
          <cell r="C175" t="str">
            <v>Acciones de modernización tecnológica y/o Mantenimiento de equipos y tecnología para mejorar la capacidad operativa de la Secretaría de tránsito.</v>
          </cell>
        </row>
        <row r="176">
          <cell r="B176">
            <v>25110</v>
          </cell>
          <cell r="C176" t="str">
            <v>Acciones de fortalecimiento técnico, operativo, tecnológico e Institucional al proceso de cobro persuasivo y coactivo de la Secretaría de tránsito.</v>
          </cell>
        </row>
        <row r="177">
          <cell r="B177">
            <v>2521</v>
          </cell>
          <cell r="C177" t="str">
            <v>Acciones de implementación y control de Transporte Público.</v>
          </cell>
        </row>
        <row r="178">
          <cell r="B178">
            <v>2522</v>
          </cell>
          <cell r="C178" t="str">
            <v>Acciones de modernización y mejoramiento de las zonas estacionamiento regulado.</v>
          </cell>
        </row>
        <row r="179">
          <cell r="B179">
            <v>2611</v>
          </cell>
          <cell r="C179" t="str">
            <v>Formular, estructurar e implementar el Plan estratégico de turismo.</v>
          </cell>
        </row>
        <row r="180">
          <cell r="B180">
            <v>2612</v>
          </cell>
          <cell r="C180" t="str">
            <v>Conformación de escenarios de participación permanente con actores del sector turístico.</v>
          </cell>
        </row>
        <row r="181">
          <cell r="B181">
            <v>2613</v>
          </cell>
          <cell r="C181" t="str">
            <v>Diagnóstico, actualización e implementación de la política pública de turismo.</v>
          </cell>
        </row>
        <row r="182">
          <cell r="B182">
            <v>2621</v>
          </cell>
          <cell r="C182" t="str">
            <v>Inventario, caracterización, formulación de las rutas ecoturísticas y culturales.</v>
          </cell>
        </row>
        <row r="183">
          <cell r="B183">
            <v>2622</v>
          </cell>
          <cell r="C183" t="str">
            <v>Instalación de puntos de información turística.</v>
          </cell>
        </row>
        <row r="184">
          <cell r="B184">
            <v>2623</v>
          </cell>
          <cell r="C184" t="str">
            <v>Alianzas realizadas para la formación y comercialización de servicios turísticos locales.</v>
          </cell>
        </row>
        <row r="185">
          <cell r="B185">
            <v>2624</v>
          </cell>
          <cell r="C185" t="str">
            <v>Estrategias de fortalecimiento de las TICs en el sector turístico del Municipio desarrolladas.</v>
          </cell>
        </row>
        <row r="186">
          <cell r="B186">
            <v>3111</v>
          </cell>
          <cell r="C186" t="str">
            <v>Gestionar ante organismos nacionales, departamentales e internacionales la financiación de programas de construcción de vivienda saludable para la población.</v>
          </cell>
        </row>
        <row r="187">
          <cell r="B187">
            <v>3112</v>
          </cell>
          <cell r="C187" t="str">
            <v>Promover el uso de predios fiscales como contribución a proyectos de construcción de vivienda de interés social.</v>
          </cell>
        </row>
        <row r="188">
          <cell r="B188">
            <v>3121</v>
          </cell>
          <cell r="C188" t="str">
            <v>Gestionar ante organismos nacionales, departamentales e internacionales la financiación de programas de mejoramiento de vivienda saludable para la población.</v>
          </cell>
        </row>
        <row r="189">
          <cell r="B189">
            <v>3122</v>
          </cell>
          <cell r="C189" t="str">
            <v>Acciones para Mejorar las condiciones físicas y sociales de vivienda, entornos y asentamientos precarios a través de la implementación de políticas para el mejoramiento de barrios.</v>
          </cell>
        </row>
        <row r="190">
          <cell r="B190">
            <v>3123</v>
          </cell>
          <cell r="C190" t="str">
            <v>Gestionar la titulación y legalización de vivienda en zona urbana y rural del Municipio.</v>
          </cell>
        </row>
        <row r="191">
          <cell r="B191">
            <v>3131</v>
          </cell>
          <cell r="C191"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2">
          <cell r="B192">
            <v>3132</v>
          </cell>
          <cell r="C192"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3">
          <cell r="B193">
            <v>3133</v>
          </cell>
          <cell r="C193" t="str">
            <v>Apoyar la formulación, estructuración y ejecución de estudios y/o planes estratégicos de ordenamiento del territorio y el hábitat mediante esquemas asociativos comunitarios y sociales.</v>
          </cell>
        </row>
        <row r="194">
          <cell r="B194">
            <v>3134</v>
          </cell>
          <cell r="C194" t="str">
            <v>Acciones de apoyo técnico, logístico y operativo para el Consejo Territorial de Planeación CTP.</v>
          </cell>
        </row>
        <row r="195">
          <cell r="B195">
            <v>3135</v>
          </cell>
          <cell r="C195" t="str">
            <v>Realizar acciones de control, regulación, normalización y planificación de la urbanización de zonas con altas presiones urbanísticas y constructivas.</v>
          </cell>
        </row>
        <row r="196">
          <cell r="B196">
            <v>3136</v>
          </cell>
          <cell r="C196" t="str">
            <v>Acciones para generar el desarrollo del suelo de expansión urbana, mediante la utilización de los instrumentos de gestión inmobiliaria y del suelo que establece la Ley 388 de 1997 y PBOT.</v>
          </cell>
        </row>
        <row r="197">
          <cell r="B197">
            <v>3141</v>
          </cell>
          <cell r="C197" t="str">
            <v>Acciones para la Actualización, aplicación y Mantenimiento de la base cartográfica y sistema de información geográfica del Municipio de Caldas Antioquia.</v>
          </cell>
        </row>
        <row r="198">
          <cell r="B198">
            <v>3142</v>
          </cell>
          <cell r="C198" t="str">
            <v>Acciones para Actualizar la información catastral urbana y rural relacionada con los bienes inmuebles sometidos a permanentes cambios en sus aspectos, físicos, jurídicos, fiscales y económicos.</v>
          </cell>
        </row>
        <row r="199">
          <cell r="B199">
            <v>3143</v>
          </cell>
          <cell r="C199" t="str">
            <v>Acciones para Actualizar y modernizar el hardware y software de la Unidad de catastro de la secretaría de planeación del Municipio de Caldas.</v>
          </cell>
        </row>
        <row r="200">
          <cell r="B200">
            <v>3144</v>
          </cell>
          <cell r="C200" t="str">
            <v>Acciones para implementar la política de catastro Multipropósito a la que refieren los artículos 79 a 82 de la Ley 1955 de 2019 - Plan Nacional de Desarrollo, y los Decretos 1983 de 2019 y 148 de 2020.</v>
          </cell>
        </row>
        <row r="201">
          <cell r="B201">
            <v>3145</v>
          </cell>
          <cell r="C201"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2">
          <cell r="B202">
            <v>3146</v>
          </cell>
          <cell r="C202" t="str">
            <v>Acciones para mantener actualizada la base de datos de la estratificación urbana y rural</v>
          </cell>
        </row>
        <row r="203">
          <cell r="B203">
            <v>3151</v>
          </cell>
          <cell r="C203"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4">
          <cell r="B204">
            <v>3152</v>
          </cell>
          <cell r="C204" t="str">
            <v>Estudios de prefactibilidad y factibilidad para la construcción y mejoramiento de la malla vial urbana y rural, en armonía con el plan de movilidad vial y los instrumentos de gestión territorial del PBOT del Municipio de Caldas Antioquia.</v>
          </cell>
        </row>
        <row r="205">
          <cell r="B205">
            <v>3153</v>
          </cell>
          <cell r="C205" t="str">
            <v>Estudios y diseños para el mejoramiento de la malla vial urbana y rural del Municipio de Caldas.</v>
          </cell>
        </row>
        <row r="206">
          <cell r="B206">
            <v>3211</v>
          </cell>
          <cell r="C206"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7">
          <cell r="B207">
            <v>3212</v>
          </cell>
          <cell r="C207" t="str">
            <v>Acciones institucionales para la reducción de emisiones de GEI, a partir del uso de otras fuentes energéticas, menos intensivas en el uso de combustibles fósiles o combustibles con menores emisiones en el sector industrial y el sector automotor.</v>
          </cell>
        </row>
        <row r="208">
          <cell r="B208">
            <v>3213</v>
          </cell>
          <cell r="C208" t="str">
            <v>Implementación de energías alternativas, energías renovables y/o energías limpias en los proyectos de infraestructura que adelante el Municipio de Caldas.</v>
          </cell>
        </row>
        <row r="209">
          <cell r="B209">
            <v>3214</v>
          </cell>
          <cell r="C209" t="str">
            <v>Acciones para el mejoramiento del sistema de alerta y detección temprana de control y calidad del aire en articulación con el AMVA y el SIATA</v>
          </cell>
        </row>
        <row r="210">
          <cell r="B210">
            <v>3221</v>
          </cell>
          <cell r="C210" t="str">
            <v>Acciones para la adquisición y protección de áreas en ecosistemas estratégicos propiedad del Municipio de Caldas.</v>
          </cell>
        </row>
        <row r="211">
          <cell r="B211">
            <v>3222</v>
          </cell>
          <cell r="C211" t="str">
            <v>Gestionar procesos de reforestación y atención ambiental integral, que permitan el sostenimiento de áreas de producción de agua, recuperación de zonas degradadas y en estado de deterioro por la acción del hombre o la naturaleza.</v>
          </cell>
        </row>
        <row r="212">
          <cell r="B212">
            <v>3223</v>
          </cell>
          <cell r="C212" t="str">
            <v>Integración a la Geodatabase del Municipio, las áreas protegidas y ecosistemas estratégicos existentes en el Municipio de Caldas en el PBOT y el DMI, PCA y la reserva del alto de San Miguel, que permitan la gestión del territorio.</v>
          </cell>
        </row>
        <row r="213">
          <cell r="B213">
            <v>3224</v>
          </cell>
          <cell r="C213" t="str">
            <v>Implementación de proyectos productivos sostenibles en las áreas protegidas y/o ecosistemas estratégicos.</v>
          </cell>
        </row>
        <row r="214">
          <cell r="B214">
            <v>3225</v>
          </cell>
          <cell r="C214" t="str">
            <v>Acciones para Estructurar, reglamentar e implementar en las áreas protegidas y/o ecosistemas estratégicos, el esquema de pago por servicios ambientales (PSA) y otros incentivos de conservación.</v>
          </cell>
        </row>
        <row r="215">
          <cell r="B215">
            <v>3226</v>
          </cell>
          <cell r="C215" t="str">
            <v>Acciones de Mantenimiento y restauración ecológica en ecosistemas estratégicos y/o áreas protegidas.</v>
          </cell>
        </row>
        <row r="216">
          <cell r="B216">
            <v>3227</v>
          </cell>
          <cell r="C216" t="str">
            <v>Acciones de importancia ambiental en espacios y equipamientos públicos intervenidos.</v>
          </cell>
        </row>
        <row r="217">
          <cell r="B217">
            <v>3231</v>
          </cell>
          <cell r="C217" t="str">
            <v>Acciones para la adquisición de predios para la recuperación y el cuidado de las áreas de importancia ambiental estratégica para protección del recurso hídrico según lo definido en el artículo 111 de la ley 99 de 1993.</v>
          </cell>
        </row>
        <row r="218">
          <cell r="B218">
            <v>3232</v>
          </cell>
          <cell r="C218" t="str">
            <v>Ejecutar acciones de alinderamiento, vigilancia y control de áreas, para la protección de fuentes abastecedoras de acueducto.</v>
          </cell>
        </row>
        <row r="219">
          <cell r="B219">
            <v>3233</v>
          </cell>
          <cell r="C219" t="str">
            <v>Estructurar, formular y ejecutar proyectos asociados al cuidado de las fuentes abastecedoras de acueductos del Municipio de Caldas y/o aquellas fuentes que estén enmarcados en los POMCAS y en los PORH vigentes en el Municipio de Caldas.</v>
          </cell>
        </row>
        <row r="220">
          <cell r="B220">
            <v>3234</v>
          </cell>
          <cell r="C220"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1">
          <cell r="B221">
            <v>3235</v>
          </cell>
          <cell r="C221" t="str">
            <v>Estructurar, formular y ejecutar proyectos de Mantenimiento, limpieza, cuidado y sostenibilidad de las fuentes hídricas en zona urbana.</v>
          </cell>
        </row>
        <row r="222">
          <cell r="B222">
            <v>3236</v>
          </cell>
          <cell r="C222" t="str">
            <v>Actualizar la red hídrica del Municipio de Caldas e incorporarla a la Geodatabase del Municipio de Caldas.</v>
          </cell>
        </row>
        <row r="223">
          <cell r="B223">
            <v>3237</v>
          </cell>
          <cell r="C223" t="str">
            <v>Formular el Plan de Gestión Ambiental PGAM e incorporarlo a la Geodatabase del Municipio de Caldas.</v>
          </cell>
        </row>
        <row r="224">
          <cell r="B224">
            <v>3241</v>
          </cell>
          <cell r="C224" t="str">
            <v>Implementar acciones de educación ambiental en las instituciones del Municipio, bajo el marco del Plan de educación Municipal, y las políticas públicas vigentes en el territorio.</v>
          </cell>
        </row>
        <row r="225">
          <cell r="B225">
            <v>3242</v>
          </cell>
          <cell r="C225" t="str">
            <v>Acciones para fortalecer la articulación institucional con las mesas y los colectivos ambientales en el Municipio de Caldas, mediante actividades de orden ambiental.</v>
          </cell>
        </row>
        <row r="226">
          <cell r="B226">
            <v>3243</v>
          </cell>
          <cell r="C226" t="str">
            <v>Acciones para impulsar la reforestación, a través de los Proyectos Ambientales Escolares PRAES y Proyectos Comunitarios de Educación Ambiental PROCEDAS y los CIDEAM.</v>
          </cell>
        </row>
        <row r="227">
          <cell r="B227">
            <v>3244</v>
          </cell>
          <cell r="C227" t="str">
            <v>Desarrollar campañas educativas para el cambio y la variabilidad climática que promuevan proyectos de ciencia, tecnología e innovación referentes a la acción del cambio climático.</v>
          </cell>
        </row>
        <row r="228">
          <cell r="B228">
            <v>3245</v>
          </cell>
          <cell r="C228" t="str">
            <v>Realizar actividades de educación ambiental, mejoramiento de entornos y sensibilización respecto la separación en la fuente y manejo adecuado de residuos sólidos.</v>
          </cell>
        </row>
        <row r="229">
          <cell r="B229">
            <v>3311</v>
          </cell>
          <cell r="C229" t="str">
            <v>Acciones para la realización de estudios de alto riesgo específicos para gestión adecuada del territorio.</v>
          </cell>
        </row>
        <row r="230">
          <cell r="B230">
            <v>3312</v>
          </cell>
          <cell r="C230" t="str">
            <v>Acciones para la implementación de sistemas de monitoreo y alerta temprana en zonas de alto riesgo por inundación, avenidas torrenciales y movimientos en masa de acuerdo con los lineamientos del PMGRD.</v>
          </cell>
        </row>
        <row r="231">
          <cell r="B231">
            <v>3313</v>
          </cell>
          <cell r="C231"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2">
          <cell r="B232">
            <v>3314</v>
          </cell>
          <cell r="C232" t="str">
            <v>Integrar a la Geodatabase del Municipio la Gestión integral del Riesgo y atención de Desastres, obtenidos de la actualización del PBOT, PMGRD y estudios de amenaza y alto riesgo específicos.</v>
          </cell>
        </row>
        <row r="233">
          <cell r="B233">
            <v>3315</v>
          </cell>
          <cell r="C233" t="str">
            <v>Realizar campañas educativas a la comunidad, para la reducción del riesgo y conocimiento de los factores exógenos que los generan.</v>
          </cell>
        </row>
        <row r="234">
          <cell r="B234">
            <v>3316</v>
          </cell>
          <cell r="C234"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5">
          <cell r="B235">
            <v>3321</v>
          </cell>
          <cell r="C235" t="str">
            <v>Acciones para fortalecer el fondo territorial de gestión del riesgo y definir sus recursos, e igualmente diseñar una estrategia de protección financiera en caso de desastres.</v>
          </cell>
        </row>
        <row r="236">
          <cell r="B236">
            <v>3322</v>
          </cell>
          <cell r="C236"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7">
          <cell r="B237">
            <v>3323</v>
          </cell>
          <cell r="C237" t="str">
            <v>Acciones para Cofinanciar y construir obras de estabilización, control y mitigación del riesgo en zonas vulnerables y zonas consideradas de alto riesgo mitigable y no mitigable en el municipio de Caldas.</v>
          </cell>
        </row>
        <row r="238">
          <cell r="B238">
            <v>3324</v>
          </cell>
          <cell r="C238" t="str">
            <v>Acciones para Cofinanciar y construir obras hidráulicas y de contención en las fuentes hídricas donde se puedan realizar acciones de mitigación de riesgo, para mejorar la calidad de vida de los ciudadanos.</v>
          </cell>
        </row>
        <row r="239">
          <cell r="B239">
            <v>3331</v>
          </cell>
          <cell r="C239" t="str">
            <v>Acciones para fortalecer técnica, operativa y financieramente al CMGRD y a la unidad de gestión del riesgo Municipal.</v>
          </cell>
        </row>
        <row r="240">
          <cell r="B240">
            <v>3332</v>
          </cell>
          <cell r="C240" t="str">
            <v>Dotar de elementos de protección, herramientas   y equipos e insumos para la atención de emergencias al CMGRD y   la   unidad   de gestión del riesgo para mejorar    la    capacidad   de respuesta ante acciones de reducción, mitigación y atención del riesgo.</v>
          </cell>
        </row>
        <row r="241">
          <cell r="B241">
            <v>3333</v>
          </cell>
          <cell r="C241" t="str">
            <v>Fortalecer a los cuerpos de socorro del Municipio de Caldas.</v>
          </cell>
        </row>
        <row r="242">
          <cell r="B242">
            <v>3411</v>
          </cell>
          <cell r="C242" t="str">
            <v>Acciones para aumentar la cobertura en zona urbana y rural del sistema de acueducto en el Municipio de Caldas</v>
          </cell>
        </row>
        <row r="243">
          <cell r="B243">
            <v>3412</v>
          </cell>
          <cell r="C243" t="str">
            <v>Obras de mejoramiento en los sistemas de acueducto urbano y rural ejecutadas</v>
          </cell>
        </row>
        <row r="244">
          <cell r="B244">
            <v>3413</v>
          </cell>
          <cell r="C244" t="str">
            <v>Acciones para el mejoramiento del Índice de Riesgo de la Calidad del Agua para Consumo Humano (IRCA) en zona urbana y rural del Municipio de Caldas</v>
          </cell>
        </row>
        <row r="245">
          <cell r="B245">
            <v>3414</v>
          </cell>
          <cell r="C245" t="str">
            <v>Acciones de apoyo a la ejecución de la etapa 10 del plan maestro de acueducto y alcantarillado en zona urbana</v>
          </cell>
        </row>
        <row r="246">
          <cell r="B246">
            <v>3415</v>
          </cell>
          <cell r="C246" t="str">
            <v>Implementar acciones y políticas institucionales enfocadas al ahorro del agua en el Municipio de Caldas.</v>
          </cell>
        </row>
        <row r="247">
          <cell r="B247">
            <v>3421</v>
          </cell>
          <cell r="C247" t="str">
            <v>Acciones para aumentar la cobertura del sistema de alcantarillado en zona urbana y rural en el Municipio de Caldas</v>
          </cell>
        </row>
        <row r="248">
          <cell r="B248">
            <v>3422</v>
          </cell>
          <cell r="C248" t="str">
            <v>Acciones de saneamiento básico para reducir el Número de vertimientos directos a las fuentes hídricas en zona urbana y rural para garantizar la calidad del agua y los recursos naturales.</v>
          </cell>
        </row>
        <row r="249">
          <cell r="B249">
            <v>3431</v>
          </cell>
          <cell r="C249" t="str">
            <v>Acciones para aumentar la cobertura del servicio de aseo en zona urbana y rural del Municipio de Caldas.</v>
          </cell>
        </row>
        <row r="250">
          <cell r="B250">
            <v>3432</v>
          </cell>
          <cell r="C250" t="str">
            <v>Acciones de apoyo técnico, logístico y operativo a Grupos organizados y legalmente constituidos con sistemas de aprovechamiento de residuos sólidos en operación</v>
          </cell>
        </row>
        <row r="251">
          <cell r="B251">
            <v>3433</v>
          </cell>
          <cell r="C251" t="str">
            <v>Acciones para incrementar el porcentaje de residuos sólidos reciclados</v>
          </cell>
        </row>
        <row r="252">
          <cell r="B252">
            <v>3434</v>
          </cell>
          <cell r="C252" t="str">
            <v>Actualización e implementación del PGIRS Municipal</v>
          </cell>
        </row>
        <row r="253">
          <cell r="B253">
            <v>3435</v>
          </cell>
          <cell r="C253" t="str">
            <v>Acciones tendientes a la consolidación, promoción y difusión de la Estrategia Nacional de Economía Circular en el Municipio de Caldas</v>
          </cell>
        </row>
        <row r="254">
          <cell r="B254">
            <v>3441</v>
          </cell>
          <cell r="C254" t="str">
            <v>Acciones de apoyo institucional y comunitario para el fortalecimiento institucional, técnico, operativo, administrativo, contable y logístico en la prestación eficiente y eficaz de los servicios públicos domiciliarios.</v>
          </cell>
        </row>
        <row r="255">
          <cell r="B255">
            <v>3442</v>
          </cell>
          <cell r="C255" t="str">
            <v>Acciones para el fortalecimiento, Mantenimiento y modernización del sistema de alumbrado público en zona urbana y rural del Municipio de Caldas</v>
          </cell>
        </row>
        <row r="256">
          <cell r="B256">
            <v>3511</v>
          </cell>
          <cell r="C256" t="str">
            <v>Acciones institucionales para el mejoramiento de la malla vial competencia de instancias del orden Departamental y Nacional.</v>
          </cell>
        </row>
        <row r="257">
          <cell r="B257">
            <v>3521</v>
          </cell>
          <cell r="C257" t="str">
            <v>Proyectos en materia de movilidad sostenible, para la optimización del transporte en el Municipio de Caldas, de manera integrada con los sistemas masivos de transporte del Valle de Aburrá.</v>
          </cell>
        </row>
        <row r="258">
          <cell r="B258">
            <v>3531</v>
          </cell>
          <cell r="C258" t="str">
            <v>Acciones para ejecutar proyectos de renovación, modernización e incremento del área de espacio público en el Municipio de Caldas.</v>
          </cell>
        </row>
        <row r="259">
          <cell r="B259">
            <v>3532</v>
          </cell>
          <cell r="C259" t="str">
            <v>Acciones para cofinanciar acciones de mejoramiento de espacio público en barrios y veredas mediante acciones de intervención social y comunitaria.</v>
          </cell>
        </row>
        <row r="260">
          <cell r="B260">
            <v>3533</v>
          </cell>
          <cell r="C260" t="str">
            <v>Acciones para construir, mejorar y modernizar circuitos y corredores turísticos urbanos y rurales</v>
          </cell>
        </row>
        <row r="261">
          <cell r="B261">
            <v>3541</v>
          </cell>
          <cell r="C261" t="str">
            <v>Equipamientos urbanos, comunitarios y turísticos construidos y mejorados.</v>
          </cell>
        </row>
        <row r="262">
          <cell r="B262">
            <v>3542</v>
          </cell>
          <cell r="C262" t="str">
            <v>Acciones para mejorar la Infraestructura en la malla vial urbana, rural y caminos veredales, construidos, rehabilitados y/o mantenidos.</v>
          </cell>
        </row>
        <row r="263">
          <cell r="B263">
            <v>3543</v>
          </cell>
          <cell r="C263" t="str">
            <v>Proyectos aprobados con entidades del orden departamental, regional o nacional para el mejoramiento de la malla vial urbana, rural y caminos veredales del Municipio de Caldas.</v>
          </cell>
        </row>
        <row r="264">
          <cell r="B264">
            <v>3544</v>
          </cell>
          <cell r="C264" t="str">
            <v>Acciones de señalización vial, seguridad vial y equipamiento urbano en Vías urbanas, rurales y caminos veredales</v>
          </cell>
        </row>
        <row r="265">
          <cell r="B265">
            <v>3545</v>
          </cell>
          <cell r="C265" t="str">
            <v>Cruces viales urbanos construidos y mejorados de manera integral.</v>
          </cell>
        </row>
        <row r="266">
          <cell r="B266">
            <v>3546</v>
          </cell>
          <cell r="C266" t="str">
            <v>Puntos críticos atendidos en la red vial rural, urbana y caminos veredales.</v>
          </cell>
        </row>
        <row r="267">
          <cell r="B267">
            <v>3611</v>
          </cell>
          <cell r="C267" t="str">
            <v>Acciones para Ampliar, mejorar y modernizar la infraestructura física y tecnológica del albergue Municipal</v>
          </cell>
        </row>
        <row r="268">
          <cell r="B268">
            <v>3621</v>
          </cell>
          <cell r="C268" t="str">
            <v>Acciones de esterilización de Caninos y felinos del Municipio de Caldas.</v>
          </cell>
        </row>
        <row r="269">
          <cell r="B269">
            <v>3622</v>
          </cell>
          <cell r="C269" t="str">
            <v>Acciones para el fortalecimiento técnico, operativo e institucional del Albergue de animales municipal.</v>
          </cell>
        </row>
        <row r="270">
          <cell r="B270">
            <v>3623</v>
          </cell>
          <cell r="C270" t="str">
            <v>Realizar Campañas para la adopción, tenencia responsable de mascotas, protección al animal, bienestar al animal y seguridad animal.</v>
          </cell>
        </row>
        <row r="271">
          <cell r="B271">
            <v>3624</v>
          </cell>
          <cell r="C271" t="str">
            <v>Acciones de estimación y caracterización de la población Canina y Felina del Municipio.</v>
          </cell>
        </row>
        <row r="272">
          <cell r="B272">
            <v>3625</v>
          </cell>
          <cell r="C272" t="str">
            <v>Instalación de microchips en caninos y felinos del municipio de Caldas.</v>
          </cell>
        </row>
        <row r="273">
          <cell r="B273">
            <v>3631</v>
          </cell>
          <cell r="C273" t="str">
            <v>Acciones para la prevención y protección de fauna y flora en el Municipio de Caldas.</v>
          </cell>
        </row>
        <row r="274">
          <cell r="B274">
            <v>3632</v>
          </cell>
          <cell r="C274" t="str">
            <v>Acciones para apoyar organizaciones y grupos organizados defensores de animales.</v>
          </cell>
        </row>
        <row r="275">
          <cell r="B275">
            <v>3633</v>
          </cell>
          <cell r="C275" t="str">
            <v>Estrategias pedagógicas realizadas, que permitan disminuir el uso de la pólvora en beneficio del bienestar animal.</v>
          </cell>
        </row>
        <row r="276">
          <cell r="B276">
            <v>3634</v>
          </cell>
          <cell r="C276" t="str">
            <v>Estrategias coordinadas, para el fortalecimiento del programa de sustitución de vehículos de tracción animal, por otro medio de carga y bienestar del caballo de alquiler.</v>
          </cell>
        </row>
        <row r="277">
          <cell r="B277">
            <v>4111</v>
          </cell>
          <cell r="C277" t="str">
            <v>Acciones formativas de participación ciudadana a organizaciones sociales, comunitarias, deportivas, culturales, ambientales, empresariales y Juntas de Acción Comunal en fortalecimiento institucional en materia presencial o a través de la virtualidad.</v>
          </cell>
        </row>
        <row r="278">
          <cell r="B278">
            <v>4112</v>
          </cell>
          <cell r="C278" t="str">
            <v>Apoyar técnica, operativa e institucionalmente encuentros de articulación y comunicación con organizaciones sociales y/o juntas de acción comunal, e instancias de participación.</v>
          </cell>
        </row>
        <row r="279">
          <cell r="B279">
            <v>4113</v>
          </cell>
          <cell r="C279" t="str">
            <v>Actualizar la plataforma tecnológica de la administración municipal en materia de atención de trámites virtuales activando un micrositio para la atención de organizaciones comunales y grupos organizados.</v>
          </cell>
        </row>
        <row r="280">
          <cell r="B280">
            <v>4121</v>
          </cell>
          <cell r="C280" t="str">
            <v>Estructuración, formulación e implementación de la política pública y el plan estratégico de libertad de culto y conciencia formulada y aprobada.</v>
          </cell>
        </row>
        <row r="281">
          <cell r="B281">
            <v>4122</v>
          </cell>
          <cell r="C281" t="str">
            <v>Acciones con las diferentes comunidades religiosas y cultos en materia de atención social, humanitaria y económica para la atención de la población más vulnerable.</v>
          </cell>
        </row>
        <row r="282">
          <cell r="B282">
            <v>4123</v>
          </cell>
          <cell r="C282" t="str">
            <v>Acciones para la conformación e implementación del Comité Técnico Intersectorial de Libertad de Creencias en el Municipio de Caldas.</v>
          </cell>
        </row>
        <row r="283">
          <cell r="B283">
            <v>4131</v>
          </cell>
          <cell r="C283" t="str">
            <v>Apoyar los convites y acciones comunitarias y sociales que mejoren la calidad de vida de los ciudadanos.</v>
          </cell>
        </row>
        <row r="284">
          <cell r="B284">
            <v>4132</v>
          </cell>
          <cell r="C284" t="str">
            <v>Jornadas de descentralización administrativa con oferta de servicios de la administración municipal.</v>
          </cell>
        </row>
        <row r="285">
          <cell r="B285">
            <v>4211</v>
          </cell>
          <cell r="C285" t="str">
            <v>Diagnóstico institucional de modernización del municipio, acorde con las nuevas demandas ciudadanas, el nuevo modelo de gestión, objetivos estratégicos y utilización de las TICS.</v>
          </cell>
        </row>
        <row r="286">
          <cell r="B286">
            <v>4212</v>
          </cell>
          <cell r="C286" t="str">
            <v>Acciones para desarrollar iniciativas de transformación y modernización institucional que fortalezcan las capacidades de gestión administrativa y atención ciudadana.</v>
          </cell>
        </row>
        <row r="287">
          <cell r="B287">
            <v>4213</v>
          </cell>
          <cell r="C287" t="str">
            <v>Acciones de alineamiento entre el Plan de Desarrollo Municipal y el sistema de gestión de calidad, bajo un enfoque de gestión por procesos, que involucre la transformación digital como un eje fundamental de eficiencia y productividad.</v>
          </cell>
        </row>
        <row r="288">
          <cell r="B288">
            <v>4214</v>
          </cell>
          <cell r="C288" t="str">
            <v>Actualización y fortalecimiento los procesos y procedimiento de la entidad mediante la adecuada implementación del sistema de gestión de calidad en armonía con las políticas del MIPG.</v>
          </cell>
        </row>
        <row r="289">
          <cell r="B289">
            <v>4215</v>
          </cell>
          <cell r="C289" t="str">
            <v>Acciones de Fortalecimiento al Banco de Programas y Proyectos de la Administración Municipal, como estrategia para cofinanciar el Plan de Desarrollo ante las diferentes entidades de orden metropolitano, departamental, nacional e internacional.</v>
          </cell>
        </row>
        <row r="290">
          <cell r="B290">
            <v>4216</v>
          </cell>
          <cell r="C290" t="str">
            <v>Acciones de apoyo a las entidades descentralizadas del Municipio de Caldas en la formulación e implementación en los modelos integrados de planeación y gestión.</v>
          </cell>
        </row>
        <row r="291">
          <cell r="B291">
            <v>4217</v>
          </cell>
          <cell r="C291" t="str">
            <v>Acciones de Construcción, adecuación y mejoramiento de la infraestructura física de la administración Municipal y dotación de mobiliario para el adecuado funcionamiento de la Administración municipal.</v>
          </cell>
        </row>
        <row r="292">
          <cell r="B292">
            <v>4218</v>
          </cell>
          <cell r="C292" t="str">
            <v>Acciones de modernización y remodelación física y tecnológica de la biblioteca Municipal</v>
          </cell>
        </row>
        <row r="293">
          <cell r="B293">
            <v>4221</v>
          </cell>
          <cell r="C293" t="str">
            <v>Personas atendidas en los programas de bienestar laboral.</v>
          </cell>
        </row>
        <row r="294">
          <cell r="B294">
            <v>4222</v>
          </cell>
          <cell r="C294" t="str">
            <v>Implementación del teletrabajo para los servidores públicos.</v>
          </cell>
        </row>
        <row r="295">
          <cell r="B295">
            <v>4231</v>
          </cell>
          <cell r="C295" t="str">
            <v>Acciones de Modernización física y tecnológica del archivo municipal.</v>
          </cell>
        </row>
        <row r="296">
          <cell r="B296">
            <v>4232</v>
          </cell>
          <cell r="C296" t="str">
            <v>Acciones de mejoramiento al proceso de gestión documental, estableciendo criterios de permanencia y disposición final conforme a la normativa archivística vigente.</v>
          </cell>
        </row>
        <row r="297">
          <cell r="B297">
            <v>4233</v>
          </cell>
          <cell r="C297" t="str">
            <v>Acciones de formulación y documentación a los procesos archivísticos encaminados a la planificación, procesamiento, manejo y organización de la documentación producida y recibida por la entidad dese su origen hasta su destino final.</v>
          </cell>
        </row>
        <row r="298">
          <cell r="B298">
            <v>4311</v>
          </cell>
          <cell r="C298" t="str">
            <v>Acciones para el fortalecimiento de atención a las auditorías internas y externas de la entidad.</v>
          </cell>
        </row>
        <row r="299">
          <cell r="B299">
            <v>4312</v>
          </cell>
          <cell r="C299" t="str">
            <v>Acciones de fortalecimiento a la gestión jurídica y contractual de la entidad.</v>
          </cell>
        </row>
        <row r="300">
          <cell r="B300">
            <v>4313</v>
          </cell>
          <cell r="C300" t="str">
            <v>Acciones de reducción de los riesgos de corrupción y de gestión, a través de la actualización de la matriz de riesgos y gestión de los controles implementados en el Plan de Anticorrupción y Atención al Ciudadano - PAAC.</v>
          </cell>
        </row>
        <row r="301">
          <cell r="B301">
            <v>4314</v>
          </cell>
          <cell r="C301" t="str">
            <v>Acciones que propendan al mejoramiento de la operatividad de la oficina de control interno, en los términos del artículo 8 de la Ley 1474 de 2011.</v>
          </cell>
        </row>
        <row r="302">
          <cell r="B302">
            <v>4315</v>
          </cell>
          <cell r="C302" t="str">
            <v>Acciones para la formulación, seguimiento y evaluación del plan de desarrollo municipal, planes estratégicos y planes de acción.</v>
          </cell>
        </row>
        <row r="303">
          <cell r="B303">
            <v>4316</v>
          </cell>
          <cell r="C303" t="str">
            <v>Acciones para mejorar el índice de desempeño institucional de la administración municipal durante el cuatrienio.</v>
          </cell>
        </row>
        <row r="304">
          <cell r="B304">
            <v>4321</v>
          </cell>
          <cell r="C304" t="str">
            <v>Acciones para el cumplimiento del indicador de la ley 617 de 2000.</v>
          </cell>
        </row>
        <row r="305">
          <cell r="B305">
            <v>4322</v>
          </cell>
          <cell r="C305" t="str">
            <v>Acciones para el Cumplimiento de los indicadores del índice de sostenibilidad y solvencia.</v>
          </cell>
        </row>
        <row r="306">
          <cell r="B306">
            <v>4323</v>
          </cell>
          <cell r="C306" t="str">
            <v>Acciones para el proceso de saneamiento contable.</v>
          </cell>
        </row>
        <row r="307">
          <cell r="B307">
            <v>4324</v>
          </cell>
          <cell r="C307" t="str">
            <v>Acciones para la Actualización del inventario Municipal.</v>
          </cell>
        </row>
        <row r="308">
          <cell r="B308">
            <v>4325</v>
          </cell>
          <cell r="C308" t="str">
            <v>Acciones de promoción del gasto público orientado a resultados mediante acciones de planeación, eficiencia, eficacia y transparencia.</v>
          </cell>
        </row>
        <row r="309">
          <cell r="B309">
            <v>4326</v>
          </cell>
          <cell r="C309" t="str">
            <v>Actualización del estatuto tributario Municipal.</v>
          </cell>
        </row>
        <row r="310">
          <cell r="B310">
            <v>4331</v>
          </cell>
          <cell r="C310" t="str">
            <v>Acciones para mejorar el registro de los trámites en el Sistema Único de Información de Trámites - SUIT e integrarlos a la plataforma tecnológica que permita integrar las bases de datos municipales con la Geodatabase.</v>
          </cell>
        </row>
        <row r="311">
          <cell r="B311">
            <v>4332</v>
          </cell>
          <cell r="C311" t="str">
            <v>Acciones para mejorar el porcentaje de efectividad en la atención de las PQRSD como parte del sistema integrado de gestión.</v>
          </cell>
        </row>
        <row r="312">
          <cell r="B312">
            <v>4341</v>
          </cell>
          <cell r="C312" t="str">
            <v>Acciones para Cofinanciar la modernización tecnológica de la administración municipal y las entidades descentralizadas.</v>
          </cell>
        </row>
        <row r="313">
          <cell r="B313">
            <v>4342</v>
          </cell>
          <cell r="C313" t="str">
            <v>Actualizar e implementar el plan estratégico de tecnologías de la información PETI.</v>
          </cell>
        </row>
        <row r="314">
          <cell r="B314">
            <v>4343</v>
          </cell>
          <cell r="C314" t="str">
            <v>Actualizar e implementar el plan estratégico de comunicaciones PEC.</v>
          </cell>
        </row>
        <row r="315">
          <cell r="B315">
            <v>4344</v>
          </cell>
          <cell r="C315" t="str">
            <v>Acciones para la implementación de la estrategia gubernamental de datos abiertos.</v>
          </cell>
        </row>
        <row r="316">
          <cell r="B316">
            <v>4345</v>
          </cell>
          <cell r="C316" t="str">
            <v>Acciones para aumentar y mejorar las herramientas TIC para la interacción con el ciudadano.</v>
          </cell>
        </row>
        <row r="317">
          <cell r="B317">
            <v>4411</v>
          </cell>
          <cell r="C317" t="str">
            <v>Acciones integrales para la prevención y contención de los delitos que afectan la seguridad pública y la seguridad ciudadana, donde se incorporen las diferentes variables de convivencia y seguridad ciudadana.</v>
          </cell>
        </row>
        <row r="318">
          <cell r="B318">
            <v>4412</v>
          </cell>
          <cell r="C318" t="str">
            <v>Consejos de Seguridad municipales descentralizados.</v>
          </cell>
        </row>
        <row r="319">
          <cell r="B319">
            <v>4413</v>
          </cell>
          <cell r="C319" t="str">
            <v>Acciones de apoyo a los organismos de seguridad y justicia para el cumplimiento de su objeto misional.</v>
          </cell>
        </row>
        <row r="320">
          <cell r="B320">
            <v>4414</v>
          </cell>
          <cell r="C320" t="str">
            <v>Acciones para Cofinanciar la construcción y dotación del centro integrado de mando unificado para el Municipio de Caldas.</v>
          </cell>
        </row>
        <row r="321">
          <cell r="B321">
            <v>4415</v>
          </cell>
          <cell r="C321" t="str">
            <v>Acciones para la Renovación física y tecnológica del CCTV urbano y rural.</v>
          </cell>
        </row>
        <row r="322">
          <cell r="B322">
            <v>4416</v>
          </cell>
          <cell r="C322" t="str">
            <v>Acciones integrales para prohibir el consumo de estupefacientes en parques públicos, inmediaciones de instituciones educativas, escenarios deportivos e iglesias, para darle cumplimiento a la sentencia C-253 de 2019 de la Corte Constitucional.</v>
          </cell>
        </row>
        <row r="323">
          <cell r="B323">
            <v>4417</v>
          </cell>
          <cell r="C323" t="str">
            <v>Acciones para garantizar entornos escolares seguros y libres de la amenaza de expendio y consumo de drogas.</v>
          </cell>
        </row>
        <row r="324">
          <cell r="B324">
            <v>4418</v>
          </cell>
          <cell r="C324" t="str">
            <v>Acciones de control urbanístico, ambiental y de control en el espacio público en zona urbana y rural.</v>
          </cell>
        </row>
        <row r="325">
          <cell r="B325">
            <v>4419</v>
          </cell>
          <cell r="C325" t="str">
            <v>Estructuración, actualización, formulación, implementación y evaluación del Plan Integral de Seguridad y Convivencia Ciudadana territorial (PISCCT).</v>
          </cell>
        </row>
        <row r="326">
          <cell r="B326">
            <v>44110</v>
          </cell>
          <cell r="C326" t="str">
            <v>Acciones de prevención de niños, niñas, adolescentes y jóvenes en explotación comercial e instrumentalización sexual.</v>
          </cell>
        </row>
        <row r="327">
          <cell r="B327">
            <v>44111</v>
          </cell>
          <cell r="C327" t="str">
            <v>Acciones integrales para la reducción del homicidio en el Municipio.</v>
          </cell>
        </row>
        <row r="328">
          <cell r="B328">
            <v>44112</v>
          </cell>
          <cell r="C328" t="str">
            <v>Acciones de control territorial conjuntas, por cuadrantes como estrategia de prevención del delito.</v>
          </cell>
        </row>
        <row r="329">
          <cell r="B329">
            <v>44113</v>
          </cell>
          <cell r="C329" t="str">
            <v>Acciones de fortalecimiento a la gestión de las inspecciones de policía y la comisaría de familia del municipio de Caldas.</v>
          </cell>
        </row>
        <row r="330">
          <cell r="B330">
            <v>44114</v>
          </cell>
          <cell r="C330" t="str">
            <v>Acompañamiento a procesos electorales en el Municipio</v>
          </cell>
        </row>
        <row r="331">
          <cell r="B331">
            <v>44115</v>
          </cell>
          <cell r="C331" t="str">
            <v>Acciones de Mantenimiento y mejoramiento a la infraestructura física y tecnológica a las inspecciones de policia, comisaria de familia y comando de policia.</v>
          </cell>
        </row>
        <row r="332">
          <cell r="B332">
            <v>44116</v>
          </cell>
          <cell r="C332" t="str">
            <v>Apoyar técnica, operativa y logísticamente a los operadores de justicia, para desarrollar capacidades especializadas para la defensa del agua, la biodiversidad y el medio ambiente.</v>
          </cell>
        </row>
        <row r="333">
          <cell r="B333">
            <v>44117</v>
          </cell>
          <cell r="C333" t="str">
            <v>Actividades descentralizadas para facilitar el acceso a la justicia y la presencia de las instituciones estatales a las zonas rurales del Municipio.</v>
          </cell>
        </row>
        <row r="334">
          <cell r="B334">
            <v>44118</v>
          </cell>
          <cell r="C334" t="str">
            <v>Acciones para mitigar y contener el hacinamiento carcelario y la atención de sindicados del municipio de Caldas.</v>
          </cell>
        </row>
        <row r="335">
          <cell r="B335">
            <v>4421</v>
          </cell>
          <cell r="C335" t="str">
            <v>Estrategias implementadas para la prevención y contención de las economías ilegales.</v>
          </cell>
        </row>
        <row r="336">
          <cell r="B336">
            <v>4422</v>
          </cell>
          <cell r="C336" t="str">
            <v>Proyectos y programas de formación y formalización ciudadana en sustituir las economías ilícitas por lícitas y a destruir las finanzas de las organizaciones criminales.</v>
          </cell>
        </row>
        <row r="337">
          <cell r="B337">
            <v>4423</v>
          </cell>
          <cell r="C337" t="str">
            <v>Acciones acompañadas en el marco del plan de prevención y control de las actividades ilícitas que afectan las rentas del Municipio.</v>
          </cell>
        </row>
        <row r="338">
          <cell r="B338">
            <v>4424</v>
          </cell>
          <cell r="C338" t="str">
            <v>Acompañar técnica, operativa y logísticamente a los operadores de justicia con ocasión de las acciones adelantadas para el control de las actividades que afectan las rentas de la entidad territorial.</v>
          </cell>
        </row>
        <row r="339">
          <cell r="B339">
            <v>4425</v>
          </cell>
          <cell r="C339" t="str">
            <v>Campañas formativas y comunicacionales para la prevención, control y sanción del delito.</v>
          </cell>
        </row>
        <row r="340">
          <cell r="B340">
            <v>4431</v>
          </cell>
          <cell r="C340" t="str">
            <v>Estrategias comunicacionales y pedagógicas, para la difusión reconocimiento, protección, defensa y garantía de los Derechos Humanos diseñadas e implementadas (DDHH)</v>
          </cell>
        </row>
        <row r="341">
          <cell r="B341">
            <v>4432</v>
          </cell>
          <cell r="C341" t="str">
            <v>Acciones para la prevención y atención de vulneraciones de Derechos Humanos.</v>
          </cell>
        </row>
        <row r="342">
          <cell r="B342">
            <v>4433</v>
          </cell>
          <cell r="C342" t="str">
            <v>Estructurar y formular e implementar el plan municipal de Derechos Humanos.</v>
          </cell>
        </row>
        <row r="343">
          <cell r="B343">
            <v>4441</v>
          </cell>
          <cell r="C343" t="str">
            <v>Apoyar acciones interinstitucionales para la atención integral a la población migrante en el Municipio.</v>
          </cell>
        </row>
        <row r="344">
          <cell r="B344">
            <v>4442</v>
          </cell>
          <cell r="C344" t="str">
            <v>Acciones institucionales para el fortalecimiento de los métodos alternativos de solución de conflictos.</v>
          </cell>
        </row>
        <row r="345">
          <cell r="B345">
            <v>4443</v>
          </cell>
          <cell r="C345" t="str">
            <v>Acciones para la formulación, implementación y puesta en marcha del centro de conciliación público en el Municipio.</v>
          </cell>
        </row>
        <row r="346">
          <cell r="B346">
            <v>4444</v>
          </cell>
          <cell r="C346" t="str">
            <v>Identificar los riesgos de violencia basada en género y adopción de acciones para la garantía del ejercicio de la defensa de los derechos humanos a nivel territorial.</v>
          </cell>
        </row>
        <row r="347">
          <cell r="B347">
            <v>4445</v>
          </cell>
          <cell r="C347" t="str">
            <v>Acciones institucionales y comunitarias para la construcción de paz, reconciliación y convivencia.</v>
          </cell>
        </row>
        <row r="348">
          <cell r="B348">
            <v>4446</v>
          </cell>
          <cell r="C348" t="str">
            <v>Acciones de Articulación de espacios académicos, culturales y comunitarios de discusión para la implementación de los puntos del acuerdo de paz en el Municipio.</v>
          </cell>
        </row>
        <row r="349">
          <cell r="B349">
            <v>4447</v>
          </cell>
          <cell r="C349" t="str">
            <v>Capacitación a docentes en estrategias de gestión de aula para la construcción de paz territorial.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refreshError="1"/>
      <sheetData sheetId="1">
        <row r="2">
          <cell r="B2">
            <v>1111</v>
          </cell>
          <cell r="C2" t="str">
            <v>Acciones de generación de ingresos para las mujeres, a través del acceso a instrumentos financieros y/o condiciones de empleabilidad y emprendimiento.</v>
          </cell>
        </row>
        <row r="3">
          <cell r="B3">
            <v>1112</v>
          </cell>
          <cell r="C3" t="str">
            <v>Acciones relacionadas con programas de incubación de emprendimientos en líneas temáticas de interés estratégico como TICS, salud, educación e industrias naranjas.</v>
          </cell>
        </row>
        <row r="4">
          <cell r="B4">
            <v>1113</v>
          </cell>
          <cell r="C4" t="str">
            <v>Acciones formativas en materia de productividad y emprendimiento como estrategia de generación de ingresos e independencia laboral mediante alianzas estratégicas con entidades del orden nacional y/o recursos de Cooperación Internacional.</v>
          </cell>
        </row>
        <row r="5">
          <cell r="B5">
            <v>1114</v>
          </cell>
          <cell r="C5" t="str">
            <v>Acciones de fortalecimiento técnico, académico, administrativo, jurídico y tecnológico a grupos, corporaciones y Organizaciones de mujeres del Municipio de Caldas.</v>
          </cell>
        </row>
        <row r="6">
          <cell r="B6">
            <v>1121</v>
          </cell>
          <cell r="C6" t="str">
            <v>Campañas de educación en derechos sexuales y reproductivos (planificación familiar, explotación sexual, entre otros) para las mujeres Caldeñas</v>
          </cell>
        </row>
        <row r="7">
          <cell r="B7">
            <v>1122</v>
          </cell>
          <cell r="C7" t="str">
            <v>Implementación de acciones para la formación de mujeres en la participación ciudadana, política, comunitaria y consolidación de paz.</v>
          </cell>
        </row>
        <row r="8">
          <cell r="B8">
            <v>1131</v>
          </cell>
          <cell r="C8" t="str">
            <v>Estrategias para la prevención de la violencia contra las mujeres</v>
          </cell>
        </row>
        <row r="9">
          <cell r="B9">
            <v>1132</v>
          </cell>
          <cell r="C9"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0">
          <cell r="B10">
            <v>1133</v>
          </cell>
          <cell r="C10" t="str">
            <v>Apoyo académico, logístico, tecnológico y operativo a la mesa municipal de erradicación de violencia contra las mujeres.</v>
          </cell>
        </row>
        <row r="11">
          <cell r="B11">
            <v>1134</v>
          </cell>
          <cell r="C11" t="str">
            <v>Atención y seguimiento de mujeres víctimas de violencias de género</v>
          </cell>
        </row>
        <row r="12">
          <cell r="B12">
            <v>1141</v>
          </cell>
          <cell r="C12"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3">
          <cell r="B13">
            <v>1142</v>
          </cell>
          <cell r="C13" t="str">
            <v>Acciones para la creación del centro de Promoción Integral para las mujeres y las niñas, como un espacio de acompañamiento psicosocial, empoderamiento social, político, encuentro de saberes, cultura, recreación, deporte y emprendimiento.</v>
          </cell>
        </row>
        <row r="14">
          <cell r="B14">
            <v>1143</v>
          </cell>
          <cell r="C14"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5">
          <cell r="B15">
            <v>1144</v>
          </cell>
          <cell r="C15" t="str">
            <v>Acciones para la implementación de la política pública municipal de equidad de género para las mujeres urbanas y rurales del Municipio de Caldas Antioquia.</v>
          </cell>
        </row>
        <row r="16">
          <cell r="B16">
            <v>1145</v>
          </cell>
          <cell r="C16" t="str">
            <v>Eventos de reconocimiento y conmemoración para la mujer</v>
          </cell>
        </row>
        <row r="17">
          <cell r="B17">
            <v>1211</v>
          </cell>
          <cell r="C17" t="str">
            <v>Acciones para la atención Niños y niñas entre los 0 y 5 años integralmente.</v>
          </cell>
        </row>
        <row r="18">
          <cell r="B18">
            <v>1212</v>
          </cell>
          <cell r="C18" t="str">
            <v>Acciones en beneficio de las Madres gestantes y lactantes atendidas a través de alianzas estratégicas.</v>
          </cell>
        </row>
        <row r="19">
          <cell r="B19">
            <v>1221</v>
          </cell>
          <cell r="C19" t="str">
            <v>Estructuración e implementación del Sistema de Seguimiento al Desarrollo Integral de la Primera Infancia (SSDIPI).</v>
          </cell>
        </row>
        <row r="20">
          <cell r="B20">
            <v>1222</v>
          </cell>
          <cell r="C20" t="str">
            <v>Acciones para Prevenir y atender las situaciones de violencia intrafamiliar contra niñas, niños y adolescentes, para evitar su vulneración y romper con ciclos de violencia en edades adultas.</v>
          </cell>
        </row>
        <row r="21">
          <cell r="B21">
            <v>1223</v>
          </cell>
          <cell r="C21" t="str">
            <v>Acciones encaminadas a erradicar el trabajo infantil.</v>
          </cell>
        </row>
        <row r="22">
          <cell r="B22">
            <v>1224</v>
          </cell>
          <cell r="C22" t="str">
            <v>Estructurar y crear la Ruta Integral de Atenciones de niñas, niños y adolescentes en condiciones de vulnerabilidad.</v>
          </cell>
        </row>
        <row r="23">
          <cell r="B23">
            <v>1225</v>
          </cell>
          <cell r="C23" t="str">
            <v>Implementar acciones conjuntas de educación sexual y bienestar de niños y niñas, desde las diferentes instancias educativas y programas de la administración municipal.</v>
          </cell>
        </row>
        <row r="24">
          <cell r="B24">
            <v>1231</v>
          </cell>
          <cell r="C24" t="str">
            <v>Estructuración y ejecución del plan de acción de la política pública de niñez adoptada mediante Acuerdo Municipal Nro. 007 de 2019.</v>
          </cell>
        </row>
        <row r="25">
          <cell r="B25">
            <v>1232</v>
          </cell>
          <cell r="C25" t="str">
            <v>Acciones para el fortalecimiento de la mesa de infancia, adolescencia y familia en el Municipio de Caldas.</v>
          </cell>
        </row>
        <row r="26">
          <cell r="B26">
            <v>1311</v>
          </cell>
          <cell r="C26" t="str">
            <v>Estructuración, formulación e implementación del Plan estratégico de desarrollo juvenil.</v>
          </cell>
        </row>
        <row r="27">
          <cell r="B27">
            <v>1312</v>
          </cell>
          <cell r="C27" t="str">
            <v>Acciones para la estructuración, conformación y acompañamiento integral del Consejo Municipal de Juventud – CMJ.</v>
          </cell>
        </row>
        <row r="28">
          <cell r="B28">
            <v>1314</v>
          </cell>
          <cell r="C28" t="str">
            <v>Eventos realizados para los jóvenes del Municipio</v>
          </cell>
        </row>
        <row r="29">
          <cell r="B29">
            <v>1315</v>
          </cell>
          <cell r="C29" t="str">
            <v>Acciones para la creación del Campus Juvenil para la identificación y reconocimiento de liderazgos positivos, formación en participación, resolución de conflictos, emprendimiento e inclusión laboral y productiva a los jóvenes.</v>
          </cell>
        </row>
        <row r="30">
          <cell r="B30">
            <v>1316</v>
          </cell>
          <cell r="C30" t="str">
            <v>Gestionar alianzas públicas y privadas para servicios complementarios a población estudiantil.</v>
          </cell>
        </row>
        <row r="31">
          <cell r="B31">
            <v>1411</v>
          </cell>
          <cell r="C31" t="str">
            <v>Acciones para el fortalecimiento a la Comisaria de Familia con tecnología, personal idóneo, mejor capacidad instalada y talento humano.</v>
          </cell>
        </row>
        <row r="32">
          <cell r="B32">
            <v>1412</v>
          </cell>
          <cell r="C32" t="str">
            <v>Estructurar, formular e implementar la Política Pública Municipal de Familias, que reconozca a las familias como sujetos colectivos de derechos, para contribuir a la consolidación de una sociedad justa y equitativa.</v>
          </cell>
        </row>
        <row r="33">
          <cell r="B33">
            <v>1413</v>
          </cell>
          <cell r="C33" t="str">
            <v>Acciones para el fortalecimiento de los lazos familiares mediante encuentros de pareja, talleres de pautas de crianza humanizada, valores familiares y generación de espacios para compartir en familia.</v>
          </cell>
        </row>
        <row r="34">
          <cell r="B34">
            <v>1414</v>
          </cell>
          <cell r="C34" t="str">
            <v>Acciones de   apoyo   Familias beneficiadas con el programa Familias en Acción.</v>
          </cell>
        </row>
        <row r="35">
          <cell r="B35">
            <v>1415</v>
          </cell>
          <cell r="C35" t="str">
            <v>Acciones de apoyo para formular y ejecutar estrategias para el acompañamiento a familias en la implementación de unidades productivas y la creación de empresas familiares como reactivación económica y social.</v>
          </cell>
        </row>
        <row r="36">
          <cell r="B36">
            <v>1421</v>
          </cell>
          <cell r="C36" t="str">
            <v>Acciones para la caracterización e identificación de la población habitante de calle en el Municipio.</v>
          </cell>
        </row>
        <row r="37">
          <cell r="B37">
            <v>1422</v>
          </cell>
          <cell r="C37" t="str">
            <v>Acciones de atención Integral de Protección Social de la población habitante de calle en el Municipio.</v>
          </cell>
        </row>
        <row r="38">
          <cell r="B38">
            <v>1511</v>
          </cell>
          <cell r="C38" t="str">
            <v>Acciones técnicas, operativas y logísticas para apoyar el Comité de Justicia Transicional.</v>
          </cell>
        </row>
        <row r="39">
          <cell r="B39">
            <v>1512</v>
          </cell>
          <cell r="C39"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0">
          <cell r="B40">
            <v>1513</v>
          </cell>
          <cell r="C40" t="str">
            <v>Acciones de apoyo técnico, logístico, tecnológico y operativo a la mesa Municipal de víctimas dentro de su función de formular propuestas, planes, programas y proyectos para la materialización de los derechos de la población víctima.</v>
          </cell>
        </row>
        <row r="41">
          <cell r="B41">
            <v>1611</v>
          </cell>
          <cell r="C41" t="str">
            <v>Acciones orientadas a fortalecer los programas de asistencia y atención a los diferentes grupos que garantizan el enfoque de derechos para la atención diferencial de grupos étnicos.</v>
          </cell>
        </row>
        <row r="42">
          <cell r="B42">
            <v>1612</v>
          </cell>
          <cell r="C42" t="str">
            <v>Acciones para generar oportunidades de estudio y empleabilidad para los grupos étnicos mediante la atención de necesidades en materia de empleo, innovación, emprendimiento y desarrollo humano.</v>
          </cell>
        </row>
        <row r="43">
          <cell r="B43">
            <v>1711</v>
          </cell>
          <cell r="C43" t="str">
            <v>Mesas de participación de las personas LGBTTTIQA implementadas.</v>
          </cell>
        </row>
        <row r="44">
          <cell r="B44">
            <v>1712</v>
          </cell>
          <cell r="C44" t="str">
            <v>Eventos con la población LGBTTTIQA realizados.</v>
          </cell>
        </row>
        <row r="45">
          <cell r="B45">
            <v>1713</v>
          </cell>
          <cell r="C45" t="str">
            <v>Acciones para generar oportunidades de estudio y empleabilidad para la población LGBTTTIQA mediante la atención de necesidades en materia de empleo, innovación, emprendimiento y desarrollo humano.</v>
          </cell>
        </row>
        <row r="46">
          <cell r="B46">
            <v>1811</v>
          </cell>
          <cell r="C46" t="str">
            <v>Acciones de atención integral de adultos mayores inscritos en los diferentes programas de la Administración Municipal.</v>
          </cell>
        </row>
        <row r="47">
          <cell r="B47">
            <v>1812</v>
          </cell>
          <cell r="C47" t="str">
            <v>Seguimiento trimestral a las acciones de implementación de la política pública de adulto mayor.</v>
          </cell>
        </row>
        <row r="48">
          <cell r="B48">
            <v>1813</v>
          </cell>
          <cell r="C48" t="str">
            <v>Acciones de promoción de la corresponsabilidad de la familia en el desarrollo de la atención integral a las personas mayores o con discapacidad.</v>
          </cell>
        </row>
        <row r="49">
          <cell r="B49">
            <v>1814</v>
          </cell>
          <cell r="C49" t="str">
            <v>Generar e implementar una ruta de atención intersectorial para el   adulto mayor, con discapacidad, sus familias y cuidadores, con el fin de incluirlos dentro de la oferta programática sectorial.</v>
          </cell>
        </row>
        <row r="50">
          <cell r="B50">
            <v>1815</v>
          </cell>
          <cell r="C50" t="str">
            <v>Acciones de atención integral de personas en situación de discapacidad inscritos en los diferentes programas de la Administración Municipal.</v>
          </cell>
        </row>
        <row r="51">
          <cell r="B51">
            <v>1816</v>
          </cell>
          <cell r="C51" t="str">
            <v>Caracterización e identificación de la población en situación de discapacidad como estrategia de atención de atención integral.</v>
          </cell>
        </row>
        <row r="52">
          <cell r="B52">
            <v>1817</v>
          </cell>
          <cell r="C52" t="str">
            <v>Formulación e Implementación del plan estratégico de la política pública de discapacidad mediante acuerdo Municipal 013 del 2019.</v>
          </cell>
        </row>
        <row r="53">
          <cell r="B53">
            <v>1818</v>
          </cell>
          <cell r="C53" t="str">
            <v>Acciones para generar oportunidades de estudio y empleabilidad para la población en situación de discapacidad mediante la atención de necesidades en materia de empleo, innovación, emprendimiento y desarrollo humano.</v>
          </cell>
        </row>
        <row r="54">
          <cell r="B54">
            <v>1911</v>
          </cell>
          <cell r="C54" t="str">
            <v>Acciones para la implementación del plan de lectura, escritura, oralidad y fortalecimiento a la extensión cultural de la biblioteca pública.</v>
          </cell>
        </row>
        <row r="55">
          <cell r="B55">
            <v>1912</v>
          </cell>
          <cell r="C55" t="str">
            <v>Estudiantes beneficiados con jornada complementaria.</v>
          </cell>
        </row>
        <row r="56">
          <cell r="B56">
            <v>1913</v>
          </cell>
          <cell r="C56" t="str">
            <v>Establecimientos educativos que reciben asesoría y asistencia técnica para la implementación del gobierno escolar.</v>
          </cell>
        </row>
        <row r="57">
          <cell r="B57">
            <v>1914</v>
          </cell>
          <cell r="C57" t="str">
            <v>Estrategia de acompañamiento al Tránsito armónico (trayectorias educativas),</v>
          </cell>
        </row>
        <row r="58">
          <cell r="B58">
            <v>1915</v>
          </cell>
          <cell r="C58" t="str">
            <v>Ajuste e implementación del Plan educativo Municipal PEM.</v>
          </cell>
        </row>
        <row r="59">
          <cell r="B59">
            <v>1916</v>
          </cell>
          <cell r="C59" t="str">
            <v>Acciones de mejoramiento de la calidad educativa a través de semilleros, preuniversitarios y preparación de Pruebas SABER.</v>
          </cell>
        </row>
        <row r="60">
          <cell r="B60">
            <v>1917</v>
          </cell>
          <cell r="C60" t="str">
            <v>Entrega de estímulos para estudiantes destacados en el grado 11.</v>
          </cell>
        </row>
        <row r="61">
          <cell r="B61">
            <v>1918</v>
          </cell>
          <cell r="C61" t="str">
            <v>Institucionalizar las Olimpiadas Académicas.</v>
          </cell>
        </row>
        <row r="62">
          <cell r="B62">
            <v>1919</v>
          </cell>
          <cell r="C62" t="str">
            <v>Actualización, adopción e implementación de los Manuales de convivencia en las instituciones educativas públicas.</v>
          </cell>
        </row>
        <row r="63">
          <cell r="B63">
            <v>1921</v>
          </cell>
          <cell r="C63" t="str">
            <v>Estudiantes que egresan con doble titulación en alianza con el SENA.</v>
          </cell>
        </row>
        <row r="64">
          <cell r="B64">
            <v>1922</v>
          </cell>
          <cell r="C64" t="str">
            <v>Crear un fondo para facilitar el acceso a la educación técnica y tecnológica.</v>
          </cell>
        </row>
        <row r="65">
          <cell r="B65">
            <v>1923</v>
          </cell>
          <cell r="C65"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6">
          <cell r="B66">
            <v>1931</v>
          </cell>
          <cell r="C66" t="str">
            <v>Instituciones Educativas oficiales beneficiadas con la alianza ERA.</v>
          </cell>
        </row>
        <row r="67">
          <cell r="B67">
            <v>1932</v>
          </cell>
          <cell r="C67" t="str">
            <v>Maestros formados en pedagogías activas con la alianza ERA.</v>
          </cell>
        </row>
        <row r="68">
          <cell r="B68">
            <v>1933</v>
          </cell>
          <cell r="C68" t="str">
            <v>Estudiantes beneficiados de la Universidad en el campo con la alianza ERA.</v>
          </cell>
        </row>
        <row r="69">
          <cell r="B69">
            <v>1941</v>
          </cell>
          <cell r="C69" t="str">
            <v>Acciones de apoyo Matricula oficial en edad escolar y adultos.</v>
          </cell>
        </row>
        <row r="70">
          <cell r="B70">
            <v>1942</v>
          </cell>
          <cell r="C70" t="str">
            <v>Estudiantes beneficiados con transporte escolar.</v>
          </cell>
        </row>
        <row r="71">
          <cell r="B71">
            <v>1943</v>
          </cell>
          <cell r="C71" t="str">
            <v>Acciones de Construcción y ampliación de la infraestructura física educativa del Municipio de Caldas.</v>
          </cell>
        </row>
        <row r="72">
          <cell r="B72">
            <v>1944</v>
          </cell>
          <cell r="C72" t="str">
            <v>Acciones de Mantenimiento, mejoramiento y modernización a la infraestructura educativa del Municipio de Caldas.</v>
          </cell>
        </row>
        <row r="73">
          <cell r="B73">
            <v>1945</v>
          </cell>
          <cell r="C73" t="str">
            <v>Acciones para la dotación de instituciones educativas, sedes, centros educativos rurales con material didáctico, y TICS.</v>
          </cell>
        </row>
        <row r="74">
          <cell r="B74">
            <v>1946</v>
          </cell>
          <cell r="C74" t="str">
            <v>Acciones para el mejoramiento y ampliación a la cobertura municipal en los servicios de bienestar y convivencia estudiantil.</v>
          </cell>
        </row>
        <row r="75">
          <cell r="B75">
            <v>1947</v>
          </cell>
          <cell r="C75" t="str">
            <v>Acciones para favorecer las diferentes modalidades educativas para la población adulta (sabatino y/o nocturno y/o digital).</v>
          </cell>
        </row>
        <row r="76">
          <cell r="B76">
            <v>1951</v>
          </cell>
          <cell r="C76" t="str">
            <v>Acciones de apoyo pedagógico al trabajo curricular de las instituciones y centros educativos.</v>
          </cell>
        </row>
        <row r="77">
          <cell r="B77">
            <v>1952</v>
          </cell>
          <cell r="C77" t="str">
            <v>Acciones de apoyo a docentes y directivos docentes en procesos de desarrollo y salud mental, y acciones de estímulo y reconocimiento a la labor docente.</v>
          </cell>
        </row>
        <row r="78">
          <cell r="B78">
            <v>1961</v>
          </cell>
          <cell r="C78" t="str">
            <v>Acciones para beneficio de estudiantes con becas en programas de educación superior.</v>
          </cell>
        </row>
        <row r="79">
          <cell r="B79">
            <v>1971</v>
          </cell>
          <cell r="C79" t="str">
            <v>Acciones de apoyo con kits escolares a estudiantes de primaria, media y básica.</v>
          </cell>
        </row>
        <row r="80">
          <cell r="B80">
            <v>1972</v>
          </cell>
          <cell r="C80" t="str">
            <v>Acciones para fortalecer, ampliar y apoyar la permanencia educativa mediante la intervención de la Unidad de Atención Integral y pedagógica (U.A.I.P)</v>
          </cell>
        </row>
        <row r="81">
          <cell r="B81">
            <v>1973</v>
          </cell>
          <cell r="C81" t="str">
            <v>Estructurar una plataforma tecnológica que administre las bases de información y caracterización de la población.</v>
          </cell>
        </row>
        <row r="82">
          <cell r="B82">
            <v>11011</v>
          </cell>
          <cell r="C82" t="str">
            <v>Realizar visitas de IVC al año a cada establecimiento abierto al público.</v>
          </cell>
        </row>
        <row r="83">
          <cell r="B83">
            <v>11012</v>
          </cell>
          <cell r="C83" t="str">
            <v>Realizar campañas con estrategias municipales para mejorar la calidad del aire.</v>
          </cell>
        </row>
        <row r="84">
          <cell r="B84">
            <v>11013</v>
          </cell>
          <cell r="C84" t="str">
            <v>Realizar visitas de vigilancia y control anuales a cada uno de los acueductos rurales y urbanos del Municipio.</v>
          </cell>
        </row>
        <row r="85">
          <cell r="B85">
            <v>11021</v>
          </cell>
          <cell r="C85" t="str">
            <v>Desarrollar estrategias de hábitos de vida saludable a poblaciones vulnerables relacionadas con salud oral y prevención de enfermedades crónicas modalidad virtual y presencial.</v>
          </cell>
        </row>
        <row r="86">
          <cell r="B86">
            <v>11031</v>
          </cell>
          <cell r="C86" t="str">
            <v>Desarrollar estrategias para promover la lactancia materna y hábitos de alimentación saludable.</v>
          </cell>
        </row>
        <row r="87">
          <cell r="B87">
            <v>11041</v>
          </cell>
          <cell r="C87" t="str">
            <v>Desarrollar estrategias sobre maternidad segura.</v>
          </cell>
        </row>
        <row r="88">
          <cell r="B88">
            <v>11042</v>
          </cell>
          <cell r="C88" t="str">
            <v>Implementar estrategia de promoción de derechos y deberes en salud sexual y reproductiva.</v>
          </cell>
        </row>
        <row r="89">
          <cell r="B89">
            <v>11051</v>
          </cell>
          <cell r="C89" t="str">
            <v>Realizar los planes de eventos de mitigación del riesgo en salud pública que se requieran (Sika, Dengue, Chincunguña, Covid-19).</v>
          </cell>
        </row>
        <row r="90">
          <cell r="B90">
            <v>11061</v>
          </cell>
          <cell r="C90" t="str">
            <v>Promover estrategia de estilos, modos y condiciones saludables en el entorno laboral en sector formal e informal de la economía.</v>
          </cell>
        </row>
        <row r="91">
          <cell r="B91">
            <v>11071</v>
          </cell>
          <cell r="C91" t="str">
            <v>Realizar campaña   de   IEC promocionando la vacunación en   la   población objeto del programa.</v>
          </cell>
        </row>
        <row r="92">
          <cell r="B92">
            <v>11072</v>
          </cell>
          <cell r="C92" t="str">
            <v>Verificar el reporte oportuno de las notificaciones en el SIVIGILA de los eventos de interés en salud pública de las UPGD.</v>
          </cell>
        </row>
        <row r="93">
          <cell r="B93">
            <v>11073</v>
          </cell>
          <cell r="C93" t="str">
            <v>Realizar búsquedas activas comunitarias para eventos de interés de salud pública.</v>
          </cell>
        </row>
        <row r="94">
          <cell r="B94">
            <v>11074</v>
          </cell>
          <cell r="C94" t="str">
            <v>Realizar asesorías y asistencias técnicas a las IPS del municipio en búsqueda activa institucional.</v>
          </cell>
        </row>
        <row r="95">
          <cell r="B95">
            <v>11076</v>
          </cell>
          <cell r="C95" t="str">
            <v>Realizar campaña de entornos saludables asociados a la prevención de IRA.</v>
          </cell>
        </row>
        <row r="96">
          <cell r="B96">
            <v>11081</v>
          </cell>
          <cell r="C96" t="str">
            <v>Realizar seguimiento e intervención a todos los casos de intento de suicidio ocurridos en el municipio.</v>
          </cell>
        </row>
        <row r="97">
          <cell r="B97">
            <v>11082</v>
          </cell>
          <cell r="C97" t="str">
            <v>Instituciones de salud y sociales con reporte de casos de consumo de sustancias psicoactivas.</v>
          </cell>
        </row>
        <row r="98">
          <cell r="B98">
            <v>11083</v>
          </cell>
          <cell r="C98" t="str">
            <v>Seguimiento mensual del reporte al SIVIGILA de casos notificados de violencia intrafamiliar en las instituciones de salud y sociales.</v>
          </cell>
        </row>
        <row r="99">
          <cell r="B99">
            <v>11091</v>
          </cell>
          <cell r="C99" t="str">
            <v>Desarrollar estrategias para fortalecer la gestión administrativa y financiera de la Secretaría de Salud.</v>
          </cell>
        </row>
        <row r="100">
          <cell r="B100">
            <v>11092</v>
          </cell>
          <cell r="C100" t="str">
            <v>Acciones para Garantizar el aseguramiento en salud de la población objetivo.</v>
          </cell>
        </row>
        <row r="101">
          <cell r="B101">
            <v>11093</v>
          </cell>
          <cell r="C101" t="str">
            <v>Realizar asesorías y/o asistencias técnicas anuales, por cada uno de los proyectos programados, a cada institución prestadora de servicios de salud.</v>
          </cell>
        </row>
        <row r="102">
          <cell r="B102">
            <v>11094</v>
          </cell>
          <cell r="C102" t="str">
            <v>Desarrollar la estrategia de salud Más Cerca.</v>
          </cell>
        </row>
        <row r="103">
          <cell r="B103">
            <v>110105</v>
          </cell>
          <cell r="C103" t="str">
            <v>Acciones para la cofinanciar la construcción del Hospital Regional del Sur del Valle de Aburra.</v>
          </cell>
        </row>
        <row r="104">
          <cell r="B104">
            <v>11111</v>
          </cell>
          <cell r="C104" t="str">
            <v>Acciones de apoyo para los embajadores deportistas y para deportistas que representan a Caldas en diferentes disciplinas deportivas apoyados.</v>
          </cell>
        </row>
        <row r="105">
          <cell r="B105">
            <v>11112</v>
          </cell>
          <cell r="C105" t="str">
            <v>Acciones para el fomento deportivo mediante torneos deportivos municipales, Departamentales y/o Nacionales realizados.</v>
          </cell>
        </row>
        <row r="106">
          <cell r="B106">
            <v>11113</v>
          </cell>
          <cell r="C106" t="str">
            <v>Acciones de formación, iniciación y rotación deportiva Implementados en la zona urbana y rural.</v>
          </cell>
        </row>
        <row r="107">
          <cell r="B107">
            <v>11121</v>
          </cell>
          <cell r="C107" t="str">
            <v>Acciones de formación, capacitación y   formación dirigidas a monitores, técnicos, dirigentes y líderes deportivos realizadas.</v>
          </cell>
        </row>
        <row r="108">
          <cell r="B108">
            <v>11122</v>
          </cell>
          <cell r="C108" t="str">
            <v>Fortalecimiento operativo y tecnológico en el sector deportivo.</v>
          </cell>
        </row>
        <row r="109">
          <cell r="B109">
            <v>11131</v>
          </cell>
          <cell r="C109" t="str">
            <v>Acciones para la ejecución del programa Por su salud muévase pues.</v>
          </cell>
        </row>
        <row r="110">
          <cell r="B110">
            <v>11132</v>
          </cell>
          <cell r="C110" t="str">
            <v>Acciones de Dotación e implementación para entornos saludables realizadas.</v>
          </cell>
        </row>
        <row r="111">
          <cell r="B111">
            <v>11133</v>
          </cell>
          <cell r="C111" t="str">
            <v>Eventos de   actividad   física   y recreativa realizados.</v>
          </cell>
        </row>
        <row r="112">
          <cell r="B112">
            <v>11134</v>
          </cell>
          <cell r="C112" t="str">
            <v>Acciones para el fortalecimiento y mejoramiento del centro de acondicionamiento físico.</v>
          </cell>
        </row>
        <row r="113">
          <cell r="B113">
            <v>11135</v>
          </cell>
          <cell r="C113" t="str">
            <v>Eventos deportivos comunitarios realizados.</v>
          </cell>
        </row>
        <row r="114">
          <cell r="B114">
            <v>11136</v>
          </cell>
          <cell r="C114" t="str">
            <v>Acciones para la realización de los Juegos Deportivos Escolares e Intercolegiados.</v>
          </cell>
        </row>
        <row r="115">
          <cell r="B115">
            <v>11137</v>
          </cell>
          <cell r="C115" t="str">
            <v>Acciones para el apoyo a Docentes que participan en los juegos del magisterio.</v>
          </cell>
        </row>
        <row r="116">
          <cell r="B116">
            <v>11138</v>
          </cell>
          <cell r="C116" t="str">
            <v>Actualización, estructuración   e implementación del plan decenal de Deporte</v>
          </cell>
        </row>
        <row r="117">
          <cell r="B117">
            <v>11141</v>
          </cell>
          <cell r="C117" t="str">
            <v>Acciones de Mantenimiento, fortalecimiento y modernización de los escenarios deportivos en el Municipio de Caldas.</v>
          </cell>
        </row>
        <row r="118">
          <cell r="B118">
            <v>11142</v>
          </cell>
          <cell r="C118" t="str">
            <v>Construcción de la infraestructura deportiva y de recreación del Municipio de Caldas.</v>
          </cell>
        </row>
        <row r="119">
          <cell r="B119">
            <v>11211</v>
          </cell>
          <cell r="C119" t="str">
            <v>Campañas artísticas, ambientales, sociales y culturales que promuevan el desarrollo humano y la participación social y comunitaria.</v>
          </cell>
        </row>
        <row r="120">
          <cell r="B120">
            <v>11212</v>
          </cell>
          <cell r="C120" t="str">
            <v>Convenios para el fortalecimiento del sector cultural, realizados.</v>
          </cell>
        </row>
        <row r="121">
          <cell r="B121">
            <v>11213</v>
          </cell>
          <cell r="C121" t="str">
            <v>Acciones para el fortalecimiento de artistas, grupos artísticos y culturales.</v>
          </cell>
        </row>
        <row r="122">
          <cell r="B122">
            <v>11214</v>
          </cell>
          <cell r="C122" t="str">
            <v>Acciones para generar iniciativas emprendedoras en industrias creativas y/o economía naranja.</v>
          </cell>
        </row>
        <row r="123">
          <cell r="B123">
            <v>11221</v>
          </cell>
          <cell r="C123" t="str">
            <v>Acciones formativas para promotores y gestores culturales.</v>
          </cell>
        </row>
        <row r="124">
          <cell r="B124">
            <v>11222</v>
          </cell>
          <cell r="C124" t="str">
            <v>Implementación de acciones para ciudadanos que participan en procesos de gestión y formación artística y cultural, y en temas sobre industria creativa y/o economía naranja.</v>
          </cell>
        </row>
        <row r="125">
          <cell r="B125">
            <v>11223</v>
          </cell>
          <cell r="C125" t="str">
            <v>Desarrollar acciones mediante procesos investigativos en áreas artísticas, culturales, creativas y patrimoniales.</v>
          </cell>
        </row>
        <row r="126">
          <cell r="B126">
            <v>11224</v>
          </cell>
          <cell r="C126" t="str">
            <v>Acciones para la actualización y declaración de bienes culturales y patrimoniales del Municipio de Caldas.</v>
          </cell>
        </row>
        <row r="127">
          <cell r="B127">
            <v>11225</v>
          </cell>
          <cell r="C127" t="str">
            <v>Intervenciones de preservación de los bienes de interés patrimonial, muebles e inmuebles públicos, realizadas.</v>
          </cell>
        </row>
        <row r="128">
          <cell r="B128">
            <v>11231</v>
          </cell>
          <cell r="C128" t="str">
            <v>Acciones para el mejoramiento y modernización física y tecnológica de la infraestructura Cultural del Municipio.</v>
          </cell>
        </row>
        <row r="129">
          <cell r="B129">
            <v>11232</v>
          </cell>
          <cell r="C129" t="str">
            <v>Modernización y dotación de las diferentes áreas artísticas y culturales de la casa de la cultura del Municipio de Caldas.</v>
          </cell>
        </row>
        <row r="130">
          <cell r="B130">
            <v>11233</v>
          </cell>
          <cell r="C130" t="str">
            <v>Acciones de creación, implementación y sostenimiento de una plataforma tecnológica y sistemas de información integrados a la gestión cultural y artística del Municipio de Caldas.</v>
          </cell>
        </row>
        <row r="131">
          <cell r="B131">
            <v>11241</v>
          </cell>
          <cell r="C131" t="str">
            <v>Actualización e implementación del Plan decenal de cultura como herramienta de gestión y desarrollo cultural.</v>
          </cell>
        </row>
        <row r="132">
          <cell r="B132">
            <v>11242</v>
          </cell>
          <cell r="C132" t="str">
            <v>Apoyar técnica, operativa y logísticamente la conformación y operación del Consejo Municipal de cultura.</v>
          </cell>
        </row>
        <row r="133">
          <cell r="B133">
            <v>11243</v>
          </cell>
          <cell r="C133" t="str">
            <v>Eventos tradicionales, típicos y conmemorativos de orden cultural, comunitario y ambiental (Fiestas del aguacero, Calcanta, fiestas y juegos tradicionales de la calle, puente de reyes, concurso de poesía Ciro Mendía).</v>
          </cell>
        </row>
        <row r="134">
          <cell r="B134">
            <v>2111</v>
          </cell>
          <cell r="C134" t="str">
            <v>Acciones de caracterización y actualización de productores y organizaciones de productores existentes.</v>
          </cell>
        </row>
        <row r="135">
          <cell r="B135">
            <v>2112</v>
          </cell>
          <cell r="C135" t="str">
            <v>Diagnóstico, actualización e implementación de la política pública de Desarrollo Rural Municipal.</v>
          </cell>
        </row>
        <row r="136">
          <cell r="B136">
            <v>2121</v>
          </cell>
          <cell r="C136" t="str">
            <v>Fortalecer las unidades productivas a través del enfoque empresarial, manejo de registros, análisis de la información, comercialización de productos y enfoque asociativo.</v>
          </cell>
        </row>
        <row r="137">
          <cell r="B137">
            <v>2122</v>
          </cell>
          <cell r="C137" t="str">
            <v>Acciones para el fortalecimiento de la cadena productiva y comercial del café.</v>
          </cell>
        </row>
        <row r="138">
          <cell r="B138">
            <v>2131</v>
          </cell>
          <cell r="C138" t="str">
            <v>Acciones de participación de pequeños productores y unidades productivas en cadenas de transformación agropecuaria</v>
          </cell>
        </row>
        <row r="139">
          <cell r="B139">
            <v>2132</v>
          </cell>
          <cell r="C139" t="str">
            <v>Eventos de extensión rural con énfasis en transferencia de tecnologías apropiadas, realizados.</v>
          </cell>
        </row>
        <row r="140">
          <cell r="B140">
            <v>2141</v>
          </cell>
          <cell r="C140" t="str">
            <v>Acciones que promuevan la implementación de Buenas Prácticas de Producción, enfoque biosostenible, transformación agropecuaria y practicas limpias.</v>
          </cell>
        </row>
        <row r="141">
          <cell r="B141">
            <v>2142</v>
          </cell>
          <cell r="C141" t="str">
            <v>Acciones que permitan desarrollar unidades productivas agropecuarias con enfoque agroecológico y autosostenible en la zona urbana y rural.</v>
          </cell>
        </row>
        <row r="142">
          <cell r="B142">
            <v>2211</v>
          </cell>
          <cell r="C142" t="str">
            <v>Estructuración, formulación e implementación del modelo de emprendimiento sostenible del Municipio de Caldas.</v>
          </cell>
        </row>
        <row r="143">
          <cell r="B143">
            <v>2212</v>
          </cell>
          <cell r="C143" t="str">
            <v>Acciones que promuevan la formación permanente para el empleo y el emprendimiento.</v>
          </cell>
        </row>
        <row r="144">
          <cell r="B144">
            <v>2213</v>
          </cell>
          <cell r="C144" t="str">
            <v>Acciones para la implementación de estrategia de incubadora de empleo y emprendimiento sostenible.</v>
          </cell>
        </row>
        <row r="145">
          <cell r="B145">
            <v>2214</v>
          </cell>
          <cell r="C145" t="str">
            <v>Acciones para el fortalecimiento tecnológico a la producción, comercialización y promoción del empleo para lograr la diversificación y sofisticación de sus bienes y servicios.</v>
          </cell>
        </row>
        <row r="146">
          <cell r="B146">
            <v>2215</v>
          </cell>
          <cell r="C146" t="str">
            <v>Acuerdos de responsabilidad social empresarial realizados.</v>
          </cell>
        </row>
        <row r="147">
          <cell r="B147">
            <v>2216</v>
          </cell>
          <cell r="C147" t="str">
            <v>Acciones de comunicación y difusión e información en materia de empleo y emprendimiento.</v>
          </cell>
        </row>
        <row r="148">
          <cell r="B148">
            <v>2311</v>
          </cell>
          <cell r="C148" t="str">
            <v>Ferias y /o ruedas de negocios realizadas “Compre en Caldas".</v>
          </cell>
        </row>
        <row r="149">
          <cell r="B149">
            <v>2312</v>
          </cell>
          <cell r="C149" t="str">
            <v>Acciones que promuevan el turismo agroambiental para los campesinos que habitan en áreas de reserva y zonas de producción agrícola y pecuaria.</v>
          </cell>
        </row>
        <row r="150">
          <cell r="B150">
            <v>2313</v>
          </cell>
          <cell r="C150" t="str">
            <v>Acciones de construcción, adecuación, mejoramiento y modernización de la infraestructura física y tecnológica del Municipio para mejorar áreas destinadas para la comercialización de productos   agrícolas   y pecuarios.</v>
          </cell>
        </row>
        <row r="151">
          <cell r="B151">
            <v>2314</v>
          </cell>
          <cell r="C151" t="str">
            <v>Acciones para promover la formulación de incentivos tributarios para grandes empresas, PYMES e iniciativas de emprendimiento que generen        valor        y promuevan la generación de nuevos puestos de trabajo.</v>
          </cell>
        </row>
        <row r="152">
          <cell r="B152">
            <v>2315</v>
          </cell>
          <cell r="C152" t="str">
            <v>Estrategias que promuevan alianzas en beneficio del fortalecimiento comercial y generación del empleo digno.</v>
          </cell>
        </row>
        <row r="153">
          <cell r="B153">
            <v>2321</v>
          </cell>
          <cell r="C153" t="str">
            <v>Alianzas estratégicas con la empresa privada y pública para generación de empleo formal.</v>
          </cell>
        </row>
        <row r="154">
          <cell r="B154">
            <v>2322</v>
          </cell>
          <cell r="C154" t="str">
            <v>Acciones de capacitación y formación laboral realizadas.</v>
          </cell>
        </row>
        <row r="155">
          <cell r="B155">
            <v>2323</v>
          </cell>
          <cell r="C155" t="str">
            <v>Acciones institucionales integrales para la orientación laboral.</v>
          </cell>
        </row>
        <row r="156">
          <cell r="B156">
            <v>2324</v>
          </cell>
          <cell r="C156" t="str">
            <v>Eventos de empleo realizados.</v>
          </cell>
        </row>
        <row r="157">
          <cell r="B157">
            <v>2411</v>
          </cell>
          <cell r="C157" t="str">
            <v>Fortalecimiento de Huertas y eco huertas de familias para el autoconsumo humano tanto en zona urbana como rural.</v>
          </cell>
        </row>
        <row r="158">
          <cell r="B158">
            <v>2412</v>
          </cell>
          <cell r="C158" t="str">
            <v>Campañas Pedagógicas realizadas en seguridad alimentaria y nutricional.</v>
          </cell>
        </row>
        <row r="159">
          <cell r="B159">
            <v>2413</v>
          </cell>
          <cell r="C159" t="str">
            <v>Actualizar, formular e implementar la Política pública de seguridad alimentaria y nutricional.</v>
          </cell>
        </row>
        <row r="160">
          <cell r="B160">
            <v>2414</v>
          </cell>
          <cell r="C160" t="str">
            <v>Cupos atendidos en el Programa de Alimentación Escolar (PAE).</v>
          </cell>
        </row>
        <row r="161">
          <cell r="B161">
            <v>2415</v>
          </cell>
          <cell r="C161" t="str">
            <v>Beneficiados con el programa de restaurantes escolares.</v>
          </cell>
        </row>
        <row r="162">
          <cell r="B162">
            <v>2416</v>
          </cell>
          <cell r="C162" t="str">
            <v>Personas atendidas con los restaurantes comunitarios.</v>
          </cell>
        </row>
        <row r="163">
          <cell r="B163">
            <v>2417</v>
          </cell>
          <cell r="C163" t="str">
            <v>Alianzas para el mejoramiento de la seguridad alimentaria y nutricional.</v>
          </cell>
        </row>
        <row r="164">
          <cell r="B164">
            <v>2418</v>
          </cell>
          <cell r="C164" t="str">
            <v>Acciones del programa de tamizaje nutricional implementado.</v>
          </cell>
        </row>
        <row r="165">
          <cell r="B165">
            <v>2419</v>
          </cell>
          <cell r="C165" t="str">
            <v>Paquetes alimentarios entregados a madres comunitarias y madres FAMI.</v>
          </cell>
        </row>
        <row r="166">
          <cell r="B166">
            <v>24110</v>
          </cell>
          <cell r="C166" t="str">
            <v>Acciones de Fortalecimiento físico, técnico, operativo y tecnológico, de los programas de seguridad alimentaria y nutricional.</v>
          </cell>
        </row>
        <row r="167">
          <cell r="B167">
            <v>2511</v>
          </cell>
          <cell r="C167" t="str">
            <v>Actualización e implementación del Plan de Seguridad Vial.</v>
          </cell>
        </row>
        <row r="168">
          <cell r="B168">
            <v>2512</v>
          </cell>
          <cell r="C168" t="str">
            <v>Comités y Consejos de Seguridad Vial realizados</v>
          </cell>
        </row>
        <row r="169">
          <cell r="B169">
            <v>2513</v>
          </cell>
          <cell r="C169" t="str">
            <v>Implementación de los Comités Locales de Seguridad Vial</v>
          </cell>
        </row>
        <row r="170">
          <cell r="B170">
            <v>2514</v>
          </cell>
          <cell r="C170" t="str">
            <v>Acciones de fortalecimiento técnico, tecnológico e institucional a la gestión Administrativa y de trámites de la secretaría de Tránsito</v>
          </cell>
        </row>
        <row r="171">
          <cell r="B171">
            <v>2515</v>
          </cell>
          <cell r="C171" t="str">
            <v>Estrategias de  educación vial realizadas</v>
          </cell>
        </row>
        <row r="172">
          <cell r="B172">
            <v>2516</v>
          </cell>
          <cell r="C172" t="str">
            <v>Campaña educativas y operativas dirigidas a usuarios vulnerables y expuestos: peatones, ciclistas y motociclistas</v>
          </cell>
        </row>
        <row r="173">
          <cell r="B173">
            <v>2517</v>
          </cell>
          <cell r="C173" t="str">
            <v>Cátedra de Seguridad Vial diseñada e implementada</v>
          </cell>
        </row>
        <row r="174">
          <cell r="B174">
            <v>2518</v>
          </cell>
          <cell r="C174" t="str">
            <v>Controles integrales viales realizados.</v>
          </cell>
        </row>
        <row r="175">
          <cell r="B175">
            <v>2519</v>
          </cell>
          <cell r="C175" t="str">
            <v>Acciones de modernización tecnológica y/o Mantenimiento de equipos y tecnología para mejorar la capacidad operativa de la Secretaría de tránsito.</v>
          </cell>
        </row>
        <row r="176">
          <cell r="B176">
            <v>25110</v>
          </cell>
          <cell r="C176" t="str">
            <v>Acciones de fortalecimiento técnico, operativo, tecnológico e Institucional al proceso de cobro persuasivo y coactivo de la Secretaría de tránsito.</v>
          </cell>
        </row>
        <row r="177">
          <cell r="B177">
            <v>2521</v>
          </cell>
          <cell r="C177" t="str">
            <v>Acciones de implementación y control de Transporte Público.</v>
          </cell>
        </row>
        <row r="178">
          <cell r="B178">
            <v>2522</v>
          </cell>
          <cell r="C178" t="str">
            <v>Acciones de modernización y mejoramiento de las zonas estacionamiento regulado.</v>
          </cell>
        </row>
        <row r="179">
          <cell r="B179">
            <v>2611</v>
          </cell>
          <cell r="C179" t="str">
            <v>Formular, estructurar e implementar el Plan estratégico de turismo.</v>
          </cell>
        </row>
        <row r="180">
          <cell r="B180">
            <v>2612</v>
          </cell>
          <cell r="C180" t="str">
            <v>Conformación de escenarios de participación permanente con actores del sector turístico.</v>
          </cell>
        </row>
        <row r="181">
          <cell r="B181">
            <v>2613</v>
          </cell>
          <cell r="C181" t="str">
            <v>Diagnóstico, actualización e implementación de la política pública de turismo.</v>
          </cell>
        </row>
        <row r="182">
          <cell r="B182">
            <v>2621</v>
          </cell>
          <cell r="C182" t="str">
            <v>Inventario, caracterización, formulación de las rutas ecoturísticas y culturales.</v>
          </cell>
        </row>
        <row r="183">
          <cell r="B183">
            <v>2622</v>
          </cell>
          <cell r="C183" t="str">
            <v>Instalación de puntos de información turística.</v>
          </cell>
        </row>
        <row r="184">
          <cell r="B184">
            <v>2623</v>
          </cell>
          <cell r="C184" t="str">
            <v>Alianzas realizadas para la formación y comercialización de servicios turísticos locales.</v>
          </cell>
        </row>
        <row r="185">
          <cell r="B185">
            <v>2624</v>
          </cell>
          <cell r="C185" t="str">
            <v>Estrategias de fortalecimiento de las TICs en el sector turístico del Municipio desarrolladas.</v>
          </cell>
        </row>
        <row r="186">
          <cell r="B186">
            <v>3111</v>
          </cell>
          <cell r="C186" t="str">
            <v>Gestionar ante organismos nacionales, departamentales e internacionales la financiación de programas de construcción de vivienda saludable para la población.</v>
          </cell>
        </row>
        <row r="187">
          <cell r="B187">
            <v>3112</v>
          </cell>
          <cell r="C187" t="str">
            <v>Promover el uso de predios fiscales como contribución a proyectos de construcción de vivienda de interés social.</v>
          </cell>
        </row>
        <row r="188">
          <cell r="B188">
            <v>3121</v>
          </cell>
          <cell r="C188" t="str">
            <v>Gestionar ante organismos nacionales, departamentales e internacionales la financiación de programas de mejoramiento de vivienda saludable para la población.</v>
          </cell>
        </row>
        <row r="189">
          <cell r="B189">
            <v>3122</v>
          </cell>
          <cell r="C189" t="str">
            <v>Acciones para Mejorar las condiciones físicas y sociales de vivienda, entornos y asentamientos precarios a través de la implementación de políticas para el mejoramiento de barrios.</v>
          </cell>
        </row>
        <row r="190">
          <cell r="B190">
            <v>3123</v>
          </cell>
          <cell r="C190" t="str">
            <v>Gestionar la titulación y legalización de vivienda en zona urbana y rural del Municipio.</v>
          </cell>
        </row>
        <row r="191">
          <cell r="B191">
            <v>3131</v>
          </cell>
          <cell r="C191"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2">
          <cell r="B192">
            <v>3132</v>
          </cell>
          <cell r="C192"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3">
          <cell r="B193">
            <v>3133</v>
          </cell>
          <cell r="C193" t="str">
            <v>Apoyar la formulación, estructuración y ejecución de estudios y/o planes estratégicos de ordenamiento del territorio y el hábitat mediante esquemas asociativos comunitarios y sociales.</v>
          </cell>
        </row>
        <row r="194">
          <cell r="B194">
            <v>3134</v>
          </cell>
          <cell r="C194" t="str">
            <v>Acciones de apoyo técnico, logístico y operativo para el Consejo Territorial de Planeación CTP.</v>
          </cell>
        </row>
        <row r="195">
          <cell r="B195">
            <v>3135</v>
          </cell>
          <cell r="C195" t="str">
            <v>Realizar acciones de control, regulación, normalización y planificación de la urbanización de zonas con altas presiones urbanísticas y constructivas.</v>
          </cell>
        </row>
        <row r="196">
          <cell r="B196">
            <v>3136</v>
          </cell>
          <cell r="C196" t="str">
            <v>Acciones para generar el desarrollo del suelo de expansión urbana, mediante la utilización de los instrumentos de gestión inmobiliaria y del suelo que establece la Ley 388 de 1997 y PBOT.</v>
          </cell>
        </row>
        <row r="197">
          <cell r="B197">
            <v>3141</v>
          </cell>
          <cell r="C197" t="str">
            <v>Acciones para la Actualización, aplicación y Mantenimiento de la base cartográfica y sistema de información geográfica del Municipio de Caldas Antioquia.</v>
          </cell>
        </row>
        <row r="198">
          <cell r="B198">
            <v>3142</v>
          </cell>
          <cell r="C198" t="str">
            <v>Acciones para Actualizar la información catastral urbana y rural relacionada con los bienes inmuebles sometidos a permanentes cambios en sus aspectos, físicos, jurídicos, fiscales y económicos.</v>
          </cell>
        </row>
        <row r="199">
          <cell r="B199">
            <v>3143</v>
          </cell>
          <cell r="C199" t="str">
            <v>Acciones para Actualizar y modernizar el hardware y software de la Unidad de catastro de la secretaría de planeación del Municipio de Caldas.</v>
          </cell>
        </row>
        <row r="200">
          <cell r="B200">
            <v>3144</v>
          </cell>
          <cell r="C200" t="str">
            <v>Acciones para implementar la política de catastro Multipropósito a la que refieren los artículos 79 a 82 de la Ley 1955 de 2019 - Plan Nacional de Desarrollo, y los Decretos 1983 de 2019 y 148 de 2020.</v>
          </cell>
        </row>
        <row r="201">
          <cell r="B201">
            <v>3145</v>
          </cell>
          <cell r="C201"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2">
          <cell r="B202">
            <v>3146</v>
          </cell>
          <cell r="C202" t="str">
            <v>Acciones para mantener actualizada la base de datos de la estratificación urbana y rural</v>
          </cell>
        </row>
        <row r="203">
          <cell r="B203">
            <v>3151</v>
          </cell>
          <cell r="C203"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4">
          <cell r="B204">
            <v>3152</v>
          </cell>
          <cell r="C204" t="str">
            <v>Estudios de prefactibilidad y factibilidad para la construcción y mejoramiento de la malla vial urbana y rural, en armonía con el plan de movilidad vial y los instrumentos de gestión territorial del PBOT del Municipio de Caldas Antioquia.</v>
          </cell>
        </row>
        <row r="205">
          <cell r="B205">
            <v>3153</v>
          </cell>
          <cell r="C205" t="str">
            <v>Estudios y diseños para el mejoramiento de la malla vial urbana y rural del Municipio de Caldas.</v>
          </cell>
        </row>
        <row r="206">
          <cell r="B206">
            <v>3211</v>
          </cell>
          <cell r="C206"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7">
          <cell r="B207">
            <v>3212</v>
          </cell>
          <cell r="C207" t="str">
            <v>Acciones institucionales para la reducción de emisiones de GEI, a partir del uso de otras fuentes energéticas, menos intensivas en el uso de combustibles fósiles o combustibles con menores emisiones en el sector industrial y el sector automotor.</v>
          </cell>
        </row>
        <row r="208">
          <cell r="B208">
            <v>3213</v>
          </cell>
          <cell r="C208" t="str">
            <v>Implementación de energías alternativas, energías renovables y/o energías limpias en los proyectos de infraestructura que adelante el Municipio de Caldas.</v>
          </cell>
        </row>
        <row r="209">
          <cell r="B209">
            <v>3214</v>
          </cell>
          <cell r="C209" t="str">
            <v>Acciones para el mejoramiento del sistema de alerta y detección temprana de control y calidad del aire en articulación con el AMVA y el SIATA</v>
          </cell>
        </row>
        <row r="210">
          <cell r="B210">
            <v>3221</v>
          </cell>
          <cell r="C210" t="str">
            <v>Acciones para la adquisición y protección de áreas en ecosistemas estratégicos propiedad del Municipio de Caldas.</v>
          </cell>
        </row>
        <row r="211">
          <cell r="B211">
            <v>3222</v>
          </cell>
          <cell r="C211" t="str">
            <v>Gestionar procesos de reforestación y atención ambiental integral, que permitan el sostenimiento de áreas de producción de agua, recuperación de zonas degradadas y en estado de deterioro por la acción del hombre o la naturaleza.</v>
          </cell>
        </row>
        <row r="212">
          <cell r="B212">
            <v>3223</v>
          </cell>
          <cell r="C212" t="str">
            <v>Integración a la Geodatabase del Municipio, las áreas protegidas y ecosistemas estratégicos existentes en el Municipio de Caldas en el PBOT y el DMI, PCA y la reserva del alto de San Miguel, que permitan la gestión del territorio.</v>
          </cell>
        </row>
        <row r="213">
          <cell r="B213">
            <v>3224</v>
          </cell>
          <cell r="C213" t="str">
            <v>Implementación de proyectos productivos sostenibles en las áreas protegidas y/o ecosistemas estratégicos.</v>
          </cell>
        </row>
        <row r="214">
          <cell r="B214">
            <v>3225</v>
          </cell>
          <cell r="C214" t="str">
            <v>Acciones para Estructurar, reglamentar e implementar en las áreas protegidas y/o ecosistemas estratégicos, el esquema de pago por servicios ambientales (PSA) y otros incentivos de conservación.</v>
          </cell>
        </row>
        <row r="215">
          <cell r="B215">
            <v>3226</v>
          </cell>
          <cell r="C215" t="str">
            <v>Acciones de Mantenimiento y restauración ecológica en ecosistemas estratégicos y/o áreas protegidas.</v>
          </cell>
        </row>
        <row r="216">
          <cell r="B216">
            <v>3227</v>
          </cell>
          <cell r="C216" t="str">
            <v>Acciones de importancia ambiental en espacios y equipamientos públicos intervenidos.</v>
          </cell>
        </row>
        <row r="217">
          <cell r="B217">
            <v>3231</v>
          </cell>
          <cell r="C217" t="str">
            <v>Acciones para la adquisición de predios para la recuperación y el cuidado de las áreas de importancia ambiental estratégica para protección del recurso hídrico según lo definido en el artículo 111 de la ley 99 de 1993.</v>
          </cell>
        </row>
        <row r="218">
          <cell r="B218">
            <v>3232</v>
          </cell>
          <cell r="C218" t="str">
            <v>Ejecutar acciones de alinderamiento, vigilancia y control de áreas, para la protección de fuentes abastecedoras de acueducto.</v>
          </cell>
        </row>
        <row r="219">
          <cell r="B219">
            <v>3233</v>
          </cell>
          <cell r="C219" t="str">
            <v>Estructurar, formular y ejecutar proyectos asociados al cuidado de las fuentes abastecedoras de acueductos del Municipio de Caldas y/o aquellas fuentes que estén enmarcados en los POMCAS y en los PORH vigentes en el Municipio de Caldas.</v>
          </cell>
        </row>
        <row r="220">
          <cell r="B220">
            <v>3234</v>
          </cell>
          <cell r="C220"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1">
          <cell r="B221">
            <v>3235</v>
          </cell>
          <cell r="C221" t="str">
            <v>Estructurar, formular y ejecutar proyectos de Mantenimiento, limpieza, cuidado y sostenibilidad de las fuentes hídricas en zona urbana.</v>
          </cell>
        </row>
        <row r="222">
          <cell r="B222">
            <v>3236</v>
          </cell>
          <cell r="C222" t="str">
            <v>Actualizar la red hídrica del Municipio de Caldas e incorporarla a la Geodatabase del Municipio de Caldas.</v>
          </cell>
        </row>
        <row r="223">
          <cell r="B223">
            <v>3237</v>
          </cell>
          <cell r="C223" t="str">
            <v>Formular el Plan de Gestión Ambiental PGAM e incorporarlo a la Geodatabase del Municipio de Caldas.</v>
          </cell>
        </row>
        <row r="224">
          <cell r="B224">
            <v>3241</v>
          </cell>
          <cell r="C224" t="str">
            <v>Implementar acciones de educación ambiental en las instituciones del Municipio, bajo el marco del Plan de educación Municipal, y las políticas públicas vigentes en el territorio.</v>
          </cell>
        </row>
        <row r="225">
          <cell r="B225">
            <v>3242</v>
          </cell>
          <cell r="C225" t="str">
            <v>Acciones para fortalecer la articulación institucional con las mesas y los colectivos ambientales en el Municipio de Caldas, mediante actividades de orden ambiental.</v>
          </cell>
        </row>
        <row r="226">
          <cell r="B226">
            <v>3243</v>
          </cell>
          <cell r="C226" t="str">
            <v>Acciones para impulsar la reforestación, a través de los Proyectos Ambientales Escolares PRAES y Proyectos Comunitarios de Educación Ambiental PROCEDAS y los CIDEAM.</v>
          </cell>
        </row>
        <row r="227">
          <cell r="B227">
            <v>3244</v>
          </cell>
          <cell r="C227" t="str">
            <v>Desarrollar campañas educativas para el cambio y la variabilidad climática que promuevan proyectos de ciencia, tecnología e innovación referentes a la acción del cambio climático.</v>
          </cell>
        </row>
        <row r="228">
          <cell r="B228">
            <v>3245</v>
          </cell>
          <cell r="C228" t="str">
            <v>Realizar actividades de educación ambiental, mejoramiento de entornos y sensibilización respecto la separación en la fuente y manejo adecuado de residuos sólidos.</v>
          </cell>
        </row>
        <row r="229">
          <cell r="B229">
            <v>3311</v>
          </cell>
          <cell r="C229" t="str">
            <v>Acciones para la realización de estudios de alto riesgo específicos para gestión adecuada del territorio.</v>
          </cell>
        </row>
        <row r="230">
          <cell r="B230">
            <v>3312</v>
          </cell>
          <cell r="C230" t="str">
            <v>Acciones para la implementación de sistemas de monitoreo y alerta temprana en zonas de alto riesgo por inundación, avenidas torrenciales y movimientos en masa de acuerdo con los lineamientos del PMGRD.</v>
          </cell>
        </row>
        <row r="231">
          <cell r="B231">
            <v>3313</v>
          </cell>
          <cell r="C231"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2">
          <cell r="B232">
            <v>3314</v>
          </cell>
          <cell r="C232" t="str">
            <v>Integrar a la Geodatabase del Municipio la Gestión integral del Riesgo y atención de Desastres, obtenidos de la actualización del PBOT, PMGRD y estudios de amenaza y alto riesgo específicos.</v>
          </cell>
        </row>
        <row r="233">
          <cell r="B233">
            <v>3315</v>
          </cell>
          <cell r="C233" t="str">
            <v>Realizar campañas educativas a la comunidad, para la reducción del riesgo y conocimiento de los factores exógenos que los generan.</v>
          </cell>
        </row>
        <row r="234">
          <cell r="B234">
            <v>3316</v>
          </cell>
          <cell r="C234"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5">
          <cell r="B235">
            <v>3321</v>
          </cell>
          <cell r="C235" t="str">
            <v>Acciones para fortalecer el fondo territorial de gestión del riesgo y definir sus recursos, e igualmente diseñar una estrategia de protección financiera en caso de desastres.</v>
          </cell>
        </row>
        <row r="236">
          <cell r="B236">
            <v>3322</v>
          </cell>
          <cell r="C236"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7">
          <cell r="B237">
            <v>3323</v>
          </cell>
          <cell r="C237" t="str">
            <v>Acciones para Cofinanciar y construir obras de estabilización, control y mitigación del riesgo en zonas vulnerables y zonas consideradas de alto riesgo mitigable y no mitigable en el municipio de Caldas.</v>
          </cell>
        </row>
        <row r="238">
          <cell r="B238">
            <v>3324</v>
          </cell>
          <cell r="C238" t="str">
            <v>Acciones para Cofinanciar y construir obras hidráulicas y de contención en las fuentes hídricas donde se puedan realizar acciones de mitigación de riesgo, para mejorar la calidad de vida de los ciudadanos.</v>
          </cell>
        </row>
        <row r="239">
          <cell r="B239">
            <v>3331</v>
          </cell>
          <cell r="C239" t="str">
            <v>Acciones para fortalecer técnica, operativa y financieramente al CMGRD y a la unidad de gestión del riesgo Municipal.</v>
          </cell>
        </row>
        <row r="240">
          <cell r="B240">
            <v>3332</v>
          </cell>
          <cell r="C240" t="str">
            <v>Dotar de elementos de protección, herramientas   y equipos e insumos para la atención de emergencias al CMGRD y   la   unidad   de gestión del riesgo para mejorar    la    capacidad   de respuesta ante acciones de reducción, mitigación y atención del riesgo.</v>
          </cell>
        </row>
        <row r="241">
          <cell r="B241">
            <v>3333</v>
          </cell>
          <cell r="C241" t="str">
            <v>Fortalecer a los cuerpos de socorro del Municipio de Caldas.</v>
          </cell>
        </row>
        <row r="242">
          <cell r="B242">
            <v>3411</v>
          </cell>
          <cell r="C242" t="str">
            <v>Acciones para aumentar la cobertura en zona urbana y rural del sistema de acueducto en el Municipio de Caldas</v>
          </cell>
        </row>
        <row r="243">
          <cell r="B243">
            <v>3412</v>
          </cell>
          <cell r="C243" t="str">
            <v>Obras de mejoramiento en los sistemas de acueducto urbano y rural ejecutadas</v>
          </cell>
        </row>
        <row r="244">
          <cell r="B244">
            <v>3413</v>
          </cell>
          <cell r="C244" t="str">
            <v>Acciones para el mejoramiento del Índice de Riesgo de la Calidad del Agua para Consumo Humano (IRCA) en zona urbana y rural del Municipio de Caldas</v>
          </cell>
        </row>
        <row r="245">
          <cell r="B245">
            <v>3414</v>
          </cell>
          <cell r="C245" t="str">
            <v>Acciones de apoyo a la ejecución de la etapa 10 del plan maestro de acueducto y alcantarillado en zona urbana</v>
          </cell>
        </row>
        <row r="246">
          <cell r="B246">
            <v>3415</v>
          </cell>
          <cell r="C246" t="str">
            <v>Implementar acciones y políticas institucionales enfocadas al ahorro del agua en el Municipio de Caldas.</v>
          </cell>
        </row>
        <row r="247">
          <cell r="B247">
            <v>3421</v>
          </cell>
          <cell r="C247" t="str">
            <v>Acciones para aumentar la cobertura del sistema de alcantarillado en zona urbana y rural en el Municipio de Caldas</v>
          </cell>
        </row>
        <row r="248">
          <cell r="B248">
            <v>3422</v>
          </cell>
          <cell r="C248" t="str">
            <v>Acciones de saneamiento básico para reducir el Número de vertimientos directos a las fuentes hídricas en zona urbana y rural para garantizar la calidad del agua y los recursos naturales.</v>
          </cell>
        </row>
        <row r="249">
          <cell r="B249">
            <v>3431</v>
          </cell>
          <cell r="C249" t="str">
            <v>Acciones para aumentar la cobertura del servicio de aseo en zona urbana y rural del Municipio de Caldas.</v>
          </cell>
        </row>
        <row r="250">
          <cell r="B250">
            <v>3432</v>
          </cell>
          <cell r="C250" t="str">
            <v>Acciones de apoyo técnico, logístico y operativo a Grupos organizados y legalmente constituidos con sistemas de aprovechamiento de residuos sólidos en operación</v>
          </cell>
        </row>
        <row r="251">
          <cell r="B251">
            <v>3433</v>
          </cell>
          <cell r="C251" t="str">
            <v>Acciones para incrementar el porcentaje de residuos sólidos reciclados</v>
          </cell>
        </row>
        <row r="252">
          <cell r="B252">
            <v>3434</v>
          </cell>
          <cell r="C252" t="str">
            <v>Actualización e implementación del PGIRS Municipal</v>
          </cell>
        </row>
        <row r="253">
          <cell r="B253">
            <v>3435</v>
          </cell>
          <cell r="C253" t="str">
            <v>Acciones tendientes a la consolidación, promoción y difusión de la Estrategia Nacional de Economía Circular en el Municipio de Caldas</v>
          </cell>
        </row>
        <row r="254">
          <cell r="B254">
            <v>3441</v>
          </cell>
          <cell r="C254" t="str">
            <v>Acciones de apoyo institucional y comunitario para el fortalecimiento institucional, técnico, operativo, administrativo, contable y logístico en la prestación eficiente y eficaz de los servicios públicos domiciliarios.</v>
          </cell>
        </row>
        <row r="255">
          <cell r="B255">
            <v>3442</v>
          </cell>
          <cell r="C255" t="str">
            <v>Acciones para el fortalecimiento, Mantenimiento y modernización del sistema de alumbrado público en zona urbana y rural del Municipio de Caldas</v>
          </cell>
        </row>
        <row r="256">
          <cell r="B256">
            <v>3511</v>
          </cell>
          <cell r="C256" t="str">
            <v>Acciones institucionales para el mejoramiento de la malla vial competencia de instancias del orden Departamental y Nacional.</v>
          </cell>
        </row>
        <row r="257">
          <cell r="B257">
            <v>3521</v>
          </cell>
          <cell r="C257" t="str">
            <v>Proyectos en materia de movilidad sostenible, para la optimización del transporte en el Municipio de Caldas, de manera integrada con los sistemas masivos de transporte del Valle de Aburrá.</v>
          </cell>
        </row>
        <row r="258">
          <cell r="B258">
            <v>3531</v>
          </cell>
          <cell r="C258" t="str">
            <v>Acciones para ejecutar proyectos de renovación, modernización e incremento del área de espacio público en el Municipio de Caldas.</v>
          </cell>
        </row>
        <row r="259">
          <cell r="B259">
            <v>3532</v>
          </cell>
          <cell r="C259" t="str">
            <v>Acciones para cofinanciar acciones de mejoramiento de espacio público en barrios y veredas mediante acciones de intervención social y comunitaria.</v>
          </cell>
        </row>
        <row r="260">
          <cell r="B260">
            <v>3533</v>
          </cell>
          <cell r="C260" t="str">
            <v>Acciones para construir, mejorar y modernizar circuitos y corredores turísticos urbanos y rurales</v>
          </cell>
        </row>
        <row r="261">
          <cell r="B261">
            <v>3541</v>
          </cell>
          <cell r="C261" t="str">
            <v>Equipamientos urbanos, comunitarios y turísticos construidos y mejorados.</v>
          </cell>
        </row>
        <row r="262">
          <cell r="B262">
            <v>3542</v>
          </cell>
          <cell r="C262" t="str">
            <v>Acciones para mejorar la Infraestructura en la malla vial urbana, rural y caminos veredales, construidos, rehabilitados y/o mantenidos.</v>
          </cell>
        </row>
        <row r="263">
          <cell r="B263">
            <v>3543</v>
          </cell>
          <cell r="C263" t="str">
            <v>Proyectos aprobados con entidades del orden departamental, regional o nacional para el mejoramiento de la malla vial urbana, rural y caminos veredales del Municipio de Caldas.</v>
          </cell>
        </row>
        <row r="264">
          <cell r="B264">
            <v>3544</v>
          </cell>
          <cell r="C264" t="str">
            <v>Acciones de señalización vial, seguridad vial y equipamiento urbano en Vías urbanas, rurales y caminos veredales</v>
          </cell>
        </row>
        <row r="265">
          <cell r="B265">
            <v>3545</v>
          </cell>
          <cell r="C265" t="str">
            <v>Cruces viales urbanos construidos y mejorados de manera integral.</v>
          </cell>
        </row>
        <row r="266">
          <cell r="B266">
            <v>3546</v>
          </cell>
          <cell r="C266" t="str">
            <v>Puntos críticos atendidos en la red vial rural, urbana y caminos veredales.</v>
          </cell>
        </row>
        <row r="267">
          <cell r="B267">
            <v>3611</v>
          </cell>
          <cell r="C267" t="str">
            <v>Acciones para Ampliar, mejorar y modernizar la infraestructura física y tecnológica del albergue Municipal</v>
          </cell>
        </row>
        <row r="268">
          <cell r="B268">
            <v>3621</v>
          </cell>
          <cell r="C268" t="str">
            <v>Acciones de esterilización de Caninos y felinos del Municipio de Caldas.</v>
          </cell>
        </row>
        <row r="269">
          <cell r="B269">
            <v>3622</v>
          </cell>
          <cell r="C269" t="str">
            <v>Acciones para el fortalecimiento técnico, operativo e institucional del Albergue de animales municipal.</v>
          </cell>
        </row>
        <row r="270">
          <cell r="B270">
            <v>3623</v>
          </cell>
          <cell r="C270" t="str">
            <v>Realizar Campañas para la adopción, tenencia responsable de mascotas, protección al animal, bienestar al animal y seguridad animal.</v>
          </cell>
        </row>
        <row r="271">
          <cell r="B271">
            <v>3624</v>
          </cell>
          <cell r="C271" t="str">
            <v>Acciones de estimación y caracterización de la población Canina y Felina del Municipio.</v>
          </cell>
        </row>
        <row r="272">
          <cell r="B272">
            <v>3625</v>
          </cell>
          <cell r="C272" t="str">
            <v>Instalación de microchips en caninos y felinos del municipio de Caldas.</v>
          </cell>
        </row>
        <row r="273">
          <cell r="B273">
            <v>3631</v>
          </cell>
          <cell r="C273" t="str">
            <v>Acciones para la prevención y protección de fauna y flora en el Municipio de Caldas.</v>
          </cell>
        </row>
        <row r="274">
          <cell r="B274">
            <v>3632</v>
          </cell>
          <cell r="C274" t="str">
            <v>Acciones para apoyar organizaciones y grupos organizados defensores de animales.</v>
          </cell>
        </row>
        <row r="275">
          <cell r="B275">
            <v>3633</v>
          </cell>
          <cell r="C275" t="str">
            <v>Estrategias pedagógicas realizadas, que permitan disminuir el uso de la pólvora en beneficio del bienestar animal.</v>
          </cell>
        </row>
        <row r="276">
          <cell r="B276">
            <v>3634</v>
          </cell>
          <cell r="C276" t="str">
            <v>Estrategias coordinadas, para el fortalecimiento del programa de sustitución de vehículos de tracción animal, por otro medio de carga y bienestar del caballo de alquiler.</v>
          </cell>
        </row>
        <row r="277">
          <cell r="B277">
            <v>4111</v>
          </cell>
          <cell r="C277" t="str">
            <v>Acciones formativas de participación ciudadana a organizaciones sociales, comunitarias, deportivas, culturales, ambientales, empresariales y Juntas de Acción Comunal en fortalecimiento institucional en materia presencial o a través de la virtualidad.</v>
          </cell>
        </row>
        <row r="278">
          <cell r="B278">
            <v>4112</v>
          </cell>
          <cell r="C278" t="str">
            <v>Apoyar técnica, operativa e institucionalmente encuentros de articulación y comunicación con organizaciones sociales y/o juntas de acción comunal, e instancias de participación.</v>
          </cell>
        </row>
        <row r="279">
          <cell r="B279">
            <v>4113</v>
          </cell>
          <cell r="C279" t="str">
            <v>Actualizar la plataforma tecnológica de la administración municipal en materia de atención de trámites virtuales activando un micrositio para la atención de organizaciones comunales y grupos organizados.</v>
          </cell>
        </row>
        <row r="280">
          <cell r="B280">
            <v>4121</v>
          </cell>
          <cell r="C280" t="str">
            <v>Estructuración, formulación e implementación de la política pública y el plan estratégico de libertad de culto y conciencia formulada y aprobada.</v>
          </cell>
        </row>
        <row r="281">
          <cell r="B281">
            <v>4122</v>
          </cell>
          <cell r="C281" t="str">
            <v>Acciones con las diferentes comunidades religiosas y cultos en materia de atención social, humanitaria y económica para la atención de la población más vulnerable.</v>
          </cell>
        </row>
        <row r="282">
          <cell r="B282">
            <v>4123</v>
          </cell>
          <cell r="C282" t="str">
            <v>Acciones para la conformación e implementación del Comité Técnico Intersectorial de Libertad de Creencias en el Municipio de Caldas.</v>
          </cell>
        </row>
        <row r="283">
          <cell r="B283">
            <v>4131</v>
          </cell>
          <cell r="C283" t="str">
            <v>Apoyar los convites y acciones comunitarias y sociales que mejoren la calidad de vida de los ciudadanos.</v>
          </cell>
        </row>
        <row r="284">
          <cell r="B284">
            <v>4132</v>
          </cell>
          <cell r="C284" t="str">
            <v>Jornadas de descentralización administrativa con oferta de servicios de la administración municipal.</v>
          </cell>
        </row>
        <row r="285">
          <cell r="B285">
            <v>4211</v>
          </cell>
          <cell r="C285" t="str">
            <v>Diagnóstico institucional de modernización del municipio, acorde con las nuevas demandas ciudadanas, el nuevo modelo de gestión, objetivos estratégicos y utilización de las TICS.</v>
          </cell>
        </row>
        <row r="286">
          <cell r="B286">
            <v>4212</v>
          </cell>
          <cell r="C286" t="str">
            <v>Acciones para desarrollar iniciativas de transformación y modernización institucional que fortalezcan las capacidades de gestión administrativa y atención ciudadana.</v>
          </cell>
        </row>
        <row r="287">
          <cell r="B287">
            <v>4213</v>
          </cell>
          <cell r="C287" t="str">
            <v>Acciones de alineamiento entre el Plan de Desarrollo Municipal y el sistema de gestión de calidad, bajo un enfoque de gestión por procesos, que involucre la transformación digital como un eje fundamental de eficiencia y productividad.</v>
          </cell>
        </row>
        <row r="288">
          <cell r="B288">
            <v>4214</v>
          </cell>
          <cell r="C288" t="str">
            <v>Actualización y fortalecimiento los procesos y procedimiento de la entidad mediante la adecuada implementación del sistema de gestión de calidad en armonía con las políticas del MIPG.</v>
          </cell>
        </row>
        <row r="289">
          <cell r="B289">
            <v>4215</v>
          </cell>
          <cell r="C289" t="str">
            <v>Acciones de Fortalecimiento al Banco de Programas y Proyectos de la Administración Municipal, como estrategia para cofinanciar el Plan de Desarrollo ante las diferentes entidades de orden metropolitano, departamental, nacional e internacional.</v>
          </cell>
        </row>
        <row r="290">
          <cell r="B290">
            <v>4216</v>
          </cell>
          <cell r="C290" t="str">
            <v>Acciones de apoyo a las entidades descentralizadas del Municipio de Caldas en la formulación e implementación en los modelos integrados de planeación y gestión.</v>
          </cell>
        </row>
        <row r="291">
          <cell r="B291">
            <v>4217</v>
          </cell>
          <cell r="C291" t="str">
            <v>Acciones de Construcción, adecuación y mejoramiento de la infraestructura física de la administración Municipal y dotación de mobiliario para el adecuado funcionamiento de la Administración municipal.</v>
          </cell>
        </row>
        <row r="292">
          <cell r="B292">
            <v>4218</v>
          </cell>
          <cell r="C292" t="str">
            <v>Acciones de modernización y remodelación física y tecnológica de la biblioteca Municipal</v>
          </cell>
        </row>
        <row r="293">
          <cell r="B293">
            <v>4221</v>
          </cell>
          <cell r="C293" t="str">
            <v>Personas atendidas en los programas de bienestar laboral.</v>
          </cell>
        </row>
        <row r="294">
          <cell r="B294">
            <v>4222</v>
          </cell>
          <cell r="C294" t="str">
            <v>Implementación del teletrabajo para los servidores públicos.</v>
          </cell>
        </row>
        <row r="295">
          <cell r="B295">
            <v>4231</v>
          </cell>
          <cell r="C295" t="str">
            <v>Acciones de Modernización física y tecnológica del archivo municipal.</v>
          </cell>
        </row>
        <row r="296">
          <cell r="B296">
            <v>4232</v>
          </cell>
          <cell r="C296" t="str">
            <v>Acciones de mejoramiento al proceso de gestión documental, estableciendo criterios de permanencia y disposición final conforme a la normativa archivística vigente.</v>
          </cell>
        </row>
        <row r="297">
          <cell r="B297">
            <v>4233</v>
          </cell>
          <cell r="C297" t="str">
            <v>Acciones de formulación y documentación a los procesos archivísticos encaminados a la planificación, procesamiento, manejo y organización de la documentación producida y recibida por la entidad dese su origen hasta su destino final.</v>
          </cell>
        </row>
        <row r="298">
          <cell r="B298">
            <v>4311</v>
          </cell>
          <cell r="C298" t="str">
            <v>Acciones para el fortalecimiento de atención a las auditorías internas y externas de la entidad.</v>
          </cell>
        </row>
        <row r="299">
          <cell r="B299">
            <v>4312</v>
          </cell>
          <cell r="C299" t="str">
            <v>Acciones de fortalecimiento a la gestión jurídica y contractual de la entidad.</v>
          </cell>
        </row>
        <row r="300">
          <cell r="B300">
            <v>4313</v>
          </cell>
          <cell r="C300" t="str">
            <v>Acciones de reducción de los riesgos de corrupción y de gestión, a través de la actualización de la matriz de riesgos y gestión de los controles implementados en el Plan de Anticorrupción y Atención al Ciudadano - PAAC.</v>
          </cell>
        </row>
        <row r="301">
          <cell r="B301">
            <v>4314</v>
          </cell>
          <cell r="C301" t="str">
            <v>Acciones que propendan al mejoramiento de la operatividad de la oficina de control interno, en los términos del artículo 8 de la Ley 1474 de 2011.</v>
          </cell>
        </row>
        <row r="302">
          <cell r="B302">
            <v>4315</v>
          </cell>
          <cell r="C302" t="str">
            <v>Acciones para la formulación, seguimiento y evaluación del plan de desarrollo municipal, planes estratégicos y planes de acción.</v>
          </cell>
        </row>
        <row r="303">
          <cell r="B303">
            <v>4316</v>
          </cell>
          <cell r="C303" t="str">
            <v>Acciones para mejorar el índice de desempeño institucional de la administración municipal durante el cuatrienio.</v>
          </cell>
        </row>
        <row r="304">
          <cell r="B304">
            <v>4321</v>
          </cell>
          <cell r="C304" t="str">
            <v>Acciones para el cumplimiento del indicador de la ley 617 de 2000.</v>
          </cell>
        </row>
        <row r="305">
          <cell r="B305">
            <v>4322</v>
          </cell>
          <cell r="C305" t="str">
            <v>Acciones para el Cumplimiento de los indicadores del índice de sostenibilidad y solvencia.</v>
          </cell>
        </row>
        <row r="306">
          <cell r="B306">
            <v>4323</v>
          </cell>
          <cell r="C306" t="str">
            <v>Acciones para el proceso de saneamiento contable.</v>
          </cell>
        </row>
        <row r="307">
          <cell r="B307">
            <v>4324</v>
          </cell>
          <cell r="C307" t="str">
            <v>Acciones para la Actualización del inventario Municipal.</v>
          </cell>
        </row>
        <row r="308">
          <cell r="B308">
            <v>4325</v>
          </cell>
          <cell r="C308" t="str">
            <v>Acciones de promoción del gasto público orientado a resultados mediante acciones de planeación, eficiencia, eficacia y transparencia.</v>
          </cell>
        </row>
        <row r="309">
          <cell r="B309">
            <v>4326</v>
          </cell>
          <cell r="C309" t="str">
            <v>Actualización del estatuto tributario Municipal.</v>
          </cell>
        </row>
        <row r="310">
          <cell r="B310">
            <v>4331</v>
          </cell>
          <cell r="C310" t="str">
            <v>Acciones para mejorar el registro de los trámites en el Sistema Único de Información de Trámites - SUIT e integrarlos a la plataforma tecnológica que permita integrar las bases de datos municipales con la Geodatabase.</v>
          </cell>
        </row>
        <row r="311">
          <cell r="B311">
            <v>4332</v>
          </cell>
          <cell r="C311" t="str">
            <v>Acciones para mejorar el porcentaje de efectividad en la atención de las PQRSD como parte del sistema integrado de gestión.</v>
          </cell>
        </row>
        <row r="312">
          <cell r="B312">
            <v>4341</v>
          </cell>
          <cell r="C312" t="str">
            <v>Acciones para Cofinanciar la modernización tecnológica de la administración municipal y las entidades descentralizadas.</v>
          </cell>
        </row>
        <row r="313">
          <cell r="B313">
            <v>4342</v>
          </cell>
          <cell r="C313" t="str">
            <v>Actualizar e implementar el plan estratégico de tecnologías de la información PETI.</v>
          </cell>
        </row>
        <row r="314">
          <cell r="B314">
            <v>4343</v>
          </cell>
          <cell r="C314" t="str">
            <v>Actualizar e implementar el plan estratégico de comunicaciones PEC.</v>
          </cell>
        </row>
        <row r="315">
          <cell r="B315">
            <v>4344</v>
          </cell>
          <cell r="C315" t="str">
            <v>Acciones para la implementación de la estrategia gubernamental de datos abiertos.</v>
          </cell>
        </row>
        <row r="316">
          <cell r="B316">
            <v>4345</v>
          </cell>
          <cell r="C316" t="str">
            <v>Acciones para aumentar y mejorar las herramientas TIC para la interacción con el ciudadano.</v>
          </cell>
        </row>
        <row r="317">
          <cell r="B317">
            <v>4411</v>
          </cell>
          <cell r="C317" t="str">
            <v>Acciones integrales para la prevención y contención de los delitos que afectan la seguridad pública y la seguridad ciudadana, donde se incorporen las diferentes variables de convivencia y seguridad ciudadana.</v>
          </cell>
        </row>
        <row r="318">
          <cell r="B318">
            <v>4412</v>
          </cell>
          <cell r="C318" t="str">
            <v>Consejos de Seguridad municipales descentralizados.</v>
          </cell>
        </row>
        <row r="319">
          <cell r="B319">
            <v>4413</v>
          </cell>
          <cell r="C319" t="str">
            <v>Acciones de apoyo a los organismos de seguridad y justicia para el cumplimiento de su objeto misional.</v>
          </cell>
        </row>
        <row r="320">
          <cell r="B320">
            <v>4414</v>
          </cell>
          <cell r="C320" t="str">
            <v>Acciones para Cofinanciar la construcción y dotación del centro integrado de mando unificado para el Municipio de Caldas.</v>
          </cell>
        </row>
        <row r="321">
          <cell r="B321">
            <v>4415</v>
          </cell>
          <cell r="C321" t="str">
            <v>Acciones para la Renovación física y tecnológica del CCTV urbano y rural.</v>
          </cell>
        </row>
        <row r="322">
          <cell r="B322">
            <v>4416</v>
          </cell>
          <cell r="C322" t="str">
            <v>Acciones integrales para prohibir el consumo de estupefacientes en parques públicos, inmediaciones de instituciones educativas, escenarios deportivos e iglesias, para darle cumplimiento a la sentencia C-253 de 2019 de la Corte Constitucional.</v>
          </cell>
        </row>
        <row r="323">
          <cell r="B323">
            <v>4417</v>
          </cell>
          <cell r="C323" t="str">
            <v>Acciones para garantizar entornos escolares seguros y libres de la amenaza de expendio y consumo de drogas.</v>
          </cell>
        </row>
        <row r="324">
          <cell r="B324">
            <v>4418</v>
          </cell>
          <cell r="C324" t="str">
            <v>Acciones de control urbanístico, ambiental y de control en el espacio público en zona urbana y rural.</v>
          </cell>
        </row>
        <row r="325">
          <cell r="B325">
            <v>4419</v>
          </cell>
          <cell r="C325" t="str">
            <v>Estructuración, actualización, formulación, implementación y evaluación del Plan Integral de Seguridad y Convivencia Ciudadana territorial (PISCCT).</v>
          </cell>
        </row>
        <row r="326">
          <cell r="B326">
            <v>44110</v>
          </cell>
          <cell r="C326" t="str">
            <v>Acciones de prevención de niños, niñas, adolescentes y jóvenes en explotación comercial e instrumentalización sexual.</v>
          </cell>
        </row>
        <row r="327">
          <cell r="B327">
            <v>44111</v>
          </cell>
          <cell r="C327" t="str">
            <v>Acciones integrales para la reducción del homicidio en el Municipio.</v>
          </cell>
        </row>
        <row r="328">
          <cell r="B328">
            <v>44112</v>
          </cell>
          <cell r="C328" t="str">
            <v>Acciones de control territorial conjuntas, por cuadrantes como estrategia de prevención del delito.</v>
          </cell>
        </row>
        <row r="329">
          <cell r="B329">
            <v>44113</v>
          </cell>
          <cell r="C329" t="str">
            <v>Acciones de fortalecimiento a la gestión de las inspecciones de policía y la comisaría de familia del municipio de Caldas.</v>
          </cell>
        </row>
        <row r="330">
          <cell r="B330">
            <v>44114</v>
          </cell>
          <cell r="C330" t="str">
            <v>Acompañamiento a procesos electorales en el Municipio</v>
          </cell>
        </row>
        <row r="331">
          <cell r="B331">
            <v>44115</v>
          </cell>
          <cell r="C331" t="str">
            <v>Acciones de Mantenimiento y mejoramiento a la infraestructura física y tecnológica a las inspecciones de policia, comisaria de familia y comando de policia.</v>
          </cell>
        </row>
        <row r="332">
          <cell r="B332">
            <v>44116</v>
          </cell>
          <cell r="C332" t="str">
            <v>Apoyar técnica, operativa y logísticamente a los operadores de justicia, para desarrollar capacidades especializadas para la defensa del agua, la biodiversidad y el medio ambiente.</v>
          </cell>
        </row>
        <row r="333">
          <cell r="B333">
            <v>44117</v>
          </cell>
          <cell r="C333" t="str">
            <v>Actividades descentralizadas para facilitar el acceso a la justicia y la presencia de las instituciones estatales a las zonas rurales del Municipio.</v>
          </cell>
        </row>
        <row r="334">
          <cell r="B334">
            <v>44118</v>
          </cell>
          <cell r="C334" t="str">
            <v>Acciones para mitigar y contener el hacinamiento carcelario y la atención de sindicados del municipio de Caldas.</v>
          </cell>
        </row>
        <row r="335">
          <cell r="B335">
            <v>4421</v>
          </cell>
          <cell r="C335" t="str">
            <v>Estrategias implementadas para la prevención y contención de las economías ilegales.</v>
          </cell>
        </row>
        <row r="336">
          <cell r="B336">
            <v>4422</v>
          </cell>
          <cell r="C336" t="str">
            <v>Proyectos y programas de formación y formalización ciudadana en sustituir las economías ilícitas por lícitas y a destruir las finanzas de las organizaciones criminales.</v>
          </cell>
        </row>
        <row r="337">
          <cell r="B337">
            <v>4423</v>
          </cell>
          <cell r="C337" t="str">
            <v>Acciones acompañadas en el marco del plan de prevención y control de las actividades ilícitas que afectan las rentas del Municipio.</v>
          </cell>
        </row>
        <row r="338">
          <cell r="B338">
            <v>4424</v>
          </cell>
          <cell r="C338" t="str">
            <v>Acompañar técnica, operativa y logísticamente a los operadores de justicia con ocasión de las acciones adelantadas para el control de las actividades que afectan las rentas de la entidad territorial.</v>
          </cell>
        </row>
        <row r="339">
          <cell r="B339">
            <v>4425</v>
          </cell>
          <cell r="C339" t="str">
            <v>Campañas formativas y comunicacionales para la prevención, control y sanción del delito.</v>
          </cell>
        </row>
        <row r="340">
          <cell r="B340">
            <v>4431</v>
          </cell>
          <cell r="C340" t="str">
            <v>Estrategias comunicacionales y pedagógicas, para la difusión reconocimiento, protección, defensa y garantía de los Derechos Humanos diseñadas e implementadas (DDHH)</v>
          </cell>
        </row>
        <row r="341">
          <cell r="B341">
            <v>4432</v>
          </cell>
          <cell r="C341" t="str">
            <v>Acciones para la prevención y atención de vulneraciones de Derechos Humanos.</v>
          </cell>
        </row>
        <row r="342">
          <cell r="B342">
            <v>4433</v>
          </cell>
          <cell r="C342" t="str">
            <v>Estructurar y formular e implementar el plan municipal de Derechos Humanos.</v>
          </cell>
        </row>
        <row r="343">
          <cell r="B343">
            <v>4441</v>
          </cell>
          <cell r="C343" t="str">
            <v>Apoyar acciones interinstitucionales para la atención integral a la población migrante en el Municipio.</v>
          </cell>
        </row>
        <row r="344">
          <cell r="B344">
            <v>4442</v>
          </cell>
          <cell r="C344" t="str">
            <v>Acciones institucionales para el fortalecimiento de los métodos alternativos de solución de conflictos.</v>
          </cell>
        </row>
        <row r="345">
          <cell r="B345">
            <v>4443</v>
          </cell>
          <cell r="C345" t="str">
            <v>Acciones para la formulación, implementación y puesta en marcha del centro de conciliación público en el Municipio.</v>
          </cell>
        </row>
        <row r="346">
          <cell r="B346">
            <v>4444</v>
          </cell>
          <cell r="C346" t="str">
            <v>Identificar los riesgos de violencia basada en género y adopción de acciones para la garantía del ejercicio de la defensa de los derechos humanos a nivel territorial.</v>
          </cell>
        </row>
        <row r="347">
          <cell r="B347">
            <v>4445</v>
          </cell>
          <cell r="C347" t="str">
            <v>Acciones institucionales y comunitarias para la construcción de paz, reconciliación y convivencia.</v>
          </cell>
        </row>
        <row r="348">
          <cell r="B348">
            <v>4446</v>
          </cell>
          <cell r="C348" t="str">
            <v>Acciones de Articulación de espacios académicos, culturales y comunitarios de discusión para la implementación de los puntos del acuerdo de paz en el Municipio.</v>
          </cell>
        </row>
        <row r="349">
          <cell r="B349">
            <v>4447</v>
          </cell>
          <cell r="C349" t="str">
            <v>Capacitación a docentes en estrategias de gestión de aula para la construcción de paz territorial.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sheetData sheetId="1">
        <row r="2">
          <cell r="B2">
            <v>1111</v>
          </cell>
          <cell r="C2" t="str">
            <v>Acciones de generación de ingresos para las mujeres, a través del acceso a instrumentos financieros y/o condiciones de empleabilidad y emprendimiento.</v>
          </cell>
        </row>
        <row r="3">
          <cell r="B3">
            <v>1112</v>
          </cell>
          <cell r="C3" t="str">
            <v>Acciones relacionadas con programas de incubación de emprendimientos en líneas temáticas de interés estratégico como TICS, salud, educación e industrias naranjas.</v>
          </cell>
        </row>
        <row r="4">
          <cell r="B4">
            <v>1113</v>
          </cell>
          <cell r="C4" t="str">
            <v>Acciones formativas en materia de productividad y emprendimiento como estrategia de generación de ingresos e independencia laboral mediante alianzas estratégicas con entidades del orden nacional y/o recursos de Cooperación Internacional.</v>
          </cell>
        </row>
        <row r="5">
          <cell r="B5">
            <v>1114</v>
          </cell>
          <cell r="C5" t="str">
            <v>Acciones de fortalecimiento técnico, académico, administrativo, jurídico y tecnológico a grupos, corporaciones y Organizaciones de mujeres del Municipio de Caldas.</v>
          </cell>
        </row>
        <row r="6">
          <cell r="B6">
            <v>1121</v>
          </cell>
          <cell r="C6" t="str">
            <v>Campañas de educación en derechos sexuales y reproductivos (planificación familiar, explotación sexual, entre otros) para las mujeres Caldeñas</v>
          </cell>
        </row>
        <row r="7">
          <cell r="B7">
            <v>1122</v>
          </cell>
          <cell r="C7" t="str">
            <v>Implementación de acciones para la formación de mujeres en la participación ciudadana, política, comunitaria y consolidación de paz.</v>
          </cell>
        </row>
        <row r="8">
          <cell r="B8">
            <v>1131</v>
          </cell>
          <cell r="C8" t="str">
            <v>Estrategias para la prevención de la violencia contra las mujeres</v>
          </cell>
        </row>
        <row r="9">
          <cell r="B9">
            <v>1132</v>
          </cell>
          <cell r="C9"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0">
          <cell r="B10">
            <v>1133</v>
          </cell>
          <cell r="C10" t="str">
            <v>Apoyo académico, logístico, tecnológico y operativo a la mesa municipal de erradicación de violencia contra las mujeres.</v>
          </cell>
        </row>
        <row r="11">
          <cell r="B11">
            <v>1134</v>
          </cell>
          <cell r="C11" t="str">
            <v>Atención y seguimiento de mujeres víctimas de violencias de género</v>
          </cell>
        </row>
        <row r="12">
          <cell r="B12">
            <v>1141</v>
          </cell>
          <cell r="C12"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3">
          <cell r="B13">
            <v>1142</v>
          </cell>
          <cell r="C13" t="str">
            <v>Acciones para la creación del centro de Promoción Integral para las mujeres y las niñas, como un espacio de acompañamiento psicosocial, empoderamiento social, político, encuentro de saberes, cultura, recreación, deporte y emprendimiento.</v>
          </cell>
        </row>
        <row r="14">
          <cell r="B14">
            <v>1143</v>
          </cell>
          <cell r="C14"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5">
          <cell r="B15">
            <v>1144</v>
          </cell>
          <cell r="C15" t="str">
            <v>Acciones para la implementación de la política pública municipal de equidad de género para las mujeres urbanas y rurales del Municipio de Caldas Antioquia.</v>
          </cell>
        </row>
        <row r="16">
          <cell r="B16">
            <v>1145</v>
          </cell>
          <cell r="C16" t="str">
            <v>Eventos de reconocimiento y conmemoración para la mujer</v>
          </cell>
        </row>
        <row r="17">
          <cell r="B17">
            <v>1211</v>
          </cell>
          <cell r="C17" t="str">
            <v>Acciones para la atención Niños y niñas entre los 0 y 5 años integralmente.</v>
          </cell>
        </row>
        <row r="18">
          <cell r="B18">
            <v>1212</v>
          </cell>
          <cell r="C18" t="str">
            <v>Acciones en beneficio de las Madres gestantes y lactantes atendidas a través de alianzas estratégicas.</v>
          </cell>
        </row>
        <row r="19">
          <cell r="B19">
            <v>1221</v>
          </cell>
          <cell r="C19" t="str">
            <v>Estructuración e implementación del Sistema de Seguimiento al Desarrollo Integral de la Primera Infancia (SSDIPI).</v>
          </cell>
        </row>
        <row r="20">
          <cell r="B20">
            <v>1222</v>
          </cell>
          <cell r="C20" t="str">
            <v>Acciones para Prevenir y atender las situaciones de violencia intrafamiliar contra niñas, niños y adolescentes, para evitar su vulneración y romper con ciclos de violencia en edades adultas.</v>
          </cell>
        </row>
        <row r="21">
          <cell r="B21">
            <v>1223</v>
          </cell>
          <cell r="C21" t="str">
            <v>Acciones encaminadas a erradicar el trabajo infantil.</v>
          </cell>
        </row>
        <row r="22">
          <cell r="B22">
            <v>1224</v>
          </cell>
          <cell r="C22" t="str">
            <v>Estructurar y crear la Ruta Integral de Atenciones de niñas, niños y adolescentes en condiciones de vulnerabilidad.</v>
          </cell>
        </row>
        <row r="23">
          <cell r="B23">
            <v>1225</v>
          </cell>
          <cell r="C23" t="str">
            <v>Implementar acciones conjuntas de educación sexual y bienestar de niños y niñas, desde las diferentes instancias educativas y programas de la administración municipal.</v>
          </cell>
        </row>
        <row r="24">
          <cell r="B24">
            <v>1231</v>
          </cell>
          <cell r="C24" t="str">
            <v>Estructuración y ejecución del plan de acción de la política pública de niñez adoptada mediante Acuerdo Municipal Nro. 007 de 2019.</v>
          </cell>
        </row>
        <row r="25">
          <cell r="B25">
            <v>1232</v>
          </cell>
          <cell r="C25" t="str">
            <v>Acciones para el fortalecimiento de la mesa de infancia, adolescencia y familia en el Municipio de Caldas.</v>
          </cell>
        </row>
        <row r="26">
          <cell r="B26">
            <v>1311</v>
          </cell>
          <cell r="C26" t="str">
            <v>Estructuración, formulación e implementación del Plan estratégico de desarrollo juvenil.</v>
          </cell>
        </row>
        <row r="27">
          <cell r="B27">
            <v>1312</v>
          </cell>
          <cell r="C27" t="str">
            <v>Acciones para la estructuración, conformación y acompañamiento integral del Consejo Municipal de Juventud – CMJ.</v>
          </cell>
        </row>
        <row r="28">
          <cell r="B28">
            <v>1314</v>
          </cell>
          <cell r="C28" t="str">
            <v>Eventos realizados para los jóvenes del Municipio</v>
          </cell>
        </row>
        <row r="29">
          <cell r="B29">
            <v>1315</v>
          </cell>
          <cell r="C29" t="str">
            <v>Acciones para la creación del Campus Juvenil para la identificación y reconocimiento de liderazgos positivos, formación en participación, resolución de conflictos, emprendimiento e inclusión laboral y productiva a los jóvenes.</v>
          </cell>
        </row>
        <row r="30">
          <cell r="B30">
            <v>1316</v>
          </cell>
          <cell r="C30" t="str">
            <v>Gestionar alianzas públicas y privadas para servicios complementarios a población estudiantil.</v>
          </cell>
        </row>
        <row r="31">
          <cell r="B31">
            <v>1411</v>
          </cell>
          <cell r="C31" t="str">
            <v>Acciones para el fortalecimiento a la Comisaria de Familia con tecnología, personal idóneo, mejor capacidad instalada y talento humano.</v>
          </cell>
        </row>
        <row r="32">
          <cell r="B32">
            <v>1412</v>
          </cell>
          <cell r="C32" t="str">
            <v>Estructurar, formular e implementar la Política Pública Municipal de Familias, que reconozca a las familias como sujetos colectivos de derechos, para contribuir a la consolidación de una sociedad justa y equitativa.</v>
          </cell>
        </row>
        <row r="33">
          <cell r="B33">
            <v>1413</v>
          </cell>
          <cell r="C33" t="str">
            <v>Acciones para el fortalecimiento de los lazos familiares mediante encuentros de pareja, talleres de pautas de crianza humanizada, valores familiares y generación de espacios para compartir en familia.</v>
          </cell>
        </row>
        <row r="34">
          <cell r="B34">
            <v>1414</v>
          </cell>
          <cell r="C34" t="str">
            <v>Acciones de   apoyo   Familias beneficiadas con el programa Familias en Acción.</v>
          </cell>
        </row>
        <row r="35">
          <cell r="B35">
            <v>1415</v>
          </cell>
          <cell r="C35" t="str">
            <v>Acciones de apoyo para formular y ejecutar estrategias para el acompañamiento a familias en la implementación de unidades productivas y la creación de empresas familiares como reactivación económica y social.</v>
          </cell>
        </row>
        <row r="36">
          <cell r="B36">
            <v>1421</v>
          </cell>
          <cell r="C36" t="str">
            <v>Acciones para la caracterización e identificación de la población habitante de calle en el Municipio.</v>
          </cell>
        </row>
        <row r="37">
          <cell r="B37">
            <v>1422</v>
          </cell>
          <cell r="C37" t="str">
            <v>Acciones de atención Integral de Protección Social de la población habitante de calle en el Municipio.</v>
          </cell>
        </row>
        <row r="38">
          <cell r="B38">
            <v>1511</v>
          </cell>
          <cell r="C38" t="str">
            <v>Acciones técnicas, operativas y logísticas para apoyar el Comité de Justicia Transicional.</v>
          </cell>
        </row>
        <row r="39">
          <cell r="B39">
            <v>1512</v>
          </cell>
          <cell r="C39"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0">
          <cell r="B40">
            <v>1513</v>
          </cell>
          <cell r="C40" t="str">
            <v>Acciones de apoyo técnico, logístico, tecnológico y operativo a la mesa Municipal de víctimas dentro de su función de formular propuestas, planes, programas y proyectos para la materialización de los derechos de la población víctima.</v>
          </cell>
        </row>
        <row r="41">
          <cell r="B41">
            <v>1611</v>
          </cell>
          <cell r="C41" t="str">
            <v>Acciones orientadas a fortalecer los programas de asistencia y atención a los diferentes grupos que garantizan el enfoque de derechos para la atención diferencial de grupos étnicos.</v>
          </cell>
        </row>
        <row r="42">
          <cell r="B42">
            <v>1612</v>
          </cell>
          <cell r="C42" t="str">
            <v>Acciones para generar oportunidades de estudio y empleabilidad para los grupos étnicos mediante la atención de necesidades en materia de empleo, innovación, emprendimiento y desarrollo humano.</v>
          </cell>
        </row>
        <row r="43">
          <cell r="B43">
            <v>1711</v>
          </cell>
          <cell r="C43" t="str">
            <v>Mesas de participación de las personas LGBTTTIQA implementadas.</v>
          </cell>
        </row>
        <row r="44">
          <cell r="B44">
            <v>1712</v>
          </cell>
          <cell r="C44" t="str">
            <v>Eventos con la población LGBTTTIQA realizados.</v>
          </cell>
        </row>
        <row r="45">
          <cell r="B45">
            <v>1713</v>
          </cell>
          <cell r="C45" t="str">
            <v>Acciones para generar oportunidades de estudio y empleabilidad para la población LGBTTTIQA mediante la atención de necesidades en materia de empleo, innovación, emprendimiento y desarrollo humano.</v>
          </cell>
        </row>
        <row r="46">
          <cell r="B46">
            <v>1811</v>
          </cell>
          <cell r="C46" t="str">
            <v>Acciones de atención integral de adultos mayores inscritos en los diferentes programas de la Administración Municipal.</v>
          </cell>
        </row>
        <row r="47">
          <cell r="B47">
            <v>1812</v>
          </cell>
          <cell r="C47" t="str">
            <v>Seguimiento trimestral a las acciones de implementación de la política pública de adulto mayor.</v>
          </cell>
        </row>
        <row r="48">
          <cell r="B48">
            <v>1813</v>
          </cell>
          <cell r="C48" t="str">
            <v>Acciones de promoción de la corresponsabilidad de la familia en el desarrollo de la atención integral a las personas mayores o con discapacidad.</v>
          </cell>
        </row>
        <row r="49">
          <cell r="B49">
            <v>1814</v>
          </cell>
          <cell r="C49" t="str">
            <v>Generar e implementar una ruta de atención intersectorial para el   adulto mayor, con discapacidad, sus familias y cuidadores, con el fin de incluirlos dentro de la oferta programática sectorial.</v>
          </cell>
        </row>
        <row r="50">
          <cell r="B50">
            <v>1815</v>
          </cell>
          <cell r="C50" t="str">
            <v>Acciones de atención integral de personas en situación de discapacidad inscritos en los diferentes programas de la Administración Municipal.</v>
          </cell>
        </row>
        <row r="51">
          <cell r="B51">
            <v>1816</v>
          </cell>
          <cell r="C51" t="str">
            <v>Caracterización e identificación de la población en situación de discapacidad como estrategia de atención de atención integral.</v>
          </cell>
        </row>
        <row r="52">
          <cell r="B52">
            <v>1817</v>
          </cell>
          <cell r="C52" t="str">
            <v>Formulación e Implementación del plan estratégico de la política pública de discapacidad mediante acuerdo Municipal 013 del 2019.</v>
          </cell>
        </row>
        <row r="53">
          <cell r="B53">
            <v>1818</v>
          </cell>
          <cell r="C53" t="str">
            <v>Acciones para generar oportunidades de estudio y empleabilidad para la población en situación de discapacidad mediante la atención de necesidades en materia de empleo, innovación, emprendimiento y desarrollo humano.</v>
          </cell>
        </row>
        <row r="54">
          <cell r="B54">
            <v>1911</v>
          </cell>
          <cell r="C54" t="str">
            <v>Acciones para la implementación del plan de lectura, escritura, oralidad y fortalecimiento a la extensión cultural de la biblioteca pública.</v>
          </cell>
        </row>
        <row r="55">
          <cell r="B55">
            <v>1912</v>
          </cell>
          <cell r="C55" t="str">
            <v>Estudiantes beneficiados con jornada complementaria.</v>
          </cell>
        </row>
        <row r="56">
          <cell r="B56">
            <v>1913</v>
          </cell>
          <cell r="C56" t="str">
            <v>Establecimientos educativos que reciben asesoría y asistencia técnica para la implementación del gobierno escolar.</v>
          </cell>
        </row>
        <row r="57">
          <cell r="B57">
            <v>1914</v>
          </cell>
          <cell r="C57" t="str">
            <v>Estrategia de acompañamiento al Tránsito armónico (trayectorias educativas),</v>
          </cell>
        </row>
        <row r="58">
          <cell r="B58">
            <v>1915</v>
          </cell>
          <cell r="C58" t="str">
            <v>Ajuste e implementación del Plan educativo Municipal PEM.</v>
          </cell>
        </row>
        <row r="59">
          <cell r="B59">
            <v>1916</v>
          </cell>
          <cell r="C59" t="str">
            <v>Acciones de mejoramiento de la calidad educativa a través de semilleros, preuniversitarios y preparación de Pruebas SABER.</v>
          </cell>
        </row>
        <row r="60">
          <cell r="B60">
            <v>1917</v>
          </cell>
          <cell r="C60" t="str">
            <v>Entrega de estímulos para estudiantes destacados en el grado 11.</v>
          </cell>
        </row>
        <row r="61">
          <cell r="B61">
            <v>1918</v>
          </cell>
          <cell r="C61" t="str">
            <v>Institucionalizar las Olimpiadas Académicas.</v>
          </cell>
        </row>
        <row r="62">
          <cell r="B62">
            <v>1919</v>
          </cell>
          <cell r="C62" t="str">
            <v>Actualización, adopción e implementación de los Manuales de convivencia en las instituciones educativas públicas.</v>
          </cell>
        </row>
        <row r="63">
          <cell r="B63">
            <v>1921</v>
          </cell>
          <cell r="C63" t="str">
            <v>Estudiantes que egresan con doble titulación en alianza con el SENA.</v>
          </cell>
        </row>
        <row r="64">
          <cell r="B64">
            <v>1922</v>
          </cell>
          <cell r="C64" t="str">
            <v>Crear un fondo para facilitar el acceso a la educación técnica y tecnológica.</v>
          </cell>
        </row>
        <row r="65">
          <cell r="B65">
            <v>1923</v>
          </cell>
          <cell r="C65"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6">
          <cell r="B66">
            <v>1931</v>
          </cell>
          <cell r="C66" t="str">
            <v>Instituciones Educativas oficiales beneficiadas con la alianza ERA.</v>
          </cell>
        </row>
        <row r="67">
          <cell r="B67">
            <v>1932</v>
          </cell>
          <cell r="C67" t="str">
            <v>Maestros formados en pedagogías activas con la alianza ERA.</v>
          </cell>
        </row>
        <row r="68">
          <cell r="B68">
            <v>1933</v>
          </cell>
          <cell r="C68" t="str">
            <v>Estudiantes beneficiados de la Universidad en el campo con la alianza ERA.</v>
          </cell>
        </row>
        <row r="69">
          <cell r="B69">
            <v>1941</v>
          </cell>
          <cell r="C69" t="str">
            <v>Acciones de apoyo Matricula oficial en edad escolar y adultos.</v>
          </cell>
        </row>
        <row r="70">
          <cell r="B70">
            <v>1942</v>
          </cell>
          <cell r="C70" t="str">
            <v>Estudiantes beneficiados con transporte escolar.</v>
          </cell>
        </row>
        <row r="71">
          <cell r="B71">
            <v>1943</v>
          </cell>
          <cell r="C71" t="str">
            <v>Acciones de Construcción y ampliación de la infraestructura física educativa del Municipio de Caldas.</v>
          </cell>
        </row>
        <row r="72">
          <cell r="B72">
            <v>1944</v>
          </cell>
          <cell r="C72" t="str">
            <v>Acciones de Mantenimiento, mejoramiento y modernización a la infraestructura educativa del Municipio de Caldas.</v>
          </cell>
        </row>
        <row r="73">
          <cell r="B73">
            <v>1945</v>
          </cell>
          <cell r="C73" t="str">
            <v>Acciones para la dotación de instituciones educativas, sedes, centros educativos rurales con material didáctico, y TICS.</v>
          </cell>
        </row>
        <row r="74">
          <cell r="B74">
            <v>1946</v>
          </cell>
          <cell r="C74" t="str">
            <v>Acciones para el mejoramiento y ampliación a la cobertura municipal en los servicios de bienestar y convivencia estudiantil.</v>
          </cell>
        </row>
        <row r="75">
          <cell r="B75">
            <v>1947</v>
          </cell>
          <cell r="C75" t="str">
            <v>Acciones para favorecer las diferentes modalidades educativas para la población adulta (sabatino y/o nocturno y/o digital).</v>
          </cell>
        </row>
        <row r="76">
          <cell r="B76">
            <v>1951</v>
          </cell>
          <cell r="C76" t="str">
            <v>Acciones de apoyo pedagógico al trabajo curricular de las instituciones y centros educativos.</v>
          </cell>
        </row>
        <row r="77">
          <cell r="B77">
            <v>1952</v>
          </cell>
          <cell r="C77" t="str">
            <v>Acciones de apoyo a docentes y directivos docentes en procesos de desarrollo y salud mental, y acciones de estímulo y reconocimiento a la labor docente.</v>
          </cell>
        </row>
        <row r="78">
          <cell r="B78">
            <v>1961</v>
          </cell>
          <cell r="C78" t="str">
            <v>Acciones para beneficio de estudiantes con becas en programas de educación superior.</v>
          </cell>
        </row>
        <row r="79">
          <cell r="B79">
            <v>1971</v>
          </cell>
          <cell r="C79" t="str">
            <v>Acciones de apoyo con kits escolares a estudiantes de primaria, media y básica.</v>
          </cell>
        </row>
        <row r="80">
          <cell r="B80">
            <v>1972</v>
          </cell>
          <cell r="C80" t="str">
            <v>Acciones para fortalecer, ampliar y apoyar la permanencia educativa mediante la intervención de la Unidad de Atención Integral y pedagógica (U.A.I.P)</v>
          </cell>
        </row>
        <row r="81">
          <cell r="B81">
            <v>1973</v>
          </cell>
          <cell r="C81" t="str">
            <v>Estructurar una plataforma tecnológica que administre las bases de información y caracterización de la población.</v>
          </cell>
        </row>
        <row r="82">
          <cell r="B82">
            <v>11011</v>
          </cell>
          <cell r="C82" t="str">
            <v>Realizar visitas de IVC al año a cada establecimiento abierto al público.</v>
          </cell>
        </row>
        <row r="83">
          <cell r="B83">
            <v>11012</v>
          </cell>
          <cell r="C83" t="str">
            <v>Realizar campañas con estrategias municipales para mejorar la calidad del aire.</v>
          </cell>
        </row>
        <row r="84">
          <cell r="B84">
            <v>11013</v>
          </cell>
          <cell r="C84" t="str">
            <v>Realizar visitas de vigilancia y control anuales a cada uno de los acueductos rurales y urbanos del Municipio.</v>
          </cell>
        </row>
        <row r="85">
          <cell r="B85">
            <v>11021</v>
          </cell>
          <cell r="C85" t="str">
            <v>Desarrollar estrategias de hábitos de vida saludable a poblaciones vulnerables relacionadas con salud oral y prevención de enfermedades crónicas modalidad virtual y presencial.</v>
          </cell>
        </row>
        <row r="86">
          <cell r="B86">
            <v>11031</v>
          </cell>
          <cell r="C86" t="str">
            <v>Desarrollar estrategias para promover la lactancia materna y hábitos de alimentación saludable.</v>
          </cell>
        </row>
        <row r="87">
          <cell r="B87">
            <v>11041</v>
          </cell>
          <cell r="C87" t="str">
            <v>Desarrollar estrategias sobre maternidad segura.</v>
          </cell>
        </row>
        <row r="88">
          <cell r="B88">
            <v>11042</v>
          </cell>
          <cell r="C88" t="str">
            <v>Implementar estrategia de promoción de derechos y deberes en salud sexual y reproductiva.</v>
          </cell>
        </row>
        <row r="89">
          <cell r="B89">
            <v>11051</v>
          </cell>
          <cell r="C89" t="str">
            <v>Realizar los planes de eventos de mitigación del riesgo en salud pública que se requieran (Sika, Dengue, Chincunguña, Covid-19).</v>
          </cell>
        </row>
        <row r="90">
          <cell r="B90">
            <v>11061</v>
          </cell>
          <cell r="C90" t="str">
            <v>Promover estrategia de estilos, modos y condiciones saludables en el entorno laboral en sector formal e informal de la economía.</v>
          </cell>
        </row>
        <row r="91">
          <cell r="B91">
            <v>11071</v>
          </cell>
          <cell r="C91" t="str">
            <v>Realizar campaña   de   IEC promocionando la vacunación en   la   población objeto del programa.</v>
          </cell>
        </row>
        <row r="92">
          <cell r="B92">
            <v>11072</v>
          </cell>
          <cell r="C92" t="str">
            <v>Verificar el reporte oportuno de las notificaciones en el SIVIGILA de los eventos de interés en salud pública de las UPGD.</v>
          </cell>
        </row>
        <row r="93">
          <cell r="B93">
            <v>11073</v>
          </cell>
          <cell r="C93" t="str">
            <v>Realizar búsquedas activas comunitarias para eventos de interés de salud pública.</v>
          </cell>
        </row>
        <row r="94">
          <cell r="B94">
            <v>11074</v>
          </cell>
          <cell r="C94" t="str">
            <v>Realizar asesorías y asistencias técnicas a las IPS del municipio en búsqueda activa institucional.</v>
          </cell>
        </row>
        <row r="95">
          <cell r="B95">
            <v>11076</v>
          </cell>
          <cell r="C95" t="str">
            <v>Realizar campaña de entornos saludables asociados a la prevención de IRA.</v>
          </cell>
        </row>
        <row r="96">
          <cell r="B96">
            <v>11081</v>
          </cell>
          <cell r="C96" t="str">
            <v>Realizar seguimiento e intervención a todos los casos de intento de suicidio ocurridos en el municipio.</v>
          </cell>
        </row>
        <row r="97">
          <cell r="B97">
            <v>11082</v>
          </cell>
          <cell r="C97" t="str">
            <v>Instituciones de salud y sociales con reporte de casos de consumo de sustancias psicoactivas.</v>
          </cell>
        </row>
        <row r="98">
          <cell r="B98">
            <v>11083</v>
          </cell>
          <cell r="C98" t="str">
            <v>Seguimiento mensual del reporte al SIVIGILA de casos notificados de violencia intrafamiliar en las instituciones de salud y sociales.</v>
          </cell>
        </row>
        <row r="99">
          <cell r="B99">
            <v>11091</v>
          </cell>
          <cell r="C99" t="str">
            <v>Desarrollar estrategias para fortalecer la gestión administrativa y financiera de la Secretaría de Salud.</v>
          </cell>
        </row>
        <row r="100">
          <cell r="B100">
            <v>11092</v>
          </cell>
          <cell r="C100" t="str">
            <v>Acciones para Garantizar el aseguramiento en salud de la población objetivo.</v>
          </cell>
        </row>
        <row r="101">
          <cell r="B101">
            <v>11093</v>
          </cell>
          <cell r="C101" t="str">
            <v>Realizar asesorías y/o asistencias técnicas anuales, por cada uno de los proyectos programados, a cada institución prestadora de servicios de salud.</v>
          </cell>
        </row>
        <row r="102">
          <cell r="B102">
            <v>11094</v>
          </cell>
          <cell r="C102" t="str">
            <v>Desarrollar la estrategia de salud Más Cerca.</v>
          </cell>
        </row>
        <row r="103">
          <cell r="B103">
            <v>110105</v>
          </cell>
          <cell r="C103" t="str">
            <v>Acciones para la cofinanciar la construcción del Hospital Regional del Sur del Valle de Aburra.</v>
          </cell>
        </row>
        <row r="104">
          <cell r="B104">
            <v>11111</v>
          </cell>
          <cell r="C104" t="str">
            <v>Acciones de apoyo para los embajadores deportistas y para deportistas que representan a Caldas en diferentes disciplinas deportivas apoyados.</v>
          </cell>
        </row>
        <row r="105">
          <cell r="B105">
            <v>11112</v>
          </cell>
          <cell r="C105" t="str">
            <v>Acciones para el fomento deportivo mediante torneos deportivos municipales, Departamentales y/o Nacionales realizados.</v>
          </cell>
        </row>
        <row r="106">
          <cell r="B106">
            <v>11113</v>
          </cell>
          <cell r="C106" t="str">
            <v>Acciones de formación, iniciación y rotación deportiva Implementados en la zona urbana y rural.</v>
          </cell>
        </row>
        <row r="107">
          <cell r="B107">
            <v>11121</v>
          </cell>
          <cell r="C107" t="str">
            <v>Acciones de formación, capacitación y   formación dirigidas a monitores, técnicos, dirigentes y líderes deportivos realizadas.</v>
          </cell>
        </row>
        <row r="108">
          <cell r="B108">
            <v>11122</v>
          </cell>
          <cell r="C108" t="str">
            <v>Fortalecimiento operativo y tecnológico en el sector deportivo.</v>
          </cell>
        </row>
        <row r="109">
          <cell r="B109">
            <v>11131</v>
          </cell>
          <cell r="C109" t="str">
            <v>Acciones para la ejecución del programa Por su salud muévase pues.</v>
          </cell>
        </row>
        <row r="110">
          <cell r="B110">
            <v>11132</v>
          </cell>
          <cell r="C110" t="str">
            <v>Acciones de Dotación e implementación para entornos saludables realizadas.</v>
          </cell>
        </row>
        <row r="111">
          <cell r="B111">
            <v>11133</v>
          </cell>
          <cell r="C111" t="str">
            <v>Eventos de   actividad   física   y recreativa realizados.</v>
          </cell>
        </row>
        <row r="112">
          <cell r="B112">
            <v>11134</v>
          </cell>
          <cell r="C112" t="str">
            <v>Acciones para el fortalecimiento y mejoramiento del centro de acondicionamiento físico.</v>
          </cell>
        </row>
        <row r="113">
          <cell r="B113">
            <v>11135</v>
          </cell>
          <cell r="C113" t="str">
            <v>Eventos deportivos comunitarios realizados.</v>
          </cell>
        </row>
        <row r="114">
          <cell r="B114">
            <v>11136</v>
          </cell>
          <cell r="C114" t="str">
            <v>Acciones para la realización de los Juegos Deportivos Escolares e Intercolegiados.</v>
          </cell>
        </row>
        <row r="115">
          <cell r="B115">
            <v>11137</v>
          </cell>
          <cell r="C115" t="str">
            <v>Acciones para el apoyo a Docentes que participan en los juegos del magisterio.</v>
          </cell>
        </row>
        <row r="116">
          <cell r="B116">
            <v>11138</v>
          </cell>
          <cell r="C116" t="str">
            <v>Actualización, estructuración   e implementación del plan decenal de Deporte</v>
          </cell>
        </row>
        <row r="117">
          <cell r="B117">
            <v>11141</v>
          </cell>
          <cell r="C117" t="str">
            <v>Acciones de Mantenimiento, fortalecimiento y modernización de los escenarios deportivos en el Municipio de Caldas.</v>
          </cell>
        </row>
        <row r="118">
          <cell r="B118">
            <v>11142</v>
          </cell>
          <cell r="C118" t="str">
            <v>Construcción de la infraestructura deportiva y de recreación del Municipio de Caldas.</v>
          </cell>
        </row>
        <row r="119">
          <cell r="B119">
            <v>11211</v>
          </cell>
          <cell r="C119" t="str">
            <v>Campañas artísticas, ambientales, sociales y culturales que promuevan el desarrollo humano y la participación social y comunitaria.</v>
          </cell>
        </row>
        <row r="120">
          <cell r="B120">
            <v>11212</v>
          </cell>
          <cell r="C120" t="str">
            <v>Convenios para el fortalecimiento del sector cultural, realizados.</v>
          </cell>
        </row>
        <row r="121">
          <cell r="B121">
            <v>11213</v>
          </cell>
          <cell r="C121" t="str">
            <v>Acciones para el fortalecimiento de artistas, grupos artísticos y culturales.</v>
          </cell>
        </row>
        <row r="122">
          <cell r="B122">
            <v>11214</v>
          </cell>
          <cell r="C122" t="str">
            <v>Acciones para generar iniciativas emprendedoras en industrias creativas y/o economía naranja.</v>
          </cell>
        </row>
        <row r="123">
          <cell r="B123">
            <v>11221</v>
          </cell>
          <cell r="C123" t="str">
            <v>Acciones formativas para promotores y gestores culturales.</v>
          </cell>
        </row>
        <row r="124">
          <cell r="B124">
            <v>11222</v>
          </cell>
          <cell r="C124" t="str">
            <v>Implementación de acciones para ciudadanos que participan en procesos de gestión y formación artística y cultural, y en temas sobre industria creativa y/o economía naranja.</v>
          </cell>
        </row>
        <row r="125">
          <cell r="B125">
            <v>11223</v>
          </cell>
          <cell r="C125" t="str">
            <v>Desarrollar acciones mediante procesos investigativos en áreas artísticas, culturales, creativas y patrimoniales.</v>
          </cell>
        </row>
        <row r="126">
          <cell r="B126">
            <v>11224</v>
          </cell>
          <cell r="C126" t="str">
            <v>Acciones para la actualización y declaración de bienes culturales y patrimoniales del Municipio de Caldas.</v>
          </cell>
        </row>
        <row r="127">
          <cell r="B127">
            <v>11225</v>
          </cell>
          <cell r="C127" t="str">
            <v>Intervenciones de preservación de los bienes de interés patrimonial, muebles e inmuebles públicos, realizadas.</v>
          </cell>
        </row>
        <row r="128">
          <cell r="B128">
            <v>11231</v>
          </cell>
          <cell r="C128" t="str">
            <v>Acciones para el mejoramiento y modernización física y tecnológica de la infraestructura Cultural del Municipio.</v>
          </cell>
        </row>
        <row r="129">
          <cell r="B129">
            <v>11232</v>
          </cell>
          <cell r="C129" t="str">
            <v>Modernización y dotación de las diferentes áreas artísticas y culturales de la casa de la cultura del Municipio de Caldas.</v>
          </cell>
        </row>
        <row r="130">
          <cell r="B130">
            <v>11233</v>
          </cell>
          <cell r="C130" t="str">
            <v>Acciones de creación, implementación y sostenimiento de una plataforma tecnológica y sistemas de información integrados a la gestión cultural y artística del Municipio de Caldas.</v>
          </cell>
        </row>
        <row r="131">
          <cell r="B131">
            <v>11241</v>
          </cell>
          <cell r="C131" t="str">
            <v>Actualización e implementación del Plan decenal de cultura como herramienta de gestión y desarrollo cultural.</v>
          </cell>
        </row>
        <row r="132">
          <cell r="B132">
            <v>11242</v>
          </cell>
          <cell r="C132" t="str">
            <v>Apoyar técnica, operativa y logísticamente la conformación y operación del Consejo Municipal de cultura.</v>
          </cell>
        </row>
        <row r="133">
          <cell r="B133">
            <v>11243</v>
          </cell>
          <cell r="C133" t="str">
            <v>Eventos tradicionales, típicos y conmemorativos de orden cultural, comunitario y ambiental (Fiestas del aguacero, Calcanta, fiestas y juegos tradicionales de la calle, puente de reyes, concurso de poesía Ciro Mendía).</v>
          </cell>
        </row>
        <row r="134">
          <cell r="B134">
            <v>2111</v>
          </cell>
          <cell r="C134" t="str">
            <v>Acciones de caracterización y actualización de productores y organizaciones de productores existentes.</v>
          </cell>
        </row>
        <row r="135">
          <cell r="B135">
            <v>2112</v>
          </cell>
          <cell r="C135" t="str">
            <v>Diagnóstico, actualización e implementación de la política pública de Desarrollo Rural Municipal.</v>
          </cell>
        </row>
        <row r="136">
          <cell r="B136">
            <v>2121</v>
          </cell>
          <cell r="C136" t="str">
            <v>Fortalecer las unidades productivas a través del enfoque empresarial, manejo de registros, análisis de la información, comercialización de productos y enfoque asociativo.</v>
          </cell>
        </row>
        <row r="137">
          <cell r="B137">
            <v>2122</v>
          </cell>
          <cell r="C137" t="str">
            <v>Acciones para el fortalecimiento de la cadena productiva y comercial del café.</v>
          </cell>
        </row>
        <row r="138">
          <cell r="B138">
            <v>2131</v>
          </cell>
          <cell r="C138" t="str">
            <v>Acciones de participación de pequeños productores y unidades productivas en cadenas de transformación agropecuaria</v>
          </cell>
        </row>
        <row r="139">
          <cell r="B139">
            <v>2132</v>
          </cell>
          <cell r="C139" t="str">
            <v>Eventos de extensión rural con énfasis en transferencia de tecnologías apropiadas, realizados.</v>
          </cell>
        </row>
        <row r="140">
          <cell r="B140">
            <v>2141</v>
          </cell>
          <cell r="C140" t="str">
            <v>Acciones que promuevan la implementación de Buenas Prácticas de Producción, enfoque biosostenible, transformación agropecuaria y practicas limpias.</v>
          </cell>
        </row>
        <row r="141">
          <cell r="B141">
            <v>2142</v>
          </cell>
          <cell r="C141" t="str">
            <v>Acciones que permitan desarrollar unidades productivas agropecuarias con enfoque agroecológico y autosostenible en la zona urbana y rural.</v>
          </cell>
        </row>
        <row r="142">
          <cell r="B142">
            <v>2211</v>
          </cell>
          <cell r="C142" t="str">
            <v>Estructuración, formulación e implementación del modelo de emprendimiento sostenible del Municipio de Caldas.</v>
          </cell>
        </row>
        <row r="143">
          <cell r="B143">
            <v>2212</v>
          </cell>
          <cell r="C143" t="str">
            <v>Acciones que promuevan la formación permanente para el empleo y el emprendimiento.</v>
          </cell>
        </row>
        <row r="144">
          <cell r="B144">
            <v>2213</v>
          </cell>
          <cell r="C144" t="str">
            <v>Acciones para la implementación de estrategia de incubadora de empleo y emprendimiento sostenible.</v>
          </cell>
        </row>
        <row r="145">
          <cell r="B145">
            <v>2214</v>
          </cell>
          <cell r="C145" t="str">
            <v>Acciones para el fortalecimiento tecnológico a la producción, comercialización y promoción del empleo para lograr la diversificación y sofisticación de sus bienes y servicios.</v>
          </cell>
        </row>
        <row r="146">
          <cell r="B146">
            <v>2215</v>
          </cell>
          <cell r="C146" t="str">
            <v>Acuerdos de responsabilidad social empresarial realizados.</v>
          </cell>
        </row>
        <row r="147">
          <cell r="B147">
            <v>2216</v>
          </cell>
          <cell r="C147" t="str">
            <v>Acciones de comunicación y difusión e información en materia de empleo y emprendimiento.</v>
          </cell>
        </row>
        <row r="148">
          <cell r="B148">
            <v>2311</v>
          </cell>
          <cell r="C148" t="str">
            <v>Ferias y /o ruedas de negocios realizadas “Compre en Caldas".</v>
          </cell>
        </row>
        <row r="149">
          <cell r="B149">
            <v>2312</v>
          </cell>
          <cell r="C149" t="str">
            <v>Acciones que promuevan el turismo agroambiental para los campesinos que habitan en áreas de reserva y zonas de producción agrícola y pecuaria.</v>
          </cell>
        </row>
        <row r="150">
          <cell r="B150">
            <v>2313</v>
          </cell>
          <cell r="C150" t="str">
            <v>Acciones de construcción, adecuación, mejoramiento y modernización de la infraestructura física y tecnológica del Municipio para mejorar áreas destinadas para la comercialización de productos   agrícolas   y pecuarios.</v>
          </cell>
        </row>
        <row r="151">
          <cell r="B151">
            <v>2314</v>
          </cell>
          <cell r="C151" t="str">
            <v>Acciones para promover la formulación de incentivos tributarios para grandes empresas, PYMES e iniciativas de emprendimiento que generen        valor        y promuevan la generación de nuevos puestos de trabajo.</v>
          </cell>
        </row>
        <row r="152">
          <cell r="B152">
            <v>2315</v>
          </cell>
          <cell r="C152" t="str">
            <v>Estrategias que promuevan alianzas en beneficio del fortalecimiento comercial y generación del empleo digno.</v>
          </cell>
        </row>
        <row r="153">
          <cell r="B153">
            <v>2321</v>
          </cell>
          <cell r="C153" t="str">
            <v>Alianzas estratégicas con la empresa privada y pública para generación de empleo formal.</v>
          </cell>
        </row>
        <row r="154">
          <cell r="B154">
            <v>2322</v>
          </cell>
          <cell r="C154" t="str">
            <v>Acciones de capacitación y formación laboral realizadas.</v>
          </cell>
        </row>
        <row r="155">
          <cell r="B155">
            <v>2323</v>
          </cell>
          <cell r="C155" t="str">
            <v>Acciones institucionales integrales para la orientación laboral.</v>
          </cell>
        </row>
        <row r="156">
          <cell r="B156">
            <v>2324</v>
          </cell>
          <cell r="C156" t="str">
            <v>Eventos de empleo realizados.</v>
          </cell>
        </row>
        <row r="157">
          <cell r="B157">
            <v>2411</v>
          </cell>
          <cell r="C157" t="str">
            <v>Fortalecimiento de Huertas y eco huertas de familias para el autoconsumo humano tanto en zona urbana como rural.</v>
          </cell>
        </row>
        <row r="158">
          <cell r="B158">
            <v>2412</v>
          </cell>
          <cell r="C158" t="str">
            <v>Campañas Pedagógicas realizadas en seguridad alimentaria y nutricional.</v>
          </cell>
        </row>
        <row r="159">
          <cell r="B159">
            <v>2413</v>
          </cell>
          <cell r="C159" t="str">
            <v>Actualizar, formular e implementar la Política pública de seguridad alimentaria y nutricional.</v>
          </cell>
        </row>
        <row r="160">
          <cell r="B160">
            <v>2414</v>
          </cell>
          <cell r="C160" t="str">
            <v>Cupos atendidos en el Programa de Alimentación Escolar (PAE).</v>
          </cell>
        </row>
        <row r="161">
          <cell r="B161">
            <v>2415</v>
          </cell>
          <cell r="C161" t="str">
            <v>Beneficiados con el programa de restaurantes escolares.</v>
          </cell>
        </row>
        <row r="162">
          <cell r="B162">
            <v>2416</v>
          </cell>
          <cell r="C162" t="str">
            <v>Personas atendidas con los restaurantes comunitarios.</v>
          </cell>
        </row>
        <row r="163">
          <cell r="B163">
            <v>2417</v>
          </cell>
          <cell r="C163" t="str">
            <v>Alianzas para el mejoramiento de la seguridad alimentaria y nutricional.</v>
          </cell>
        </row>
        <row r="164">
          <cell r="B164">
            <v>2418</v>
          </cell>
          <cell r="C164" t="str">
            <v>Acciones del programa de tamizaje nutricional implementado.</v>
          </cell>
        </row>
        <row r="165">
          <cell r="B165">
            <v>2419</v>
          </cell>
          <cell r="C165" t="str">
            <v>Paquetes alimentarios entregados a madres comunitarias y madres FAMI.</v>
          </cell>
        </row>
        <row r="166">
          <cell r="B166">
            <v>24110</v>
          </cell>
          <cell r="C166" t="str">
            <v>Acciones de Fortalecimiento físico, técnico, operativo y tecnológico, de los programas de seguridad alimentaria y nutricional.</v>
          </cell>
        </row>
        <row r="167">
          <cell r="B167">
            <v>2511</v>
          </cell>
          <cell r="C167" t="str">
            <v>Actualización e implementación del Plan de Seguridad Vial.</v>
          </cell>
        </row>
        <row r="168">
          <cell r="B168">
            <v>2512</v>
          </cell>
          <cell r="C168" t="str">
            <v>Comités y Consejos de Seguridad Vial realizados</v>
          </cell>
        </row>
        <row r="169">
          <cell r="B169">
            <v>2513</v>
          </cell>
          <cell r="C169" t="str">
            <v>Implementación de los Comités Locales de Seguridad Vial</v>
          </cell>
        </row>
        <row r="170">
          <cell r="B170">
            <v>2514</v>
          </cell>
          <cell r="C170" t="str">
            <v>Acciones de fortalecimiento técnico, tecnológico e institucional a la gestión Administrativa y de trámites de la secretaría de Tránsito</v>
          </cell>
        </row>
        <row r="171">
          <cell r="B171">
            <v>2515</v>
          </cell>
          <cell r="C171" t="str">
            <v>Estrategias de  educación vial realizadas</v>
          </cell>
        </row>
        <row r="172">
          <cell r="B172">
            <v>2516</v>
          </cell>
          <cell r="C172" t="str">
            <v>Campaña educativas y operativas dirigidas a usuarios vulnerables y expuestos: peatones, ciclistas y motociclistas</v>
          </cell>
        </row>
        <row r="173">
          <cell r="B173">
            <v>2517</v>
          </cell>
          <cell r="C173" t="str">
            <v>Cátedra de Seguridad Vial diseñada e implementada</v>
          </cell>
        </row>
        <row r="174">
          <cell r="B174">
            <v>2518</v>
          </cell>
          <cell r="C174" t="str">
            <v>Controles integrales viales realizados.</v>
          </cell>
        </row>
        <row r="175">
          <cell r="B175">
            <v>2519</v>
          </cell>
          <cell r="C175" t="str">
            <v>Acciones de modernización tecnológica y/o Mantenimiento de equipos y tecnología para mejorar la capacidad operativa de la Secretaría de tránsito.</v>
          </cell>
        </row>
        <row r="176">
          <cell r="B176">
            <v>25110</v>
          </cell>
          <cell r="C176" t="str">
            <v>Acciones de fortalecimiento técnico, operativo, tecnológico e Institucional al proceso de cobro persuasivo y coactivo de la Secretaría de tránsito.</v>
          </cell>
        </row>
        <row r="177">
          <cell r="B177">
            <v>2521</v>
          </cell>
          <cell r="C177" t="str">
            <v>Acciones de implementación y control de Transporte Público.</v>
          </cell>
        </row>
        <row r="178">
          <cell r="B178">
            <v>2522</v>
          </cell>
          <cell r="C178" t="str">
            <v>Acciones de modernización y mejoramiento de las zonas estacionamiento regulado.</v>
          </cell>
        </row>
        <row r="179">
          <cell r="B179">
            <v>2611</v>
          </cell>
          <cell r="C179" t="str">
            <v>Formular, estructurar e implementar el Plan estratégico de turismo.</v>
          </cell>
        </row>
        <row r="180">
          <cell r="B180">
            <v>2612</v>
          </cell>
          <cell r="C180" t="str">
            <v>Conformación de escenarios de participación permanente con actores del sector turístico.</v>
          </cell>
        </row>
        <row r="181">
          <cell r="B181">
            <v>2613</v>
          </cell>
          <cell r="C181" t="str">
            <v>Diagnóstico, actualización e implementación de la política pública de turismo.</v>
          </cell>
        </row>
        <row r="182">
          <cell r="B182">
            <v>2621</v>
          </cell>
          <cell r="C182" t="str">
            <v>Inventario, caracterización, formulación de las rutas ecoturísticas y culturales.</v>
          </cell>
        </row>
        <row r="183">
          <cell r="B183">
            <v>2622</v>
          </cell>
          <cell r="C183" t="str">
            <v>Instalación de puntos de información turística.</v>
          </cell>
        </row>
        <row r="184">
          <cell r="B184">
            <v>2623</v>
          </cell>
          <cell r="C184" t="str">
            <v>Alianzas realizadas para la formación y comercialización de servicios turísticos locales.</v>
          </cell>
        </row>
        <row r="185">
          <cell r="B185">
            <v>2624</v>
          </cell>
          <cell r="C185" t="str">
            <v>Estrategias de fortalecimiento de las TICs en el sector turístico del Municipio desarrolladas.</v>
          </cell>
        </row>
        <row r="186">
          <cell r="B186">
            <v>3111</v>
          </cell>
          <cell r="C186" t="str">
            <v>Gestionar ante organismos nacionales, departamentales e internacionales la financiación de programas de construcción de vivienda saludable para la población.</v>
          </cell>
        </row>
        <row r="187">
          <cell r="B187">
            <v>3112</v>
          </cell>
          <cell r="C187" t="str">
            <v>Promover el uso de predios fiscales como contribución a proyectos de construcción de vivienda de interés social.</v>
          </cell>
        </row>
        <row r="188">
          <cell r="B188">
            <v>3121</v>
          </cell>
          <cell r="C188" t="str">
            <v>Gestionar ante organismos nacionales, departamentales e internacionales la financiación de programas de mejoramiento de vivienda saludable para la población.</v>
          </cell>
        </row>
        <row r="189">
          <cell r="B189">
            <v>3122</v>
          </cell>
          <cell r="C189" t="str">
            <v>Acciones para Mejorar las condiciones físicas y sociales de vivienda, entornos y asentamientos precarios a través de la implementación de políticas para el mejoramiento de barrios.</v>
          </cell>
        </row>
        <row r="190">
          <cell r="B190">
            <v>3123</v>
          </cell>
          <cell r="C190" t="str">
            <v>Gestionar la titulación y legalización de vivienda en zona urbana y rural del Municipio.</v>
          </cell>
        </row>
        <row r="191">
          <cell r="B191">
            <v>3131</v>
          </cell>
          <cell r="C191"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2">
          <cell r="B192">
            <v>3132</v>
          </cell>
          <cell r="C192"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3">
          <cell r="B193">
            <v>3133</v>
          </cell>
          <cell r="C193" t="str">
            <v>Apoyar la formulación, estructuración y ejecución de estudios y/o planes estratégicos de ordenamiento del territorio y el hábitat mediante esquemas asociativos comunitarios y sociales.</v>
          </cell>
        </row>
        <row r="194">
          <cell r="B194">
            <v>3134</v>
          </cell>
          <cell r="C194" t="str">
            <v>Acciones de apoyo técnico, logístico y operativo para el Consejo Territorial de Planeación CTP.</v>
          </cell>
        </row>
        <row r="195">
          <cell r="B195">
            <v>3135</v>
          </cell>
          <cell r="C195" t="str">
            <v>Realizar acciones de control, regulación, normalización y planificación de la urbanización de zonas con altas presiones urbanísticas y constructivas.</v>
          </cell>
        </row>
        <row r="196">
          <cell r="B196">
            <v>3136</v>
          </cell>
          <cell r="C196" t="str">
            <v>Acciones para generar el desarrollo del suelo de expansión urbana, mediante la utilización de los instrumentos de gestión inmobiliaria y del suelo que establece la Ley 388 de 1997 y PBOT.</v>
          </cell>
        </row>
        <row r="197">
          <cell r="B197">
            <v>3141</v>
          </cell>
          <cell r="C197" t="str">
            <v>Acciones para la Actualización, aplicación y Mantenimiento de la base cartográfica y sistema de información geográfica del Municipio de Caldas Antioquia.</v>
          </cell>
        </row>
        <row r="198">
          <cell r="B198">
            <v>3142</v>
          </cell>
          <cell r="C198" t="str">
            <v>Acciones para Actualizar la información catastral urbana y rural relacionada con los bienes inmuebles sometidos a permanentes cambios en sus aspectos, físicos, jurídicos, fiscales y económicos.</v>
          </cell>
        </row>
        <row r="199">
          <cell r="B199">
            <v>3143</v>
          </cell>
          <cell r="C199" t="str">
            <v>Acciones para Actualizar y modernizar el hardware y software de la Unidad de catastro de la secretaría de planeación del Municipio de Caldas.</v>
          </cell>
        </row>
        <row r="200">
          <cell r="B200">
            <v>3144</v>
          </cell>
          <cell r="C200" t="str">
            <v>Acciones para implementar la política de catastro Multipropósito a la que refieren los artículos 79 a 82 de la Ley 1955 de 2019 - Plan Nacional de Desarrollo, y los Decretos 1983 de 2019 y 148 de 2020.</v>
          </cell>
        </row>
        <row r="201">
          <cell r="B201">
            <v>3145</v>
          </cell>
          <cell r="C201"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2">
          <cell r="B202">
            <v>3146</v>
          </cell>
          <cell r="C202" t="str">
            <v>Acciones para mantener actualizada la base de datos de la estratificación urbana y rural</v>
          </cell>
        </row>
        <row r="203">
          <cell r="B203">
            <v>3151</v>
          </cell>
          <cell r="C203"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4">
          <cell r="B204">
            <v>3152</v>
          </cell>
          <cell r="C204" t="str">
            <v>Estudios de prefactibilidad y factibilidad para la construcción y mejoramiento de la malla vial urbana y rural, en armonía con el plan de movilidad vial y los instrumentos de gestión territorial del PBOT del Municipio de Caldas Antioquia.</v>
          </cell>
        </row>
        <row r="205">
          <cell r="B205">
            <v>3153</v>
          </cell>
          <cell r="C205" t="str">
            <v>Estudios y diseños para el mejoramiento de la malla vial urbana y rural del Municipio de Caldas.</v>
          </cell>
        </row>
        <row r="206">
          <cell r="B206">
            <v>3211</v>
          </cell>
          <cell r="C206"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7">
          <cell r="B207">
            <v>3212</v>
          </cell>
          <cell r="C207" t="str">
            <v>Acciones institucionales para la reducción de emisiones de GEI, a partir del uso de otras fuentes energéticas, menos intensivas en el uso de combustibles fósiles o combustibles con menores emisiones en el sector industrial y el sector automotor.</v>
          </cell>
        </row>
        <row r="208">
          <cell r="B208">
            <v>3213</v>
          </cell>
          <cell r="C208" t="str">
            <v>Implementación de energías alternativas, energías renovables y/o energías limpias en los proyectos de infraestructura que adelante el Municipio de Caldas.</v>
          </cell>
        </row>
        <row r="209">
          <cell r="B209">
            <v>3214</v>
          </cell>
          <cell r="C209" t="str">
            <v>Acciones para el mejoramiento del sistema de alerta y detección temprana de control y calidad del aire en articulación con el AMVA y el SIATA</v>
          </cell>
        </row>
        <row r="210">
          <cell r="B210">
            <v>3221</v>
          </cell>
          <cell r="C210" t="str">
            <v>Acciones para la adquisición y protección de áreas en ecosistemas estratégicos propiedad del Municipio de Caldas.</v>
          </cell>
        </row>
        <row r="211">
          <cell r="B211">
            <v>3222</v>
          </cell>
          <cell r="C211" t="str">
            <v>Gestionar procesos de reforestación y atención ambiental integral, que permitan el sostenimiento de áreas de producción de agua, recuperación de zonas degradadas y en estado de deterioro por la acción del hombre o la naturaleza.</v>
          </cell>
        </row>
        <row r="212">
          <cell r="B212">
            <v>3223</v>
          </cell>
          <cell r="C212" t="str">
            <v>Integración a la Geodatabase del Municipio, las áreas protegidas y ecosistemas estratégicos existentes en el Municipio de Caldas en el PBOT y el DMI, PCA y la reserva del alto de San Miguel, que permitan la gestión del territorio.</v>
          </cell>
        </row>
        <row r="213">
          <cell r="B213">
            <v>3224</v>
          </cell>
          <cell r="C213" t="str">
            <v>Implementación de proyectos productivos sostenibles en las áreas protegidas y/o ecosistemas estratégicos.</v>
          </cell>
        </row>
        <row r="214">
          <cell r="B214">
            <v>3225</v>
          </cell>
          <cell r="C214" t="str">
            <v>Acciones para Estructurar, reglamentar e implementar en las áreas protegidas y/o ecosistemas estratégicos, el esquema de pago por servicios ambientales (PSA) y otros incentivos de conservación.</v>
          </cell>
        </row>
        <row r="215">
          <cell r="B215">
            <v>3226</v>
          </cell>
          <cell r="C215" t="str">
            <v>Acciones de Mantenimiento y restauración ecológica en ecosistemas estratégicos y/o áreas protegidas.</v>
          </cell>
        </row>
        <row r="216">
          <cell r="B216">
            <v>3227</v>
          </cell>
          <cell r="C216" t="str">
            <v>Acciones de importancia ambiental en espacios y equipamientos públicos intervenidos.</v>
          </cell>
        </row>
        <row r="217">
          <cell r="B217">
            <v>3231</v>
          </cell>
          <cell r="C217" t="str">
            <v>Acciones para la adquisición de predios para la recuperación y el cuidado de las áreas de importancia ambiental estratégica para protección del recurso hídrico según lo definido en el artículo 111 de la ley 99 de 1993.</v>
          </cell>
        </row>
        <row r="218">
          <cell r="B218">
            <v>3232</v>
          </cell>
          <cell r="C218" t="str">
            <v>Ejecutar acciones de alinderamiento, vigilancia y control de áreas, para la protección de fuentes abastecedoras de acueducto.</v>
          </cell>
        </row>
        <row r="219">
          <cell r="B219">
            <v>3233</v>
          </cell>
          <cell r="C219" t="str">
            <v>Estructurar, formular y ejecutar proyectos asociados al cuidado de las fuentes abastecedoras de acueductos del Municipio de Caldas y/o aquellas fuentes que estén enmarcados en los POMCAS y en los PORH vigentes en el Municipio de Caldas.</v>
          </cell>
        </row>
        <row r="220">
          <cell r="B220">
            <v>3234</v>
          </cell>
          <cell r="C220"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1">
          <cell r="B221">
            <v>3235</v>
          </cell>
          <cell r="C221" t="str">
            <v>Estructurar, formular y ejecutar proyectos de Mantenimiento, limpieza, cuidado y sostenibilidad de las fuentes hídricas en zona urbana.</v>
          </cell>
        </row>
        <row r="222">
          <cell r="B222">
            <v>3236</v>
          </cell>
          <cell r="C222" t="str">
            <v>Actualizar la red hídrica del Municipio de Caldas e incorporarla a la Geodatabase del Municipio de Caldas.</v>
          </cell>
        </row>
        <row r="223">
          <cell r="B223">
            <v>3237</v>
          </cell>
          <cell r="C223" t="str">
            <v>Formular el Plan de Gestión Ambiental PGAM e incorporarlo a la Geodatabase del Municipio de Caldas.</v>
          </cell>
        </row>
        <row r="224">
          <cell r="B224">
            <v>3241</v>
          </cell>
          <cell r="C224" t="str">
            <v>Implementar acciones de educación ambiental en las instituciones del Municipio, bajo el marco del Plan de educación Municipal, y las políticas públicas vigentes en el territorio.</v>
          </cell>
        </row>
        <row r="225">
          <cell r="B225">
            <v>3242</v>
          </cell>
          <cell r="C225" t="str">
            <v>Acciones para fortalecer la articulación institucional con las mesas y los colectivos ambientales en el Municipio de Caldas, mediante actividades de orden ambiental.</v>
          </cell>
        </row>
        <row r="226">
          <cell r="B226">
            <v>3243</v>
          </cell>
          <cell r="C226" t="str">
            <v>Acciones para impulsar la reforestación, a través de los Proyectos Ambientales Escolares PRAES y Proyectos Comunitarios de Educación Ambiental PROCEDAS y los CIDEAM.</v>
          </cell>
        </row>
        <row r="227">
          <cell r="B227">
            <v>3244</v>
          </cell>
          <cell r="C227" t="str">
            <v>Desarrollar campañas educativas para el cambio y la variabilidad climática que promuevan proyectos de ciencia, tecnología e innovación referentes a la acción del cambio climático.</v>
          </cell>
        </row>
        <row r="228">
          <cell r="B228">
            <v>3245</v>
          </cell>
          <cell r="C228" t="str">
            <v>Realizar actividades de educación ambiental, mejoramiento de entornos y sensibilización respecto la separación en la fuente y manejo adecuado de residuos sólidos.</v>
          </cell>
        </row>
        <row r="229">
          <cell r="B229">
            <v>3311</v>
          </cell>
          <cell r="C229" t="str">
            <v>Acciones para la realización de estudios de alto riesgo específicos para gestión adecuada del territorio.</v>
          </cell>
        </row>
        <row r="230">
          <cell r="B230">
            <v>3312</v>
          </cell>
          <cell r="C230" t="str">
            <v>Acciones para la implementación de sistemas de monitoreo y alerta temprana en zonas de alto riesgo por inundación, avenidas torrenciales y movimientos en masa de acuerdo con los lineamientos del PMGRD.</v>
          </cell>
        </row>
        <row r="231">
          <cell r="B231">
            <v>3313</v>
          </cell>
          <cell r="C231"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2">
          <cell r="B232">
            <v>3314</v>
          </cell>
          <cell r="C232" t="str">
            <v>Integrar a la Geodatabase del Municipio la Gestión integral del Riesgo y atención de Desastres, obtenidos de la actualización del PBOT, PMGRD y estudios de amenaza y alto riesgo específicos.</v>
          </cell>
        </row>
        <row r="233">
          <cell r="B233">
            <v>3315</v>
          </cell>
          <cell r="C233" t="str">
            <v>Realizar campañas educativas a la comunidad, para la reducción del riesgo y conocimiento de los factores exógenos que los generan.</v>
          </cell>
        </row>
        <row r="234">
          <cell r="B234">
            <v>3316</v>
          </cell>
          <cell r="C234"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5">
          <cell r="B235">
            <v>3321</v>
          </cell>
          <cell r="C235" t="str">
            <v>Acciones para fortalecer el fondo territorial de gestión del riesgo y definir sus recursos, e igualmente diseñar una estrategia de protección financiera en caso de desastres.</v>
          </cell>
        </row>
        <row r="236">
          <cell r="B236">
            <v>3322</v>
          </cell>
          <cell r="C236"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7">
          <cell r="B237">
            <v>3323</v>
          </cell>
          <cell r="C237" t="str">
            <v>Acciones para Cofinanciar y construir obras de estabilización, control y mitigación del riesgo en zonas vulnerables y zonas consideradas de alto riesgo mitigable y no mitigable en el municipio de Caldas.</v>
          </cell>
        </row>
        <row r="238">
          <cell r="B238">
            <v>3324</v>
          </cell>
          <cell r="C238" t="str">
            <v>Acciones para Cofinanciar y construir obras hidráulicas y de contención en las fuentes hídricas donde se puedan realizar acciones de mitigación de riesgo, para mejorar la calidad de vida de los ciudadanos.</v>
          </cell>
        </row>
        <row r="239">
          <cell r="B239">
            <v>3331</v>
          </cell>
          <cell r="C239" t="str">
            <v>Acciones para fortalecer técnica, operativa y financieramente al CMGRD y a la unidad de gestión del riesgo Municipal.</v>
          </cell>
        </row>
        <row r="240">
          <cell r="B240">
            <v>3332</v>
          </cell>
          <cell r="C240" t="str">
            <v>Dotar de elementos de protección, herramientas   y equipos e insumos para la atención de emergencias al CMGRD y   la   unidad   de gestión del riesgo para mejorar    la    capacidad   de respuesta ante acciones de reducción, mitigación y atención del riesgo.</v>
          </cell>
        </row>
        <row r="241">
          <cell r="B241">
            <v>3333</v>
          </cell>
          <cell r="C241" t="str">
            <v>Fortalecer a los cuerpos de socorro del Municipio de Caldas.</v>
          </cell>
        </row>
        <row r="242">
          <cell r="B242">
            <v>3411</v>
          </cell>
          <cell r="C242" t="str">
            <v>Acciones para aumentar la cobertura en zona urbana y rural del sistema de acueducto en el Municipio de Caldas</v>
          </cell>
        </row>
        <row r="243">
          <cell r="B243">
            <v>3412</v>
          </cell>
          <cell r="C243" t="str">
            <v>Obras de mejoramiento en los sistemas de acueducto urbano y rural ejecutadas</v>
          </cell>
        </row>
        <row r="244">
          <cell r="B244">
            <v>3413</v>
          </cell>
          <cell r="C244" t="str">
            <v>Acciones para el mejoramiento del Índice de Riesgo de la Calidad del Agua para Consumo Humano (IRCA) en zona urbana y rural del Municipio de Caldas</v>
          </cell>
        </row>
        <row r="245">
          <cell r="B245">
            <v>3414</v>
          </cell>
          <cell r="C245" t="str">
            <v>Acciones de apoyo a la ejecución de la etapa 10 del plan maestro de acueducto y alcantarillado en zona urbana</v>
          </cell>
        </row>
        <row r="246">
          <cell r="B246">
            <v>3415</v>
          </cell>
          <cell r="C246" t="str">
            <v>Implementar acciones y políticas institucionales enfocadas al ahorro del agua en el Municipio de Caldas.</v>
          </cell>
        </row>
        <row r="247">
          <cell r="B247">
            <v>3421</v>
          </cell>
          <cell r="C247" t="str">
            <v>Acciones para aumentar la cobertura del sistema de alcantarillado en zona urbana y rural en el Municipio de Caldas</v>
          </cell>
        </row>
        <row r="248">
          <cell r="B248">
            <v>3422</v>
          </cell>
          <cell r="C248" t="str">
            <v>Acciones de saneamiento básico para reducir el Número de vertimientos directos a las fuentes hídricas en zona urbana y rural para garantizar la calidad del agua y los recursos naturales.</v>
          </cell>
        </row>
        <row r="249">
          <cell r="B249">
            <v>3431</v>
          </cell>
          <cell r="C249" t="str">
            <v>Acciones para aumentar la cobertura del servicio de aseo en zona urbana y rural del Municipio de Caldas.</v>
          </cell>
        </row>
        <row r="250">
          <cell r="B250">
            <v>3432</v>
          </cell>
          <cell r="C250" t="str">
            <v>Acciones de apoyo técnico, logístico y operativo a Grupos organizados y legalmente constituidos con sistemas de aprovechamiento de residuos sólidos en operación</v>
          </cell>
        </row>
        <row r="251">
          <cell r="B251">
            <v>3433</v>
          </cell>
          <cell r="C251" t="str">
            <v>Acciones para incrementar el porcentaje de residuos sólidos reciclados</v>
          </cell>
        </row>
        <row r="252">
          <cell r="B252">
            <v>3434</v>
          </cell>
          <cell r="C252" t="str">
            <v>Actualización e implementación del PGIRS Municipal</v>
          </cell>
        </row>
        <row r="253">
          <cell r="B253">
            <v>3435</v>
          </cell>
          <cell r="C253" t="str">
            <v>Acciones tendientes a la consolidación, promoción y difusión de la Estrategia Nacional de Economía Circular en el Municipio de Caldas</v>
          </cell>
        </row>
        <row r="254">
          <cell r="B254">
            <v>3441</v>
          </cell>
          <cell r="C254" t="str">
            <v>Acciones de apoyo institucional y comunitario para el fortalecimiento institucional, técnico, operativo, administrativo, contable y logístico en la prestación eficiente y eficaz de los servicios públicos domiciliarios.</v>
          </cell>
        </row>
        <row r="255">
          <cell r="B255">
            <v>3442</v>
          </cell>
          <cell r="C255" t="str">
            <v>Acciones para el fortalecimiento, Mantenimiento y modernización del sistema de alumbrado público en zona urbana y rural del Municipio de Caldas</v>
          </cell>
        </row>
        <row r="256">
          <cell r="B256">
            <v>3511</v>
          </cell>
          <cell r="C256" t="str">
            <v>Acciones institucionales para el mejoramiento de la malla vial competencia de instancias del orden Departamental y Nacional.</v>
          </cell>
        </row>
        <row r="257">
          <cell r="B257">
            <v>3521</v>
          </cell>
          <cell r="C257" t="str">
            <v>Proyectos en materia de movilidad sostenible, para la optimización del transporte en el Municipio de Caldas, de manera integrada con los sistemas masivos de transporte del Valle de Aburrá.</v>
          </cell>
        </row>
        <row r="258">
          <cell r="B258">
            <v>3531</v>
          </cell>
          <cell r="C258" t="str">
            <v>Acciones para ejecutar proyectos de renovación, modernización e incremento del área de espacio público en el Municipio de Caldas.</v>
          </cell>
        </row>
        <row r="259">
          <cell r="B259">
            <v>3532</v>
          </cell>
          <cell r="C259" t="str">
            <v>Acciones para cofinanciar acciones de mejoramiento de espacio público en barrios y veredas mediante acciones de intervención social y comunitaria.</v>
          </cell>
        </row>
        <row r="260">
          <cell r="B260">
            <v>3533</v>
          </cell>
          <cell r="C260" t="str">
            <v>Acciones para construir, mejorar y modernizar circuitos y corredores turísticos urbanos y rurales</v>
          </cell>
        </row>
        <row r="261">
          <cell r="B261">
            <v>3541</v>
          </cell>
          <cell r="C261" t="str">
            <v>Equipamientos urbanos, comunitarios y turísticos construidos y mejorados.</v>
          </cell>
        </row>
        <row r="262">
          <cell r="B262">
            <v>3542</v>
          </cell>
          <cell r="C262" t="str">
            <v>Acciones para mejorar la Infraestructura en la malla vial urbana, rural y caminos veredales, construidos, rehabilitados y/o mantenidos.</v>
          </cell>
        </row>
        <row r="263">
          <cell r="B263">
            <v>3543</v>
          </cell>
          <cell r="C263" t="str">
            <v>Proyectos aprobados con entidades del orden departamental, regional o nacional para el mejoramiento de la malla vial urbana, rural y caminos veredales del Municipio de Caldas.</v>
          </cell>
        </row>
        <row r="264">
          <cell r="B264">
            <v>3544</v>
          </cell>
          <cell r="C264" t="str">
            <v>Acciones de señalización vial, seguridad vial y equipamiento urbano en Vías urbanas, rurales y caminos veredales</v>
          </cell>
        </row>
        <row r="265">
          <cell r="B265">
            <v>3545</v>
          </cell>
          <cell r="C265" t="str">
            <v>Cruces viales urbanos construidos y mejorados de manera integral.</v>
          </cell>
        </row>
        <row r="266">
          <cell r="B266">
            <v>3546</v>
          </cell>
          <cell r="C266" t="str">
            <v>Puntos críticos atendidos en la red vial rural, urbana y caminos veredales.</v>
          </cell>
        </row>
        <row r="267">
          <cell r="B267">
            <v>3611</v>
          </cell>
          <cell r="C267" t="str">
            <v>Acciones para Ampliar, mejorar y modernizar la infraestructura física y tecnológica del albergue Municipal</v>
          </cell>
        </row>
        <row r="268">
          <cell r="B268">
            <v>3621</v>
          </cell>
          <cell r="C268" t="str">
            <v>Acciones de esterilización de Caninos y felinos del Municipio de Caldas.</v>
          </cell>
        </row>
        <row r="269">
          <cell r="B269">
            <v>3622</v>
          </cell>
          <cell r="C269" t="str">
            <v>Acciones para el fortalecimiento técnico, operativo e institucional del Albergue de animales municipal.</v>
          </cell>
        </row>
        <row r="270">
          <cell r="B270">
            <v>3623</v>
          </cell>
          <cell r="C270" t="str">
            <v>Realizar Campañas para la adopción, tenencia responsable de mascotas, protección al animal, bienestar al animal y seguridad animal.</v>
          </cell>
        </row>
        <row r="271">
          <cell r="B271">
            <v>3624</v>
          </cell>
          <cell r="C271" t="str">
            <v>Acciones de estimación y caracterización de la población Canina y Felina del Municipio.</v>
          </cell>
        </row>
        <row r="272">
          <cell r="B272">
            <v>3625</v>
          </cell>
          <cell r="C272" t="str">
            <v>Instalación de microchips en caninos y felinos del municipio de Caldas.</v>
          </cell>
        </row>
        <row r="273">
          <cell r="B273">
            <v>3631</v>
          </cell>
          <cell r="C273" t="str">
            <v>Acciones para la prevención y protección de fauna y flora en el Municipio de Caldas.</v>
          </cell>
        </row>
        <row r="274">
          <cell r="B274">
            <v>3632</v>
          </cell>
          <cell r="C274" t="str">
            <v>Acciones para apoyar organizaciones y grupos organizados defensores de animales.</v>
          </cell>
        </row>
        <row r="275">
          <cell r="B275">
            <v>3633</v>
          </cell>
          <cell r="C275" t="str">
            <v>Estrategias pedagógicas realizadas, que permitan disminuir el uso de la pólvora en beneficio del bienestar animal.</v>
          </cell>
        </row>
        <row r="276">
          <cell r="B276">
            <v>3634</v>
          </cell>
          <cell r="C276" t="str">
            <v>Estrategias coordinadas, para el fortalecimiento del programa de sustitución de vehículos de tracción animal, por otro medio de carga y bienestar del caballo de alquiler.</v>
          </cell>
        </row>
        <row r="277">
          <cell r="B277">
            <v>4111</v>
          </cell>
          <cell r="C277" t="str">
            <v>Acciones formativas de participación ciudadana a organizaciones sociales, comunitarias, deportivas, culturales, ambientales, empresariales y Juntas de Acción Comunal en fortalecimiento institucional en materia presencial o a través de la virtualidad.</v>
          </cell>
        </row>
        <row r="278">
          <cell r="B278">
            <v>4112</v>
          </cell>
          <cell r="C278" t="str">
            <v>Apoyar técnica, operativa e institucionalmente encuentros de articulación y comunicación con organizaciones sociales y/o juntas de acción comunal, e instancias de participación.</v>
          </cell>
        </row>
        <row r="279">
          <cell r="B279">
            <v>4113</v>
          </cell>
          <cell r="C279" t="str">
            <v>Actualizar la plataforma tecnológica de la administración municipal en materia de atención de trámites virtuales activando un micrositio para la atención de organizaciones comunales y grupos organizados.</v>
          </cell>
        </row>
        <row r="280">
          <cell r="B280">
            <v>4121</v>
          </cell>
          <cell r="C280" t="str">
            <v>Estructuración, formulación e implementación de la política pública y el plan estratégico de libertad de culto y conciencia formulada y aprobada.</v>
          </cell>
        </row>
        <row r="281">
          <cell r="B281">
            <v>4122</v>
          </cell>
          <cell r="C281" t="str">
            <v>Acciones con las diferentes comunidades religiosas y cultos en materia de atención social, humanitaria y económica para la atención de la población más vulnerable.</v>
          </cell>
        </row>
        <row r="282">
          <cell r="B282">
            <v>4123</v>
          </cell>
          <cell r="C282" t="str">
            <v>Acciones para la conformación e implementación del Comité Técnico Intersectorial de Libertad de Creencias en el Municipio de Caldas.</v>
          </cell>
        </row>
        <row r="283">
          <cell r="B283">
            <v>4131</v>
          </cell>
          <cell r="C283" t="str">
            <v>Apoyar los convites y acciones comunitarias y sociales que mejoren la calidad de vida de los ciudadanos.</v>
          </cell>
        </row>
        <row r="284">
          <cell r="B284">
            <v>4132</v>
          </cell>
          <cell r="C284" t="str">
            <v>Jornadas de descentralización administrativa con oferta de servicios de la administración municipal.</v>
          </cell>
        </row>
        <row r="285">
          <cell r="B285">
            <v>4211</v>
          </cell>
          <cell r="C285" t="str">
            <v>Diagnóstico institucional de modernización del municipio, acorde con las nuevas demandas ciudadanas, el nuevo modelo de gestión, objetivos estratégicos y utilización de las TICS.</v>
          </cell>
        </row>
        <row r="286">
          <cell r="B286">
            <v>4212</v>
          </cell>
          <cell r="C286" t="str">
            <v>Acciones para desarrollar iniciativas de transformación y modernización institucional que fortalezcan las capacidades de gestión administrativa y atención ciudadana.</v>
          </cell>
        </row>
        <row r="287">
          <cell r="B287">
            <v>4213</v>
          </cell>
          <cell r="C287" t="str">
            <v>Acciones de alineamiento entre el Plan de Desarrollo Municipal y el sistema de gestión de calidad, bajo un enfoque de gestión por procesos, que involucre la transformación digital como un eje fundamental de eficiencia y productividad.</v>
          </cell>
        </row>
        <row r="288">
          <cell r="B288">
            <v>4214</v>
          </cell>
          <cell r="C288" t="str">
            <v>Actualización y fortalecimiento los procesos y procedimiento de la entidad mediante la adecuada implementación del sistema de gestión de calidad en armonía con las políticas del MIPG.</v>
          </cell>
        </row>
        <row r="289">
          <cell r="B289">
            <v>4215</v>
          </cell>
          <cell r="C289" t="str">
            <v>Acciones de Fortalecimiento al Banco de Programas y Proyectos de la Administración Municipal, como estrategia para cofinanciar el Plan de Desarrollo ante las diferentes entidades de orden metropolitano, departamental, nacional e internacional.</v>
          </cell>
        </row>
        <row r="290">
          <cell r="B290">
            <v>4216</v>
          </cell>
          <cell r="C290" t="str">
            <v>Acciones de apoyo a las entidades descentralizadas del Municipio de Caldas en la formulación e implementación en los modelos integrados de planeación y gestión.</v>
          </cell>
        </row>
        <row r="291">
          <cell r="B291">
            <v>4217</v>
          </cell>
          <cell r="C291" t="str">
            <v>Acciones de Construcción, adecuación y mejoramiento de la infraestructura física de la administración Municipal y dotación de mobiliario para el adecuado funcionamiento de la Administración municipal.</v>
          </cell>
        </row>
        <row r="292">
          <cell r="B292">
            <v>4218</v>
          </cell>
          <cell r="C292" t="str">
            <v>Acciones de modernización y remodelación física y tecnológica de la biblioteca Municipal</v>
          </cell>
        </row>
        <row r="293">
          <cell r="B293">
            <v>4221</v>
          </cell>
          <cell r="C293" t="str">
            <v>Personas atendidas en los programas de bienestar laboral.</v>
          </cell>
        </row>
        <row r="294">
          <cell r="B294">
            <v>4222</v>
          </cell>
          <cell r="C294" t="str">
            <v>Implementación del teletrabajo para los servidores públicos.</v>
          </cell>
        </row>
        <row r="295">
          <cell r="B295">
            <v>4231</v>
          </cell>
          <cell r="C295" t="str">
            <v>Acciones de Modernización física y tecnológica del archivo municipal.</v>
          </cell>
        </row>
        <row r="296">
          <cell r="B296">
            <v>4232</v>
          </cell>
          <cell r="C296" t="str">
            <v>Acciones de mejoramiento al proceso de gestión documental, estableciendo criterios de permanencia y disposición final conforme a la normativa archivística vigente.</v>
          </cell>
        </row>
        <row r="297">
          <cell r="B297">
            <v>4233</v>
          </cell>
          <cell r="C297" t="str">
            <v>Acciones de formulación y documentación a los procesos archivísticos encaminados a la planificación, procesamiento, manejo y organización de la documentación producida y recibida por la entidad dese su origen hasta su destino final.</v>
          </cell>
        </row>
        <row r="298">
          <cell r="B298">
            <v>4311</v>
          </cell>
          <cell r="C298" t="str">
            <v>Acciones para el fortalecimiento de atención a las auditorías internas y externas de la entidad.</v>
          </cell>
        </row>
        <row r="299">
          <cell r="B299">
            <v>4312</v>
          </cell>
          <cell r="C299" t="str">
            <v>Acciones de fortalecimiento a la gestión jurídica y contractual de la entidad.</v>
          </cell>
        </row>
        <row r="300">
          <cell r="B300">
            <v>4313</v>
          </cell>
          <cell r="C300" t="str">
            <v>Acciones de reducción de los riesgos de corrupción y de gestión, a través de la actualización de la matriz de riesgos y gestión de los controles implementados en el Plan de Anticorrupción y Atención al Ciudadano - PAAC.</v>
          </cell>
        </row>
        <row r="301">
          <cell r="B301">
            <v>4314</v>
          </cell>
          <cell r="C301" t="str">
            <v>Acciones que propendan al mejoramiento de la operatividad de la oficina de control interno, en los términos del artículo 8 de la Ley 1474 de 2011.</v>
          </cell>
        </row>
        <row r="302">
          <cell r="B302">
            <v>4315</v>
          </cell>
          <cell r="C302" t="str">
            <v>Acciones para la formulación, seguimiento y evaluación del plan de desarrollo municipal, planes estratégicos y planes de acción.</v>
          </cell>
        </row>
        <row r="303">
          <cell r="B303">
            <v>4316</v>
          </cell>
          <cell r="C303" t="str">
            <v>Acciones para mejorar el índice de desempeño institucional de la administración municipal durante el cuatrienio.</v>
          </cell>
        </row>
        <row r="304">
          <cell r="B304">
            <v>4321</v>
          </cell>
          <cell r="C304" t="str">
            <v>Acciones para el cumplimiento del indicador de la ley 617 de 2000.</v>
          </cell>
        </row>
        <row r="305">
          <cell r="B305">
            <v>4322</v>
          </cell>
          <cell r="C305" t="str">
            <v>Acciones para el Cumplimiento de los indicadores del índice de sostenibilidad y solvencia.</v>
          </cell>
        </row>
        <row r="306">
          <cell r="B306">
            <v>4323</v>
          </cell>
          <cell r="C306" t="str">
            <v>Acciones para el proceso de saneamiento contable.</v>
          </cell>
        </row>
        <row r="307">
          <cell r="B307">
            <v>4324</v>
          </cell>
          <cell r="C307" t="str">
            <v>Acciones para la Actualización del inventario Municipal.</v>
          </cell>
        </row>
        <row r="308">
          <cell r="B308">
            <v>4325</v>
          </cell>
          <cell r="C308" t="str">
            <v>Acciones de promoción del gasto público orientado a resultados mediante acciones de planeación, eficiencia, eficacia y transparencia.</v>
          </cell>
        </row>
        <row r="309">
          <cell r="B309">
            <v>4326</v>
          </cell>
          <cell r="C309" t="str">
            <v>Actualización del estatuto tributario Municipal.</v>
          </cell>
        </row>
        <row r="310">
          <cell r="B310">
            <v>4331</v>
          </cell>
          <cell r="C310" t="str">
            <v>Acciones para mejorar el registro de los trámites en el Sistema Único de Información de Trámites - SUIT e integrarlos a la plataforma tecnológica que permita integrar las bases de datos municipales con la Geodatabase.</v>
          </cell>
        </row>
        <row r="311">
          <cell r="B311">
            <v>4332</v>
          </cell>
          <cell r="C311" t="str">
            <v>Acciones para mejorar el porcentaje de efectividad en la atención de las PQRSD como parte del sistema integrado de gestión.</v>
          </cell>
        </row>
        <row r="312">
          <cell r="B312">
            <v>4341</v>
          </cell>
          <cell r="C312" t="str">
            <v>Acciones para Cofinanciar la modernización tecnológica de la administración municipal y las entidades descentralizadas.</v>
          </cell>
        </row>
        <row r="313">
          <cell r="B313">
            <v>4342</v>
          </cell>
          <cell r="C313" t="str">
            <v>Actualizar e implementar el plan estratégico de tecnologías de la información PETI.</v>
          </cell>
        </row>
        <row r="314">
          <cell r="B314">
            <v>4343</v>
          </cell>
          <cell r="C314" t="str">
            <v>Actualizar e implementar el plan estratégico de comunicaciones PEC.</v>
          </cell>
        </row>
        <row r="315">
          <cell r="B315">
            <v>4344</v>
          </cell>
          <cell r="C315" t="str">
            <v>Acciones para la implementación de la estrategia gubernamental de datos abiertos.</v>
          </cell>
        </row>
        <row r="316">
          <cell r="B316">
            <v>4345</v>
          </cell>
          <cell r="C316" t="str">
            <v>Acciones para aumentar y mejorar las herramientas TIC para la interacción con el ciudadano.</v>
          </cell>
        </row>
        <row r="317">
          <cell r="B317">
            <v>4411</v>
          </cell>
          <cell r="C317" t="str">
            <v>Acciones integrales para la prevención y contención de los delitos que afectan la seguridad pública y la seguridad ciudadana, donde se incorporen las diferentes variables de convivencia y seguridad ciudadana.</v>
          </cell>
        </row>
        <row r="318">
          <cell r="B318">
            <v>4412</v>
          </cell>
          <cell r="C318" t="str">
            <v>Consejos de Seguridad municipales descentralizados.</v>
          </cell>
        </row>
        <row r="319">
          <cell r="B319">
            <v>4413</v>
          </cell>
          <cell r="C319" t="str">
            <v>Acciones de apoyo a los organismos de seguridad y justicia para el cumplimiento de su objeto misional.</v>
          </cell>
        </row>
        <row r="320">
          <cell r="B320">
            <v>4414</v>
          </cell>
          <cell r="C320" t="str">
            <v>Acciones para Cofinanciar la construcción y dotación del centro integrado de mando unificado para el Municipio de Caldas.</v>
          </cell>
        </row>
        <row r="321">
          <cell r="B321">
            <v>4415</v>
          </cell>
          <cell r="C321" t="str">
            <v>Acciones para la Renovación física y tecnológica del CCTV urbano y rural.</v>
          </cell>
        </row>
        <row r="322">
          <cell r="B322">
            <v>4416</v>
          </cell>
          <cell r="C322" t="str">
            <v>Acciones integrales para prohibir el consumo de estupefacientes en parques públicos, inmediaciones de instituciones educativas, escenarios deportivos e iglesias, para darle cumplimiento a la sentencia C-253 de 2019 de la Corte Constitucional.</v>
          </cell>
        </row>
        <row r="323">
          <cell r="B323">
            <v>4417</v>
          </cell>
          <cell r="C323" t="str">
            <v>Acciones para garantizar entornos escolares seguros y libres de la amenaza de expendio y consumo de drogas.</v>
          </cell>
        </row>
        <row r="324">
          <cell r="B324">
            <v>4418</v>
          </cell>
          <cell r="C324" t="str">
            <v>Acciones de control urbanístico, ambiental y de control en el espacio público en zona urbana y rural.</v>
          </cell>
        </row>
        <row r="325">
          <cell r="B325">
            <v>4419</v>
          </cell>
          <cell r="C325" t="str">
            <v>Estructuración, actualización, formulación, implementación y evaluación del Plan Integral de Seguridad y Convivencia Ciudadana territorial (PISCCT).</v>
          </cell>
        </row>
        <row r="326">
          <cell r="B326">
            <v>44110</v>
          </cell>
          <cell r="C326" t="str">
            <v>Acciones de prevención de niños, niñas, adolescentes y jóvenes en explotación comercial e instrumentalización sexual.</v>
          </cell>
        </row>
        <row r="327">
          <cell r="B327">
            <v>44111</v>
          </cell>
          <cell r="C327" t="str">
            <v>Acciones integrales para la reducción del homicidio en el Municipio.</v>
          </cell>
        </row>
        <row r="328">
          <cell r="B328">
            <v>44112</v>
          </cell>
          <cell r="C328" t="str">
            <v>Acciones de control territorial conjuntas, por cuadrantes como estrategia de prevención del delito.</v>
          </cell>
        </row>
        <row r="329">
          <cell r="B329">
            <v>44113</v>
          </cell>
          <cell r="C329" t="str">
            <v>Acciones de fortalecimiento a la gestión de las inspecciones de policía y la comisaría de familia del municipio de Caldas.</v>
          </cell>
        </row>
        <row r="330">
          <cell r="B330">
            <v>44114</v>
          </cell>
          <cell r="C330" t="str">
            <v>Acompañamiento a procesos electorales en el Municipio</v>
          </cell>
        </row>
        <row r="331">
          <cell r="B331">
            <v>44115</v>
          </cell>
          <cell r="C331" t="str">
            <v>Acciones de Mantenimiento y mejoramiento a la infraestructura física y tecnológica a las inspecciones de policia, comisaria de familia y comando de policia.</v>
          </cell>
        </row>
        <row r="332">
          <cell r="B332">
            <v>44116</v>
          </cell>
          <cell r="C332" t="str">
            <v>Apoyar técnica, operativa y logísticamente a los operadores de justicia, para desarrollar capacidades especializadas para la defensa del agua, la biodiversidad y el medio ambiente.</v>
          </cell>
        </row>
        <row r="333">
          <cell r="B333">
            <v>44117</v>
          </cell>
          <cell r="C333" t="str">
            <v>Actividades descentralizadas para facilitar el acceso a la justicia y la presencia de las instituciones estatales a las zonas rurales del Municipio.</v>
          </cell>
        </row>
        <row r="334">
          <cell r="B334">
            <v>44118</v>
          </cell>
          <cell r="C334" t="str">
            <v>Acciones para mitigar y contener el hacinamiento carcelario y la atención de sindicados del municipio de Caldas.</v>
          </cell>
        </row>
        <row r="335">
          <cell r="B335">
            <v>4421</v>
          </cell>
          <cell r="C335" t="str">
            <v>Estrategias implementadas para la prevención y contención de las economías ilegales.</v>
          </cell>
        </row>
        <row r="336">
          <cell r="B336">
            <v>4422</v>
          </cell>
          <cell r="C336" t="str">
            <v>Proyectos y programas de formación y formalización ciudadana en sustituir las economías ilícitas por lícitas y a destruir las finanzas de las organizaciones criminales.</v>
          </cell>
        </row>
        <row r="337">
          <cell r="B337">
            <v>4423</v>
          </cell>
          <cell r="C337" t="str">
            <v>Acciones acompañadas en el marco del plan de prevención y control de las actividades ilícitas que afectan las rentas del Municipio.</v>
          </cell>
        </row>
        <row r="338">
          <cell r="B338">
            <v>4424</v>
          </cell>
          <cell r="C338" t="str">
            <v>Acompañar técnica, operativa y logísticamente a los operadores de justicia con ocasión de las acciones adelantadas para el control de las actividades que afectan las rentas de la entidad territorial.</v>
          </cell>
        </row>
        <row r="339">
          <cell r="B339">
            <v>4425</v>
          </cell>
          <cell r="C339" t="str">
            <v>Campañas formativas y comunicacionales para la prevención, control y sanción del delito.</v>
          </cell>
        </row>
        <row r="340">
          <cell r="B340">
            <v>4431</v>
          </cell>
          <cell r="C340" t="str">
            <v>Estrategias comunicacionales y pedagógicas, para la difusión reconocimiento, protección, defensa y garantía de los Derechos Humanos diseñadas e implementadas (DDHH)</v>
          </cell>
        </row>
        <row r="341">
          <cell r="B341">
            <v>4432</v>
          </cell>
          <cell r="C341" t="str">
            <v>Acciones para la prevención y atención de vulneraciones de Derechos Humanos.</v>
          </cell>
        </row>
        <row r="342">
          <cell r="B342">
            <v>4433</v>
          </cell>
          <cell r="C342" t="str">
            <v>Estructurar y formular e implementar el plan municipal de Derechos Humanos.</v>
          </cell>
        </row>
        <row r="343">
          <cell r="B343">
            <v>4441</v>
          </cell>
          <cell r="C343" t="str">
            <v>Apoyar acciones interinstitucionales para la atención integral a la población migrante en el Municipio.</v>
          </cell>
        </row>
        <row r="344">
          <cell r="B344">
            <v>4442</v>
          </cell>
          <cell r="C344" t="str">
            <v>Acciones institucionales para el fortalecimiento de los métodos alternativos de solución de conflictos.</v>
          </cell>
        </row>
        <row r="345">
          <cell r="B345">
            <v>4443</v>
          </cell>
          <cell r="C345" t="str">
            <v>Acciones para la formulación, implementación y puesta en marcha del centro de conciliación público en el Municipio.</v>
          </cell>
        </row>
        <row r="346">
          <cell r="B346">
            <v>4444</v>
          </cell>
          <cell r="C346" t="str">
            <v>Identificar los riesgos de violencia basada en género y adopción de acciones para la garantía del ejercicio de la defensa de los derechos humanos a nivel territorial.</v>
          </cell>
        </row>
        <row r="347">
          <cell r="B347">
            <v>4445</v>
          </cell>
          <cell r="C347" t="str">
            <v>Acciones institucionales y comunitarias para la construcción de paz, reconciliación y convivencia.</v>
          </cell>
        </row>
        <row r="348">
          <cell r="B348">
            <v>4446</v>
          </cell>
          <cell r="C348" t="str">
            <v>Acciones de Articulación de espacios académicos, culturales y comunitarios de discusión para la implementación de los puntos del acuerdo de paz en el Municipio.</v>
          </cell>
        </row>
        <row r="349">
          <cell r="B349">
            <v>4447</v>
          </cell>
          <cell r="C349" t="str">
            <v>Capacitación a docentes en estrategias de gestión de aula para la construcción de paz territorial.</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refreshError="1"/>
      <sheetData sheetId="1">
        <row r="2">
          <cell r="B2">
            <v>1111</v>
          </cell>
          <cell r="C2" t="str">
            <v>Acciones de generación de ingresos para las mujeres, a través del acceso a instrumentos financieros y/o condiciones de empleabilidad y emprendimiento.</v>
          </cell>
        </row>
        <row r="3">
          <cell r="B3">
            <v>1112</v>
          </cell>
          <cell r="C3" t="str">
            <v>Acciones relacionadas con programas de incubación de emprendimientos en líneas temáticas de interés estratégico como TICS, salud, educación e industrias naranjas.</v>
          </cell>
        </row>
        <row r="4">
          <cell r="B4">
            <v>1113</v>
          </cell>
          <cell r="C4" t="str">
            <v>Acciones formativas en materia de productividad y emprendimiento como estrategia de generación de ingresos e independencia laboral mediante alianzas estratégicas con entidades del orden nacional y/o recursos de Cooperación Internacional.</v>
          </cell>
        </row>
        <row r="5">
          <cell r="B5">
            <v>1114</v>
          </cell>
          <cell r="C5" t="str">
            <v>Acciones de fortalecimiento técnico, académico, administrativo, jurídico y tecnológico a grupos, corporaciones y Organizaciones de mujeres del Municipio de Caldas.</v>
          </cell>
        </row>
        <row r="6">
          <cell r="B6">
            <v>1121</v>
          </cell>
          <cell r="C6" t="str">
            <v>Campañas de educación en derechos sexuales y reproductivos (planificación familiar, explotación sexual, entre otros) para las mujeres Caldeñas</v>
          </cell>
        </row>
        <row r="7">
          <cell r="B7">
            <v>1122</v>
          </cell>
          <cell r="C7" t="str">
            <v>Implementación de acciones para la formación de mujeres en la participación ciudadana, política, comunitaria y consolidación de paz.</v>
          </cell>
        </row>
        <row r="8">
          <cell r="B8">
            <v>1131</v>
          </cell>
          <cell r="C8" t="str">
            <v>Estrategias para la prevención de la violencia contra las mujeres</v>
          </cell>
        </row>
        <row r="9">
          <cell r="B9">
            <v>1132</v>
          </cell>
          <cell r="C9"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0">
          <cell r="B10">
            <v>1133</v>
          </cell>
          <cell r="C10" t="str">
            <v>Apoyo académico, logístico, tecnológico y operativo a la mesa municipal de erradicación de violencia contra las mujeres.</v>
          </cell>
        </row>
        <row r="11">
          <cell r="B11">
            <v>1134</v>
          </cell>
          <cell r="C11" t="str">
            <v>Atención y seguimiento de mujeres víctimas de violencias de género</v>
          </cell>
        </row>
        <row r="12">
          <cell r="B12">
            <v>1141</v>
          </cell>
          <cell r="C12"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3">
          <cell r="B13">
            <v>1142</v>
          </cell>
          <cell r="C13" t="str">
            <v>Acciones para la creación del centro de Promoción Integral para las mujeres y las niñas, como un espacio de acompañamiento psicosocial, empoderamiento social, político, encuentro de saberes, cultura, recreación, deporte y emprendimiento.</v>
          </cell>
        </row>
        <row r="14">
          <cell r="B14">
            <v>1143</v>
          </cell>
          <cell r="C14"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5">
          <cell r="B15">
            <v>1144</v>
          </cell>
          <cell r="C15" t="str">
            <v>Acciones para la implementación de la política pública municipal de equidad de género para las mujeres urbanas y rurales del Municipio de Caldas Antioquia.</v>
          </cell>
        </row>
        <row r="16">
          <cell r="B16">
            <v>1145</v>
          </cell>
          <cell r="C16" t="str">
            <v>Eventos de reconocimiento y conmemoración para la mujer</v>
          </cell>
        </row>
        <row r="17">
          <cell r="B17">
            <v>1211</v>
          </cell>
          <cell r="C17" t="str">
            <v>Acciones para la atención Niños y niñas entre los 0 y 5 años integralmente.</v>
          </cell>
        </row>
        <row r="18">
          <cell r="B18">
            <v>1212</v>
          </cell>
          <cell r="C18" t="str">
            <v>Acciones en beneficio de las Madres gestantes y lactantes atendidas a través de alianzas estratégicas.</v>
          </cell>
        </row>
        <row r="19">
          <cell r="B19">
            <v>1221</v>
          </cell>
          <cell r="C19" t="str">
            <v>Estructuración e implementación del Sistema de Seguimiento al Desarrollo Integral de la Primera Infancia (SSDIPI).</v>
          </cell>
        </row>
        <row r="20">
          <cell r="B20">
            <v>1222</v>
          </cell>
          <cell r="C20" t="str">
            <v>Acciones para Prevenir y atender las situaciones de violencia intrafamiliar contra niñas, niños y adolescentes, para evitar su vulneración y romper con ciclos de violencia en edades adultas.</v>
          </cell>
        </row>
        <row r="21">
          <cell r="B21">
            <v>1223</v>
          </cell>
          <cell r="C21" t="str">
            <v>Acciones encaminadas a erradicar el trabajo infantil.</v>
          </cell>
        </row>
        <row r="22">
          <cell r="B22">
            <v>1224</v>
          </cell>
          <cell r="C22" t="str">
            <v>Estructurar y crear la Ruta Integral de Atenciones de niñas, niños y adolescentes en condiciones de vulnerabilidad.</v>
          </cell>
        </row>
        <row r="23">
          <cell r="B23">
            <v>1225</v>
          </cell>
          <cell r="C23" t="str">
            <v>Implementar acciones conjuntas de educación sexual y bienestar de niños y niñas, desde las diferentes instancias educativas y programas de la administración municipal.</v>
          </cell>
        </row>
        <row r="24">
          <cell r="B24">
            <v>1231</v>
          </cell>
          <cell r="C24" t="str">
            <v>Estructuración y ejecución del plan de acción de la política pública de niñez adoptada mediante Acuerdo Municipal Nro. 007 de 2019.</v>
          </cell>
        </row>
        <row r="25">
          <cell r="B25">
            <v>1232</v>
          </cell>
          <cell r="C25" t="str">
            <v>Acciones para el fortalecimiento de la mesa de infancia, adolescencia y familia en el Municipio de Caldas.</v>
          </cell>
        </row>
        <row r="26">
          <cell r="B26">
            <v>1311</v>
          </cell>
          <cell r="C26" t="str">
            <v>Estructuración, formulación e implementación del Plan estratégico de desarrollo juvenil.</v>
          </cell>
        </row>
        <row r="27">
          <cell r="B27">
            <v>1312</v>
          </cell>
          <cell r="C27" t="str">
            <v>Acciones para la estructuración, conformación y acompañamiento integral del Consejo Municipal de Juventud – CMJ.</v>
          </cell>
        </row>
        <row r="28">
          <cell r="B28">
            <v>1314</v>
          </cell>
          <cell r="C28" t="str">
            <v>Eventos realizados para los jóvenes del Municipio</v>
          </cell>
        </row>
        <row r="29">
          <cell r="B29">
            <v>1315</v>
          </cell>
          <cell r="C29" t="str">
            <v>Acciones para la creación del Campus Juvenil para la identificación y reconocimiento de liderazgos positivos, formación en participación, resolución de conflictos, emprendimiento e inclusión laboral y productiva a los jóvenes.</v>
          </cell>
        </row>
        <row r="30">
          <cell r="B30">
            <v>1316</v>
          </cell>
          <cell r="C30" t="str">
            <v>Gestionar alianzas públicas y privadas para servicios complementarios a población estudiantil.</v>
          </cell>
        </row>
        <row r="31">
          <cell r="B31">
            <v>1411</v>
          </cell>
          <cell r="C31" t="str">
            <v>Acciones para el fortalecimiento a la Comisaria de Familia con tecnología, personal idóneo, mejor capacidad instalada y talento humano.</v>
          </cell>
        </row>
        <row r="32">
          <cell r="B32">
            <v>1412</v>
          </cell>
          <cell r="C32" t="str">
            <v>Estructurar, formular e implementar la Política Pública Municipal de Familias, que reconozca a las familias como sujetos colectivos de derechos, para contribuir a la consolidación de una sociedad justa y equitativa.</v>
          </cell>
        </row>
        <row r="33">
          <cell r="B33">
            <v>1413</v>
          </cell>
          <cell r="C33" t="str">
            <v>Acciones para el fortalecimiento de los lazos familiares mediante encuentros de pareja, talleres de pautas de crianza humanizada, valores familiares y generación de espacios para compartir en familia.</v>
          </cell>
        </row>
        <row r="34">
          <cell r="B34">
            <v>1414</v>
          </cell>
          <cell r="C34" t="str">
            <v>Acciones de   apoyo   Familias beneficiadas con el programa Familias en Acción.</v>
          </cell>
        </row>
        <row r="35">
          <cell r="B35">
            <v>1415</v>
          </cell>
          <cell r="C35" t="str">
            <v>Acciones de apoyo para formular y ejecutar estrategias para el acompañamiento a familias en la implementación de unidades productivas y la creación de empresas familiares como reactivación económica y social.</v>
          </cell>
        </row>
        <row r="36">
          <cell r="B36">
            <v>1421</v>
          </cell>
          <cell r="C36" t="str">
            <v>Acciones para la caracterización e identificación de la población habitante de calle en el Municipio.</v>
          </cell>
        </row>
        <row r="37">
          <cell r="B37">
            <v>1422</v>
          </cell>
          <cell r="C37" t="str">
            <v>Acciones de atención Integral de Protección Social de la población habitante de calle en el Municipio.</v>
          </cell>
        </row>
        <row r="38">
          <cell r="B38">
            <v>1511</v>
          </cell>
          <cell r="C38" t="str">
            <v>Acciones técnicas, operativas y logísticas para apoyar el Comité de Justicia Transicional.</v>
          </cell>
        </row>
        <row r="39">
          <cell r="B39">
            <v>1512</v>
          </cell>
          <cell r="C39"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0">
          <cell r="B40">
            <v>1513</v>
          </cell>
          <cell r="C40" t="str">
            <v>Acciones de apoyo técnico, logístico, tecnológico y operativo a la mesa Municipal de víctimas dentro de su función de formular propuestas, planes, programas y proyectos para la materialización de los derechos de la población víctima.</v>
          </cell>
        </row>
        <row r="41">
          <cell r="B41">
            <v>1611</v>
          </cell>
          <cell r="C41" t="str">
            <v>Acciones orientadas a fortalecer los programas de asistencia y atención a los diferentes grupos que garantizan el enfoque de derechos para la atención diferencial de grupos étnicos.</v>
          </cell>
        </row>
        <row r="42">
          <cell r="B42">
            <v>1612</v>
          </cell>
          <cell r="C42" t="str">
            <v>Acciones para generar oportunidades de estudio y empleabilidad para los grupos étnicos mediante la atención de necesidades en materia de empleo, innovación, emprendimiento y desarrollo humano.</v>
          </cell>
        </row>
        <row r="43">
          <cell r="B43">
            <v>1711</v>
          </cell>
          <cell r="C43" t="str">
            <v>Mesas de participación de las personas LGBTTTIQA implementadas.</v>
          </cell>
        </row>
        <row r="44">
          <cell r="B44">
            <v>1712</v>
          </cell>
          <cell r="C44" t="str">
            <v>Eventos con la población LGBTTTIQA realizados.</v>
          </cell>
        </row>
        <row r="45">
          <cell r="B45">
            <v>1713</v>
          </cell>
          <cell r="C45" t="str">
            <v>Acciones para generar oportunidades de estudio y empleabilidad para la población LGBTTTIQA mediante la atención de necesidades en materia de empleo, innovación, emprendimiento y desarrollo humano.</v>
          </cell>
        </row>
        <row r="46">
          <cell r="B46">
            <v>1811</v>
          </cell>
          <cell r="C46" t="str">
            <v>Acciones de atención integral de adultos mayores inscritos en los diferentes programas de la Administración Municipal.</v>
          </cell>
        </row>
        <row r="47">
          <cell r="B47">
            <v>1812</v>
          </cell>
          <cell r="C47" t="str">
            <v>Seguimiento trimestral a las acciones de implementación de la política pública de adulto mayor.</v>
          </cell>
        </row>
        <row r="48">
          <cell r="B48">
            <v>1813</v>
          </cell>
          <cell r="C48" t="str">
            <v>Acciones de promoción de la corresponsabilidad de la familia en el desarrollo de la atención integral a las personas mayores o con discapacidad.</v>
          </cell>
        </row>
        <row r="49">
          <cell r="B49">
            <v>1814</v>
          </cell>
          <cell r="C49" t="str">
            <v>Generar e implementar una ruta de atención intersectorial para el   adulto mayor, con discapacidad, sus familias y cuidadores, con el fin de incluirlos dentro de la oferta programática sectorial.</v>
          </cell>
        </row>
        <row r="50">
          <cell r="B50">
            <v>1815</v>
          </cell>
          <cell r="C50" t="str">
            <v>Acciones de atención integral de personas en situación de discapacidad inscritos en los diferentes programas de la Administración Municipal.</v>
          </cell>
        </row>
        <row r="51">
          <cell r="B51">
            <v>1816</v>
          </cell>
          <cell r="C51" t="str">
            <v>Caracterización e identificación de la población en situación de discapacidad como estrategia de atención de atención integral.</v>
          </cell>
        </row>
        <row r="52">
          <cell r="B52">
            <v>1817</v>
          </cell>
          <cell r="C52" t="str">
            <v>Formulación e Implementación del plan estratégico de la política pública de discapacidad mediante acuerdo Municipal 013 del 2019.</v>
          </cell>
        </row>
        <row r="53">
          <cell r="B53">
            <v>1818</v>
          </cell>
          <cell r="C53" t="str">
            <v>Acciones para generar oportunidades de estudio y empleabilidad para la población en situación de discapacidad mediante la atención de necesidades en materia de empleo, innovación, emprendimiento y desarrollo humano.</v>
          </cell>
        </row>
        <row r="54">
          <cell r="B54">
            <v>1911</v>
          </cell>
          <cell r="C54" t="str">
            <v>Acciones para la implementación del plan de lectura, escritura, oralidad y fortalecimiento a la extensión cultural de la biblioteca pública.</v>
          </cell>
        </row>
        <row r="55">
          <cell r="B55">
            <v>1912</v>
          </cell>
          <cell r="C55" t="str">
            <v>Estudiantes beneficiados con jornada complementaria.</v>
          </cell>
        </row>
        <row r="56">
          <cell r="B56">
            <v>1913</v>
          </cell>
          <cell r="C56" t="str">
            <v>Establecimientos educativos que reciben asesoría y asistencia técnica para la implementación del gobierno escolar.</v>
          </cell>
        </row>
        <row r="57">
          <cell r="B57">
            <v>1914</v>
          </cell>
          <cell r="C57" t="str">
            <v>Estrategia de acompañamiento al Tránsito armónico (trayectorias educativas),</v>
          </cell>
        </row>
        <row r="58">
          <cell r="B58">
            <v>1915</v>
          </cell>
          <cell r="C58" t="str">
            <v>Ajuste e implementación del Plan educativo Municipal PEM.</v>
          </cell>
        </row>
        <row r="59">
          <cell r="B59">
            <v>1916</v>
          </cell>
          <cell r="C59" t="str">
            <v>Acciones de mejoramiento de la calidad educativa a través de semilleros, preuniversitarios y preparación de Pruebas SABER.</v>
          </cell>
        </row>
        <row r="60">
          <cell r="B60">
            <v>1917</v>
          </cell>
          <cell r="C60" t="str">
            <v>Entrega de estímulos para estudiantes destacados en el grado 11.</v>
          </cell>
        </row>
        <row r="61">
          <cell r="B61">
            <v>1918</v>
          </cell>
          <cell r="C61" t="str">
            <v>Institucionalizar las Olimpiadas Académicas.</v>
          </cell>
        </row>
        <row r="62">
          <cell r="B62">
            <v>1919</v>
          </cell>
          <cell r="C62" t="str">
            <v>Actualización, adopción e implementación de los Manuales de convivencia en las instituciones educativas públicas.</v>
          </cell>
        </row>
        <row r="63">
          <cell r="B63">
            <v>1921</v>
          </cell>
          <cell r="C63" t="str">
            <v>Estudiantes que egresan con doble titulación en alianza con el SENA.</v>
          </cell>
        </row>
        <row r="64">
          <cell r="B64">
            <v>1922</v>
          </cell>
          <cell r="C64" t="str">
            <v>Crear un fondo para facilitar el acceso a la educación técnica y tecnológica.</v>
          </cell>
        </row>
        <row r="65">
          <cell r="B65">
            <v>1923</v>
          </cell>
          <cell r="C65"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6">
          <cell r="B66">
            <v>1931</v>
          </cell>
          <cell r="C66" t="str">
            <v>Instituciones Educativas oficiales beneficiadas con la alianza ERA.</v>
          </cell>
        </row>
        <row r="67">
          <cell r="B67">
            <v>1932</v>
          </cell>
          <cell r="C67" t="str">
            <v>Maestros formados en pedagogías activas con la alianza ERA.</v>
          </cell>
        </row>
        <row r="68">
          <cell r="B68">
            <v>1933</v>
          </cell>
          <cell r="C68" t="str">
            <v>Estudiantes beneficiados de la Universidad en el campo con la alianza ERA.</v>
          </cell>
        </row>
        <row r="69">
          <cell r="B69">
            <v>1941</v>
          </cell>
          <cell r="C69" t="str">
            <v>Acciones de apoyo Matricula oficial en edad escolar y adultos.</v>
          </cell>
        </row>
        <row r="70">
          <cell r="B70">
            <v>1942</v>
          </cell>
          <cell r="C70" t="str">
            <v>Estudiantes beneficiados con transporte escolar.</v>
          </cell>
        </row>
        <row r="71">
          <cell r="B71">
            <v>1943</v>
          </cell>
          <cell r="C71" t="str">
            <v>Acciones de Construcción y ampliación de la infraestructura física educativa del Municipio de Caldas.</v>
          </cell>
        </row>
        <row r="72">
          <cell r="B72">
            <v>1944</v>
          </cell>
          <cell r="C72" t="str">
            <v>Acciones de Mantenimiento, mejoramiento y modernización a la infraestructura educativa del Municipio de Caldas.</v>
          </cell>
        </row>
        <row r="73">
          <cell r="B73">
            <v>1945</v>
          </cell>
          <cell r="C73" t="str">
            <v>Acciones para la dotación de instituciones educativas, sedes, centros educativos rurales con material didáctico, y TICS.</v>
          </cell>
        </row>
        <row r="74">
          <cell r="B74">
            <v>1946</v>
          </cell>
          <cell r="C74" t="str">
            <v>Acciones para el mejoramiento y ampliación a la cobertura municipal en los servicios de bienestar y convivencia estudiantil.</v>
          </cell>
        </row>
        <row r="75">
          <cell r="B75">
            <v>1947</v>
          </cell>
          <cell r="C75" t="str">
            <v>Acciones para favorecer las diferentes modalidades educativas para la población adulta (sabatino y/o nocturno y/o digital).</v>
          </cell>
        </row>
        <row r="76">
          <cell r="B76">
            <v>1951</v>
          </cell>
          <cell r="C76" t="str">
            <v>Acciones de apoyo pedagógico al trabajo curricular de las instituciones y centros educativos.</v>
          </cell>
        </row>
        <row r="77">
          <cell r="B77">
            <v>1952</v>
          </cell>
          <cell r="C77" t="str">
            <v>Acciones de apoyo a docentes y directivos docentes en procesos de desarrollo y salud mental, y acciones de estímulo y reconocimiento a la labor docente.</v>
          </cell>
        </row>
        <row r="78">
          <cell r="B78">
            <v>1961</v>
          </cell>
          <cell r="C78" t="str">
            <v>Acciones para beneficio de estudiantes con becas en programas de educación superior.</v>
          </cell>
        </row>
        <row r="79">
          <cell r="B79">
            <v>1971</v>
          </cell>
          <cell r="C79" t="str">
            <v>Acciones de apoyo con kits escolares a estudiantes de primaria, media y básica.</v>
          </cell>
        </row>
        <row r="80">
          <cell r="B80">
            <v>1972</v>
          </cell>
          <cell r="C80" t="str">
            <v>Acciones para fortalecer, ampliar y apoyar la permanencia educativa mediante la intervención de la Unidad de Atención Integral y pedagógica (U.A.I.P)</v>
          </cell>
        </row>
        <row r="81">
          <cell r="B81">
            <v>1973</v>
          </cell>
          <cell r="C81" t="str">
            <v>Estructurar una plataforma tecnológica que administre las bases de información y caracterización de la población.</v>
          </cell>
        </row>
        <row r="82">
          <cell r="B82">
            <v>11011</v>
          </cell>
          <cell r="C82" t="str">
            <v>Realizar visitas de IVC al año a cada establecimiento abierto al público.</v>
          </cell>
        </row>
        <row r="83">
          <cell r="B83">
            <v>11012</v>
          </cell>
          <cell r="C83" t="str">
            <v>Realizar campañas con estrategias municipales para mejorar la calidad del aire.</v>
          </cell>
        </row>
        <row r="84">
          <cell r="B84">
            <v>11013</v>
          </cell>
          <cell r="C84" t="str">
            <v>Realizar visitas de vigilancia y control anuales a cada uno de los acueductos rurales y urbanos del Municipio.</v>
          </cell>
        </row>
        <row r="85">
          <cell r="B85">
            <v>11021</v>
          </cell>
          <cell r="C85" t="str">
            <v>Desarrollar estrategias de hábitos de vida saludable a poblaciones vulnerables relacionadas con salud oral y prevención de enfermedades crónicas modalidad virtual y presencial.</v>
          </cell>
        </row>
        <row r="86">
          <cell r="B86">
            <v>11031</v>
          </cell>
          <cell r="C86" t="str">
            <v>Desarrollar estrategias para promover la lactancia materna y hábitos de alimentación saludable.</v>
          </cell>
        </row>
        <row r="87">
          <cell r="B87">
            <v>11041</v>
          </cell>
          <cell r="C87" t="str">
            <v>Desarrollar estrategias sobre maternidad segura.</v>
          </cell>
        </row>
        <row r="88">
          <cell r="B88">
            <v>11042</v>
          </cell>
          <cell r="C88" t="str">
            <v>Implementar estrategia de promoción de derechos y deberes en salud sexual y reproductiva.</v>
          </cell>
        </row>
        <row r="89">
          <cell r="B89">
            <v>11051</v>
          </cell>
          <cell r="C89" t="str">
            <v>Realizar los planes de eventos de mitigación del riesgo en salud pública que se requieran (Sika, Dengue, Chincunguña, Covid-19).</v>
          </cell>
        </row>
        <row r="90">
          <cell r="B90">
            <v>11061</v>
          </cell>
          <cell r="C90" t="str">
            <v>Promover estrategia de estilos, modos y condiciones saludables en el entorno laboral en sector formal e informal de la economía.</v>
          </cell>
        </row>
        <row r="91">
          <cell r="B91">
            <v>11071</v>
          </cell>
          <cell r="C91" t="str">
            <v>Realizar campaña   de   IEC promocionando la vacunación en   la   población objeto del programa.</v>
          </cell>
        </row>
        <row r="92">
          <cell r="B92">
            <v>11072</v>
          </cell>
          <cell r="C92" t="str">
            <v>Verificar el reporte oportuno de las notificaciones en el SIVIGILA de los eventos de interés en salud pública de las UPGD.</v>
          </cell>
        </row>
        <row r="93">
          <cell r="B93">
            <v>11073</v>
          </cell>
          <cell r="C93" t="str">
            <v>Realizar búsquedas activas comunitarias para eventos de interés de salud pública.</v>
          </cell>
        </row>
        <row r="94">
          <cell r="B94">
            <v>11074</v>
          </cell>
          <cell r="C94" t="str">
            <v>Realizar asesorías y asistencias técnicas a las IPS del municipio en búsqueda activa institucional.</v>
          </cell>
        </row>
        <row r="95">
          <cell r="B95">
            <v>11076</v>
          </cell>
          <cell r="C95" t="str">
            <v>Realizar campaña de entornos saludables asociados a la prevención de IRA.</v>
          </cell>
        </row>
        <row r="96">
          <cell r="B96">
            <v>11081</v>
          </cell>
          <cell r="C96" t="str">
            <v>Realizar seguimiento e intervención a todos los casos de intento de suicidio ocurridos en el municipio.</v>
          </cell>
        </row>
        <row r="97">
          <cell r="B97">
            <v>11082</v>
          </cell>
          <cell r="C97" t="str">
            <v>Instituciones de salud y sociales con reporte de casos de consumo de sustancias psicoactivas.</v>
          </cell>
        </row>
        <row r="98">
          <cell r="B98">
            <v>11083</v>
          </cell>
          <cell r="C98" t="str">
            <v>Seguimiento mensual del reporte al SIVIGILA de casos notificados de violencia intrafamiliar en las instituciones de salud y sociales.</v>
          </cell>
        </row>
        <row r="99">
          <cell r="B99">
            <v>11091</v>
          </cell>
          <cell r="C99" t="str">
            <v>Desarrollar estrategias para fortalecer la gestión administrativa y financiera de la Secretaría de Salud.</v>
          </cell>
        </row>
        <row r="100">
          <cell r="B100">
            <v>11092</v>
          </cell>
          <cell r="C100" t="str">
            <v>Acciones para Garantizar el aseguramiento en salud de la población objetivo.</v>
          </cell>
        </row>
        <row r="101">
          <cell r="B101">
            <v>11093</v>
          </cell>
          <cell r="C101" t="str">
            <v>Realizar asesorías y/o asistencias técnicas anuales, por cada uno de los proyectos programados, a cada institución prestadora de servicios de salud.</v>
          </cell>
        </row>
        <row r="102">
          <cell r="B102">
            <v>11094</v>
          </cell>
          <cell r="C102" t="str">
            <v>Desarrollar la estrategia de salud Más Cerca.</v>
          </cell>
        </row>
        <row r="103">
          <cell r="B103">
            <v>110105</v>
          </cell>
          <cell r="C103" t="str">
            <v>Acciones para la cofinanciar la construcción del Hospital Regional del Sur del Valle de Aburra.</v>
          </cell>
        </row>
        <row r="104">
          <cell r="B104">
            <v>11111</v>
          </cell>
          <cell r="C104" t="str">
            <v>Acciones de apoyo para los embajadores deportistas y para deportistas que representan a Caldas en diferentes disciplinas deportivas apoyados.</v>
          </cell>
        </row>
        <row r="105">
          <cell r="B105">
            <v>11112</v>
          </cell>
          <cell r="C105" t="str">
            <v>Acciones para el fomento deportivo mediante torneos deportivos municipales, Departamentales y/o Nacionales realizados.</v>
          </cell>
        </row>
        <row r="106">
          <cell r="B106">
            <v>11113</v>
          </cell>
          <cell r="C106" t="str">
            <v>Acciones de formación, iniciación y rotación deportiva Implementados en la zona urbana y rural.</v>
          </cell>
        </row>
        <row r="107">
          <cell r="B107">
            <v>11121</v>
          </cell>
          <cell r="C107" t="str">
            <v>Acciones de formación, capacitación y   formación dirigidas a monitores, técnicos, dirigentes y líderes deportivos realizadas.</v>
          </cell>
        </row>
        <row r="108">
          <cell r="B108">
            <v>11122</v>
          </cell>
          <cell r="C108" t="str">
            <v>Fortalecimiento operativo y tecnológico en el sector deportivo.</v>
          </cell>
        </row>
        <row r="109">
          <cell r="B109">
            <v>11131</v>
          </cell>
          <cell r="C109" t="str">
            <v>Acciones para la ejecución del programa Por su salud muévase pues.</v>
          </cell>
        </row>
        <row r="110">
          <cell r="B110">
            <v>11132</v>
          </cell>
          <cell r="C110" t="str">
            <v>Acciones de Dotación e implementación para entornos saludables realizadas.</v>
          </cell>
        </row>
        <row r="111">
          <cell r="B111">
            <v>11133</v>
          </cell>
          <cell r="C111" t="str">
            <v>Eventos de   actividad   física   y recreativa realizados.</v>
          </cell>
        </row>
        <row r="112">
          <cell r="B112">
            <v>11134</v>
          </cell>
          <cell r="C112" t="str">
            <v>Acciones para el fortalecimiento y mejoramiento del centro de acondicionamiento físico.</v>
          </cell>
        </row>
        <row r="113">
          <cell r="B113">
            <v>11135</v>
          </cell>
          <cell r="C113" t="str">
            <v>Eventos deportivos comunitarios realizados.</v>
          </cell>
        </row>
        <row r="114">
          <cell r="B114">
            <v>11136</v>
          </cell>
          <cell r="C114" t="str">
            <v>Acciones para la realización de los Juegos Deportivos Escolares e Intercolegiados.</v>
          </cell>
        </row>
        <row r="115">
          <cell r="B115">
            <v>11137</v>
          </cell>
          <cell r="C115" t="str">
            <v>Acciones para el apoyo a Docentes que participan en los juegos del magisterio.</v>
          </cell>
        </row>
        <row r="116">
          <cell r="B116">
            <v>11138</v>
          </cell>
          <cell r="C116" t="str">
            <v>Actualización, estructuración   e implementación del plan decenal de Deporte</v>
          </cell>
        </row>
        <row r="117">
          <cell r="B117">
            <v>11141</v>
          </cell>
          <cell r="C117" t="str">
            <v>Acciones de Mantenimiento, fortalecimiento y modernización de los escenarios deportivos en el Municipio de Caldas.</v>
          </cell>
        </row>
        <row r="118">
          <cell r="B118">
            <v>11142</v>
          </cell>
          <cell r="C118" t="str">
            <v>Construcción de la infraestructura deportiva y de recreación del Municipio de Caldas.</v>
          </cell>
        </row>
        <row r="119">
          <cell r="B119">
            <v>11211</v>
          </cell>
          <cell r="C119" t="str">
            <v>Campañas artísticas, ambientales, sociales y culturales que promuevan el desarrollo humano y la participación social y comunitaria.</v>
          </cell>
        </row>
        <row r="120">
          <cell r="B120">
            <v>11212</v>
          </cell>
          <cell r="C120" t="str">
            <v>Convenios para el fortalecimiento del sector cultural, realizados.</v>
          </cell>
        </row>
        <row r="121">
          <cell r="B121">
            <v>11213</v>
          </cell>
          <cell r="C121" t="str">
            <v>Acciones para el fortalecimiento de artistas, grupos artísticos y culturales.</v>
          </cell>
        </row>
        <row r="122">
          <cell r="B122">
            <v>11214</v>
          </cell>
          <cell r="C122" t="str">
            <v>Acciones para generar iniciativas emprendedoras en industrias creativas y/o economía naranja.</v>
          </cell>
        </row>
        <row r="123">
          <cell r="B123">
            <v>11221</v>
          </cell>
          <cell r="C123" t="str">
            <v>Acciones formativas para promotores y gestores culturales.</v>
          </cell>
        </row>
        <row r="124">
          <cell r="B124">
            <v>11222</v>
          </cell>
          <cell r="C124" t="str">
            <v>Implementación de acciones para ciudadanos que participan en procesos de gestión y formación artística y cultural, y en temas sobre industria creativa y/o economía naranja.</v>
          </cell>
        </row>
        <row r="125">
          <cell r="B125">
            <v>11223</v>
          </cell>
          <cell r="C125" t="str">
            <v>Desarrollar acciones mediante procesos investigativos en áreas artísticas, culturales, creativas y patrimoniales.</v>
          </cell>
        </row>
        <row r="126">
          <cell r="B126">
            <v>11224</v>
          </cell>
          <cell r="C126" t="str">
            <v>Acciones para la actualización y declaración de bienes culturales y patrimoniales del Municipio de Caldas.</v>
          </cell>
        </row>
        <row r="127">
          <cell r="B127">
            <v>11225</v>
          </cell>
          <cell r="C127" t="str">
            <v>Intervenciones de preservación de los bienes de interés patrimonial, muebles e inmuebles públicos, realizadas.</v>
          </cell>
        </row>
        <row r="128">
          <cell r="B128">
            <v>11231</v>
          </cell>
          <cell r="C128" t="str">
            <v>Acciones para el mejoramiento y modernización física y tecnológica de la infraestructura Cultural del Municipio.</v>
          </cell>
        </row>
        <row r="129">
          <cell r="B129">
            <v>11232</v>
          </cell>
          <cell r="C129" t="str">
            <v>Modernización y dotación de las diferentes áreas artísticas y culturales de la casa de la cultura del Municipio de Caldas.</v>
          </cell>
        </row>
        <row r="130">
          <cell r="B130">
            <v>11233</v>
          </cell>
          <cell r="C130" t="str">
            <v>Acciones de creación, implementación y sostenimiento de una plataforma tecnológica y sistemas de información integrados a la gestión cultural y artística del Municipio de Caldas.</v>
          </cell>
        </row>
        <row r="131">
          <cell r="B131">
            <v>11241</v>
          </cell>
          <cell r="C131" t="str">
            <v>Actualización e implementación del Plan decenal de cultura como herramienta de gestión y desarrollo cultural.</v>
          </cell>
        </row>
        <row r="132">
          <cell r="B132">
            <v>11242</v>
          </cell>
          <cell r="C132" t="str">
            <v>Apoyar técnica, operativa y logísticamente la conformación y operación del Consejo Municipal de cultura.</v>
          </cell>
        </row>
        <row r="133">
          <cell r="B133">
            <v>11243</v>
          </cell>
          <cell r="C133" t="str">
            <v>Eventos tradicionales, típicos y conmemorativos de orden cultural, comunitario y ambiental (Fiestas del aguacero, Calcanta, fiestas y juegos tradicionales de la calle, puente de reyes, concurso de poesía Ciro Mendía).</v>
          </cell>
        </row>
        <row r="134">
          <cell r="B134">
            <v>2111</v>
          </cell>
          <cell r="C134" t="str">
            <v>Acciones de caracterización y actualización de productores y organizaciones de productores existentes.</v>
          </cell>
        </row>
        <row r="135">
          <cell r="B135">
            <v>2112</v>
          </cell>
          <cell r="C135" t="str">
            <v>Diagnóstico, actualización e implementación de la política pública de Desarrollo Rural Municipal.</v>
          </cell>
        </row>
        <row r="136">
          <cell r="B136">
            <v>2121</v>
          </cell>
          <cell r="C136" t="str">
            <v>Fortalecer las unidades productivas a través del enfoque empresarial, manejo de registros, análisis de la información, comercialización de productos y enfoque asociativo.</v>
          </cell>
        </row>
        <row r="137">
          <cell r="B137">
            <v>2122</v>
          </cell>
          <cell r="C137" t="str">
            <v>Acciones para el fortalecimiento de la cadena productiva y comercial del café.</v>
          </cell>
        </row>
        <row r="138">
          <cell r="B138">
            <v>2131</v>
          </cell>
          <cell r="C138" t="str">
            <v>Acciones de participación de pequeños productores y unidades productivas en cadenas de transformación agropecuaria</v>
          </cell>
        </row>
        <row r="139">
          <cell r="B139">
            <v>2132</v>
          </cell>
          <cell r="C139" t="str">
            <v>Eventos de extensión rural con énfasis en transferencia de tecnologías apropiadas, realizados.</v>
          </cell>
        </row>
        <row r="140">
          <cell r="B140">
            <v>2141</v>
          </cell>
          <cell r="C140" t="str">
            <v>Acciones que promuevan la implementación de Buenas Prácticas de Producción, enfoque biosostenible, transformación agropecuaria y practicas limpias.</v>
          </cell>
        </row>
        <row r="141">
          <cell r="B141">
            <v>2142</v>
          </cell>
          <cell r="C141" t="str">
            <v>Acciones que permitan desarrollar unidades productivas agropecuarias con enfoque agroecológico y autosostenible en la zona urbana y rural.</v>
          </cell>
        </row>
        <row r="142">
          <cell r="B142">
            <v>2211</v>
          </cell>
          <cell r="C142" t="str">
            <v>Estructuración, formulación e implementación del modelo de emprendimiento sostenible del Municipio de Caldas.</v>
          </cell>
        </row>
        <row r="143">
          <cell r="B143">
            <v>2212</v>
          </cell>
          <cell r="C143" t="str">
            <v>Acciones que promuevan la formación permanente para el empleo y el emprendimiento.</v>
          </cell>
        </row>
        <row r="144">
          <cell r="B144">
            <v>2213</v>
          </cell>
          <cell r="C144" t="str">
            <v>Acciones para la implementación de estrategia de incubadora de empleo y emprendimiento sostenible.</v>
          </cell>
        </row>
        <row r="145">
          <cell r="B145">
            <v>2214</v>
          </cell>
          <cell r="C145" t="str">
            <v>Acciones para el fortalecimiento tecnológico a la producción, comercialización y promoción del empleo para lograr la diversificación y sofisticación de sus bienes y servicios.</v>
          </cell>
        </row>
        <row r="146">
          <cell r="B146">
            <v>2215</v>
          </cell>
          <cell r="C146" t="str">
            <v>Acuerdos de responsabilidad social empresarial realizados.</v>
          </cell>
        </row>
        <row r="147">
          <cell r="B147">
            <v>2216</v>
          </cell>
          <cell r="C147" t="str">
            <v>Acciones de comunicación y difusión e información en materia de empleo y emprendimiento.</v>
          </cell>
        </row>
        <row r="148">
          <cell r="B148">
            <v>2311</v>
          </cell>
          <cell r="C148" t="str">
            <v>Ferias y /o ruedas de negocios realizadas “Compre en Caldas".</v>
          </cell>
        </row>
        <row r="149">
          <cell r="B149">
            <v>2312</v>
          </cell>
          <cell r="C149" t="str">
            <v>Acciones que promuevan el turismo agroambiental para los campesinos que habitan en áreas de reserva y zonas de producción agrícola y pecuaria.</v>
          </cell>
        </row>
        <row r="150">
          <cell r="B150">
            <v>2313</v>
          </cell>
          <cell r="C150" t="str">
            <v>Acciones de construcción, adecuación, mejoramiento y modernización de la infraestructura física y tecnológica del Municipio para mejorar áreas destinadas para la comercialización de productos   agrícolas   y pecuarios.</v>
          </cell>
        </row>
        <row r="151">
          <cell r="B151">
            <v>2314</v>
          </cell>
          <cell r="C151" t="str">
            <v>Acciones para promover la formulación de incentivos tributarios para grandes empresas, PYMES e iniciativas de emprendimiento que generen        valor        y promuevan la generación de nuevos puestos de trabajo.</v>
          </cell>
        </row>
        <row r="152">
          <cell r="B152">
            <v>2315</v>
          </cell>
          <cell r="C152" t="str">
            <v>Estrategias que promuevan alianzas en beneficio del fortalecimiento comercial y generación del empleo digno.</v>
          </cell>
        </row>
        <row r="153">
          <cell r="B153">
            <v>2321</v>
          </cell>
          <cell r="C153" t="str">
            <v>Alianzas estratégicas con la empresa privada y pública para generación de empleo formal.</v>
          </cell>
        </row>
        <row r="154">
          <cell r="B154">
            <v>2322</v>
          </cell>
          <cell r="C154" t="str">
            <v>Acciones de capacitación y formación laboral realizadas.</v>
          </cell>
        </row>
        <row r="155">
          <cell r="B155">
            <v>2323</v>
          </cell>
          <cell r="C155" t="str">
            <v>Acciones institucionales integrales para la orientación laboral.</v>
          </cell>
        </row>
        <row r="156">
          <cell r="B156">
            <v>2324</v>
          </cell>
          <cell r="C156" t="str">
            <v>Eventos de empleo realizados.</v>
          </cell>
        </row>
        <row r="157">
          <cell r="B157">
            <v>2411</v>
          </cell>
          <cell r="C157" t="str">
            <v>Fortalecimiento de Huertas y eco huertas de familias para el autoconsumo humano tanto en zona urbana como rural.</v>
          </cell>
        </row>
        <row r="158">
          <cell r="B158">
            <v>2412</v>
          </cell>
          <cell r="C158" t="str">
            <v>Campañas Pedagógicas realizadas en seguridad alimentaria y nutricional.</v>
          </cell>
        </row>
        <row r="159">
          <cell r="B159">
            <v>2413</v>
          </cell>
          <cell r="C159" t="str">
            <v>Actualizar, formular e implementar la Política pública de seguridad alimentaria y nutricional.</v>
          </cell>
        </row>
        <row r="160">
          <cell r="B160">
            <v>2414</v>
          </cell>
          <cell r="C160" t="str">
            <v>Cupos atendidos en el Programa de Alimentación Escolar (PAE).</v>
          </cell>
        </row>
        <row r="161">
          <cell r="B161">
            <v>2415</v>
          </cell>
          <cell r="C161" t="str">
            <v>Beneficiados con el programa de restaurantes escolares.</v>
          </cell>
        </row>
        <row r="162">
          <cell r="B162">
            <v>2416</v>
          </cell>
          <cell r="C162" t="str">
            <v>Personas atendidas con los restaurantes comunitarios.</v>
          </cell>
        </row>
        <row r="163">
          <cell r="B163">
            <v>2417</v>
          </cell>
          <cell r="C163" t="str">
            <v>Alianzas para el mejoramiento de la seguridad alimentaria y nutricional.</v>
          </cell>
        </row>
        <row r="164">
          <cell r="B164">
            <v>2418</v>
          </cell>
          <cell r="C164" t="str">
            <v>Acciones del programa de tamizaje nutricional implementado.</v>
          </cell>
        </row>
        <row r="165">
          <cell r="B165">
            <v>2419</v>
          </cell>
          <cell r="C165" t="str">
            <v>Paquetes alimentarios entregados a madres comunitarias y madres FAMI.</v>
          </cell>
        </row>
        <row r="166">
          <cell r="B166">
            <v>24110</v>
          </cell>
          <cell r="C166" t="str">
            <v>Acciones de Fortalecimiento físico, técnico, operativo y tecnológico, de los programas de seguridad alimentaria y nutricional.</v>
          </cell>
        </row>
        <row r="167">
          <cell r="B167">
            <v>2511</v>
          </cell>
          <cell r="C167" t="str">
            <v>Actualización e implementación del Plan de Seguridad Vial.</v>
          </cell>
        </row>
        <row r="168">
          <cell r="B168">
            <v>2512</v>
          </cell>
          <cell r="C168" t="str">
            <v>Comités y Consejos de Seguridad Vial realizados</v>
          </cell>
        </row>
        <row r="169">
          <cell r="B169">
            <v>2513</v>
          </cell>
          <cell r="C169" t="str">
            <v>Implementación de los Comités Locales de Seguridad Vial</v>
          </cell>
        </row>
        <row r="170">
          <cell r="B170">
            <v>2514</v>
          </cell>
          <cell r="C170" t="str">
            <v>Acciones de fortalecimiento técnico, tecnológico e institucional a la gestión Administrativa y de trámites de la secretaría de Tránsito</v>
          </cell>
        </row>
        <row r="171">
          <cell r="B171">
            <v>2515</v>
          </cell>
          <cell r="C171" t="str">
            <v>Estrategias de  educación vial realizadas</v>
          </cell>
        </row>
        <row r="172">
          <cell r="B172">
            <v>2516</v>
          </cell>
          <cell r="C172" t="str">
            <v>Campaña educativas y operativas dirigidas a usuarios vulnerables y expuestos: peatones, ciclistas y motociclistas</v>
          </cell>
        </row>
        <row r="173">
          <cell r="B173">
            <v>2517</v>
          </cell>
          <cell r="C173" t="str">
            <v>Cátedra de Seguridad Vial diseñada e implementada</v>
          </cell>
        </row>
        <row r="174">
          <cell r="B174">
            <v>2518</v>
          </cell>
          <cell r="C174" t="str">
            <v>Controles integrales viales realizados.</v>
          </cell>
        </row>
        <row r="175">
          <cell r="B175">
            <v>2519</v>
          </cell>
          <cell r="C175" t="str">
            <v>Acciones de modernización tecnológica y/o Mantenimiento de equipos y tecnología para mejorar la capacidad operativa de la Secretaría de tránsito.</v>
          </cell>
        </row>
        <row r="176">
          <cell r="B176">
            <v>25110</v>
          </cell>
          <cell r="C176" t="str">
            <v>Acciones de fortalecimiento técnico, operativo, tecnológico e Institucional al proceso de cobro persuasivo y coactivo de la Secretaría de tránsito.</v>
          </cell>
        </row>
        <row r="177">
          <cell r="B177">
            <v>2521</v>
          </cell>
          <cell r="C177" t="str">
            <v>Acciones de implementación y control de Transporte Público.</v>
          </cell>
        </row>
        <row r="178">
          <cell r="B178">
            <v>2522</v>
          </cell>
          <cell r="C178" t="str">
            <v>Acciones de modernización y mejoramiento de las zonas estacionamiento regulado.</v>
          </cell>
        </row>
        <row r="179">
          <cell r="B179">
            <v>2611</v>
          </cell>
          <cell r="C179" t="str">
            <v>Formular, estructurar e implementar el Plan estratégico de turismo.</v>
          </cell>
        </row>
        <row r="180">
          <cell r="B180">
            <v>2612</v>
          </cell>
          <cell r="C180" t="str">
            <v>Conformación de escenarios de participación permanente con actores del sector turístico.</v>
          </cell>
        </row>
        <row r="181">
          <cell r="B181">
            <v>2613</v>
          </cell>
          <cell r="C181" t="str">
            <v>Diagnóstico, actualización e implementación de la política pública de turismo.</v>
          </cell>
        </row>
        <row r="182">
          <cell r="B182">
            <v>2621</v>
          </cell>
          <cell r="C182" t="str">
            <v>Inventario, caracterización, formulación de las rutas ecoturísticas y culturales.</v>
          </cell>
        </row>
        <row r="183">
          <cell r="B183">
            <v>2622</v>
          </cell>
          <cell r="C183" t="str">
            <v>Instalación de puntos de información turística.</v>
          </cell>
        </row>
        <row r="184">
          <cell r="B184">
            <v>2623</v>
          </cell>
          <cell r="C184" t="str">
            <v>Alianzas realizadas para la formación y comercialización de servicios turísticos locales.</v>
          </cell>
        </row>
        <row r="185">
          <cell r="B185">
            <v>2624</v>
          </cell>
          <cell r="C185" t="str">
            <v>Estrategias de fortalecimiento de las TICs en el sector turístico del Municipio desarrolladas.</v>
          </cell>
        </row>
        <row r="186">
          <cell r="B186">
            <v>3111</v>
          </cell>
          <cell r="C186" t="str">
            <v>Gestionar ante organismos nacionales, departamentales e internacionales la financiación de programas de construcción de vivienda saludable para la población.</v>
          </cell>
        </row>
        <row r="187">
          <cell r="B187">
            <v>3112</v>
          </cell>
          <cell r="C187" t="str">
            <v>Promover el uso de predios fiscales como contribución a proyectos de construcción de vivienda de interés social.</v>
          </cell>
        </row>
        <row r="188">
          <cell r="B188">
            <v>3121</v>
          </cell>
          <cell r="C188" t="str">
            <v>Gestionar ante organismos nacionales, departamentales e internacionales la financiación de programas de mejoramiento de vivienda saludable para la población.</v>
          </cell>
        </row>
        <row r="189">
          <cell r="B189">
            <v>3122</v>
          </cell>
          <cell r="C189" t="str">
            <v>Acciones para Mejorar las condiciones físicas y sociales de vivienda, entornos y asentamientos precarios a través de la implementación de políticas para el mejoramiento de barrios.</v>
          </cell>
        </row>
        <row r="190">
          <cell r="B190">
            <v>3123</v>
          </cell>
          <cell r="C190" t="str">
            <v>Gestionar la titulación y legalización de vivienda en zona urbana y rural del Municipio.</v>
          </cell>
        </row>
        <row r="191">
          <cell r="B191">
            <v>3131</v>
          </cell>
          <cell r="C191"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2">
          <cell r="B192">
            <v>3132</v>
          </cell>
          <cell r="C192"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3">
          <cell r="B193">
            <v>3133</v>
          </cell>
          <cell r="C193" t="str">
            <v>Apoyar la formulación, estructuración y ejecución de estudios y/o planes estratégicos de ordenamiento del territorio y el hábitat mediante esquemas asociativos comunitarios y sociales.</v>
          </cell>
        </row>
        <row r="194">
          <cell r="B194">
            <v>3134</v>
          </cell>
          <cell r="C194" t="str">
            <v>Acciones de apoyo técnico, logístico y operativo para el Consejo Territorial de Planeación CTP.</v>
          </cell>
        </row>
        <row r="195">
          <cell r="B195">
            <v>3135</v>
          </cell>
          <cell r="C195" t="str">
            <v>Realizar acciones de control, regulación, normalización y planificación de la urbanización de zonas con altas presiones urbanísticas y constructivas.</v>
          </cell>
        </row>
        <row r="196">
          <cell r="B196">
            <v>3136</v>
          </cell>
          <cell r="C196" t="str">
            <v>Acciones para generar el desarrollo del suelo de expansión urbana, mediante la utilización de los instrumentos de gestión inmobiliaria y del suelo que establece la Ley 388 de 1997 y PBOT.</v>
          </cell>
        </row>
        <row r="197">
          <cell r="B197">
            <v>3141</v>
          </cell>
          <cell r="C197" t="str">
            <v>Acciones para la Actualización, aplicación y Mantenimiento de la base cartográfica y sistema de información geográfica del Municipio de Caldas Antioquia.</v>
          </cell>
        </row>
        <row r="198">
          <cell r="B198">
            <v>3142</v>
          </cell>
          <cell r="C198" t="str">
            <v>Acciones para Actualizar la información catastral urbana y rural relacionada con los bienes inmuebles sometidos a permanentes cambios en sus aspectos, físicos, jurídicos, fiscales y económicos.</v>
          </cell>
        </row>
        <row r="199">
          <cell r="B199">
            <v>3143</v>
          </cell>
          <cell r="C199" t="str">
            <v>Acciones para Actualizar y modernizar el hardware y software de la Unidad de catastro de la secretaría de planeación del Municipio de Caldas.</v>
          </cell>
        </row>
        <row r="200">
          <cell r="B200">
            <v>3144</v>
          </cell>
          <cell r="C200" t="str">
            <v>Acciones para implementar la política de catastro Multipropósito a la que refieren los artículos 79 a 82 de la Ley 1955 de 2019 - Plan Nacional de Desarrollo, y los Decretos 1983 de 2019 y 148 de 2020.</v>
          </cell>
        </row>
        <row r="201">
          <cell r="B201">
            <v>3145</v>
          </cell>
          <cell r="C201"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2">
          <cell r="B202">
            <v>3146</v>
          </cell>
          <cell r="C202" t="str">
            <v>Acciones para mantener actualizada la base de datos de la estratificación urbana y rural</v>
          </cell>
        </row>
        <row r="203">
          <cell r="B203">
            <v>3151</v>
          </cell>
          <cell r="C203"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4">
          <cell r="B204">
            <v>3152</v>
          </cell>
          <cell r="C204" t="str">
            <v>Estudios de prefactibilidad y factibilidad para la construcción y mejoramiento de la malla vial urbana y rural, en armonía con el plan de movilidad vial y los instrumentos de gestión territorial del PBOT del Municipio de Caldas Antioquia.</v>
          </cell>
        </row>
        <row r="205">
          <cell r="B205">
            <v>3153</v>
          </cell>
          <cell r="C205" t="str">
            <v>Estudios y diseños para el mejoramiento de la malla vial urbana y rural del Municipio de Caldas.</v>
          </cell>
        </row>
        <row r="206">
          <cell r="B206">
            <v>3211</v>
          </cell>
          <cell r="C206"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7">
          <cell r="B207">
            <v>3212</v>
          </cell>
          <cell r="C207" t="str">
            <v>Acciones institucionales para la reducción de emisiones de GEI, a partir del uso de otras fuentes energéticas, menos intensivas en el uso de combustibles fósiles o combustibles con menores emisiones en el sector industrial y el sector automotor.</v>
          </cell>
        </row>
        <row r="208">
          <cell r="B208">
            <v>3213</v>
          </cell>
          <cell r="C208" t="str">
            <v>Implementación de energías alternativas, energías renovables y/o energías limpias en los proyectos de infraestructura que adelante el Municipio de Caldas.</v>
          </cell>
        </row>
        <row r="209">
          <cell r="B209">
            <v>3214</v>
          </cell>
          <cell r="C209" t="str">
            <v>Acciones para el mejoramiento del sistema de alerta y detección temprana de control y calidad del aire en articulación con el AMVA y el SIATA</v>
          </cell>
        </row>
        <row r="210">
          <cell r="B210">
            <v>3221</v>
          </cell>
          <cell r="C210" t="str">
            <v>Acciones para la adquisición y protección de áreas en ecosistemas estratégicos propiedad del Municipio de Caldas.</v>
          </cell>
        </row>
        <row r="211">
          <cell r="B211">
            <v>3222</v>
          </cell>
          <cell r="C211" t="str">
            <v>Gestionar procesos de reforestación y atención ambiental integral, que permitan el sostenimiento de áreas de producción de agua, recuperación de zonas degradadas y en estado de deterioro por la acción del hombre o la naturaleza.</v>
          </cell>
        </row>
        <row r="212">
          <cell r="B212">
            <v>3223</v>
          </cell>
          <cell r="C212" t="str">
            <v>Integración a la Geodatabase del Municipio, las áreas protegidas y ecosistemas estratégicos existentes en el Municipio de Caldas en el PBOT y el DMI, PCA y la reserva del alto de San Miguel, que permitan la gestión del territorio.</v>
          </cell>
        </row>
        <row r="213">
          <cell r="B213">
            <v>3224</v>
          </cell>
          <cell r="C213" t="str">
            <v>Implementación de proyectos productivos sostenibles en las áreas protegidas y/o ecosistemas estratégicos.</v>
          </cell>
        </row>
        <row r="214">
          <cell r="B214">
            <v>3225</v>
          </cell>
          <cell r="C214" t="str">
            <v>Acciones para Estructurar, reglamentar e implementar en las áreas protegidas y/o ecosistemas estratégicos, el esquema de pago por servicios ambientales (PSA) y otros incentivos de conservación.</v>
          </cell>
        </row>
        <row r="215">
          <cell r="B215">
            <v>3226</v>
          </cell>
          <cell r="C215" t="str">
            <v>Acciones de Mantenimiento y restauración ecológica en ecosistemas estratégicos y/o áreas protegidas.</v>
          </cell>
        </row>
        <row r="216">
          <cell r="B216">
            <v>3227</v>
          </cell>
          <cell r="C216" t="str">
            <v>Acciones de importancia ambiental en espacios y equipamientos públicos intervenidos.</v>
          </cell>
        </row>
        <row r="217">
          <cell r="B217">
            <v>3231</v>
          </cell>
          <cell r="C217" t="str">
            <v>Acciones para la adquisición de predios para la recuperación y el cuidado de las áreas de importancia ambiental estratégica para protección del recurso hídrico según lo definido en el artículo 111 de la ley 99 de 1993.</v>
          </cell>
        </row>
        <row r="218">
          <cell r="B218">
            <v>3232</v>
          </cell>
          <cell r="C218" t="str">
            <v>Ejecutar acciones de alinderamiento, vigilancia y control de áreas, para la protección de fuentes abastecedoras de acueducto.</v>
          </cell>
        </row>
        <row r="219">
          <cell r="B219">
            <v>3233</v>
          </cell>
          <cell r="C219" t="str">
            <v>Estructurar, formular y ejecutar proyectos asociados al cuidado de las fuentes abastecedoras de acueductos del Municipio de Caldas y/o aquellas fuentes que estén enmarcados en los POMCAS y en los PORH vigentes en el Municipio de Caldas.</v>
          </cell>
        </row>
        <row r="220">
          <cell r="B220">
            <v>3234</v>
          </cell>
          <cell r="C220"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1">
          <cell r="B221">
            <v>3235</v>
          </cell>
          <cell r="C221" t="str">
            <v>Estructurar, formular y ejecutar proyectos de Mantenimiento, limpieza, cuidado y sostenibilidad de las fuentes hídricas en zona urbana.</v>
          </cell>
        </row>
        <row r="222">
          <cell r="B222">
            <v>3236</v>
          </cell>
          <cell r="C222" t="str">
            <v>Actualizar la red hídrica del Municipio de Caldas e incorporarla a la Geodatabase del Municipio de Caldas.</v>
          </cell>
        </row>
        <row r="223">
          <cell r="B223">
            <v>3237</v>
          </cell>
          <cell r="C223" t="str">
            <v>Formular el Plan de Gestión Ambiental PGAM e incorporarlo a la Geodatabase del Municipio de Caldas.</v>
          </cell>
        </row>
        <row r="224">
          <cell r="B224">
            <v>3241</v>
          </cell>
          <cell r="C224" t="str">
            <v>Implementar acciones de educación ambiental en las instituciones del Municipio, bajo el marco del Plan de educación Municipal, y las políticas públicas vigentes en el territorio.</v>
          </cell>
        </row>
        <row r="225">
          <cell r="B225">
            <v>3242</v>
          </cell>
          <cell r="C225" t="str">
            <v>Acciones para fortalecer la articulación institucional con las mesas y los colectivos ambientales en el Municipio de Caldas, mediante actividades de orden ambiental.</v>
          </cell>
        </row>
        <row r="226">
          <cell r="B226">
            <v>3243</v>
          </cell>
          <cell r="C226" t="str">
            <v>Acciones para impulsar la reforestación, a través de los Proyectos Ambientales Escolares PRAES y Proyectos Comunitarios de Educación Ambiental PROCEDAS y los CIDEAM.</v>
          </cell>
        </row>
        <row r="227">
          <cell r="B227">
            <v>3244</v>
          </cell>
          <cell r="C227" t="str">
            <v>Desarrollar campañas educativas para el cambio y la variabilidad climática que promuevan proyectos de ciencia, tecnología e innovación referentes a la acción del cambio climático.</v>
          </cell>
        </row>
        <row r="228">
          <cell r="B228">
            <v>3245</v>
          </cell>
          <cell r="C228" t="str">
            <v>Realizar actividades de educación ambiental, mejoramiento de entornos y sensibilización respecto la separación en la fuente y manejo adecuado de residuos sólidos.</v>
          </cell>
        </row>
        <row r="229">
          <cell r="B229">
            <v>3311</v>
          </cell>
          <cell r="C229" t="str">
            <v>Acciones para la realización de estudios de alto riesgo específicos para gestión adecuada del territorio.</v>
          </cell>
        </row>
        <row r="230">
          <cell r="B230">
            <v>3312</v>
          </cell>
          <cell r="C230" t="str">
            <v>Acciones para la implementación de sistemas de monitoreo y alerta temprana en zonas de alto riesgo por inundación, avenidas torrenciales y movimientos en masa de acuerdo con los lineamientos del PMGRD.</v>
          </cell>
        </row>
        <row r="231">
          <cell r="B231">
            <v>3313</v>
          </cell>
          <cell r="C231"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2">
          <cell r="B232">
            <v>3314</v>
          </cell>
          <cell r="C232" t="str">
            <v>Integrar a la Geodatabase del Municipio la Gestión integral del Riesgo y atención de Desastres, obtenidos de la actualización del PBOT, PMGRD y estudios de amenaza y alto riesgo específicos.</v>
          </cell>
        </row>
        <row r="233">
          <cell r="B233">
            <v>3315</v>
          </cell>
          <cell r="C233" t="str">
            <v>Realizar campañas educativas a la comunidad, para la reducción del riesgo y conocimiento de los factores exógenos que los generan.</v>
          </cell>
        </row>
        <row r="234">
          <cell r="B234">
            <v>3316</v>
          </cell>
          <cell r="C234"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5">
          <cell r="B235">
            <v>3321</v>
          </cell>
          <cell r="C235" t="str">
            <v>Acciones para fortalecer el fondo territorial de gestión del riesgo y definir sus recursos, e igualmente diseñar una estrategia de protección financiera en caso de desastres.</v>
          </cell>
        </row>
        <row r="236">
          <cell r="B236">
            <v>3322</v>
          </cell>
          <cell r="C236"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7">
          <cell r="B237">
            <v>3323</v>
          </cell>
          <cell r="C237" t="str">
            <v>Acciones para Cofinanciar y construir obras de estabilización, control y mitigación del riesgo en zonas vulnerables y zonas consideradas de alto riesgo mitigable y no mitigable en el municipio de Caldas.</v>
          </cell>
        </row>
        <row r="238">
          <cell r="B238">
            <v>3324</v>
          </cell>
          <cell r="C238" t="str">
            <v>Acciones para Cofinanciar y construir obras hidráulicas y de contención en las fuentes hídricas donde se puedan realizar acciones de mitigación de riesgo, para mejorar la calidad de vida de los ciudadanos.</v>
          </cell>
        </row>
        <row r="239">
          <cell r="B239">
            <v>3331</v>
          </cell>
          <cell r="C239" t="str">
            <v>Acciones para fortalecer técnica, operativa y financieramente al CMGRD y a la unidad de gestión del riesgo Municipal.</v>
          </cell>
        </row>
        <row r="240">
          <cell r="B240">
            <v>3332</v>
          </cell>
          <cell r="C240" t="str">
            <v>Dotar de elementos de protección, herramientas   y equipos e insumos para la atención de emergencias al CMGRD y   la   unidad   de gestión del riesgo para mejorar    la    capacidad   de respuesta ante acciones de reducción, mitigación y atención del riesgo.</v>
          </cell>
        </row>
        <row r="241">
          <cell r="B241">
            <v>3333</v>
          </cell>
          <cell r="C241" t="str">
            <v>Fortalecer a los cuerpos de socorro del Municipio de Caldas.</v>
          </cell>
        </row>
        <row r="242">
          <cell r="B242">
            <v>3411</v>
          </cell>
          <cell r="C242" t="str">
            <v>Acciones para aumentar la cobertura en zona urbana y rural del sistema de acueducto en el Municipio de Caldas</v>
          </cell>
        </row>
        <row r="243">
          <cell r="B243">
            <v>3412</v>
          </cell>
          <cell r="C243" t="str">
            <v>Obras de mejoramiento en los sistemas de acueducto urbano y rural ejecutadas</v>
          </cell>
        </row>
        <row r="244">
          <cell r="B244">
            <v>3413</v>
          </cell>
          <cell r="C244" t="str">
            <v>Acciones para el mejoramiento del Índice de Riesgo de la Calidad del Agua para Consumo Humano (IRCA) en zona urbana y rural del Municipio de Caldas</v>
          </cell>
        </row>
        <row r="245">
          <cell r="B245">
            <v>3414</v>
          </cell>
          <cell r="C245" t="str">
            <v>Acciones de apoyo a la ejecución de la etapa 10 del plan maestro de acueducto y alcantarillado en zona urbana</v>
          </cell>
        </row>
        <row r="246">
          <cell r="B246">
            <v>3415</v>
          </cell>
          <cell r="C246" t="str">
            <v>Implementar acciones y políticas institucionales enfocadas al ahorro del agua en el Municipio de Caldas.</v>
          </cell>
        </row>
        <row r="247">
          <cell r="B247">
            <v>3421</v>
          </cell>
          <cell r="C247" t="str">
            <v>Acciones para aumentar la cobertura del sistema de alcantarillado en zona urbana y rural en el Municipio de Caldas</v>
          </cell>
        </row>
        <row r="248">
          <cell r="B248">
            <v>3422</v>
          </cell>
          <cell r="C248" t="str">
            <v>Acciones de saneamiento básico para reducir el Número de vertimientos directos a las fuentes hídricas en zona urbana y rural para garantizar la calidad del agua y los recursos naturales.</v>
          </cell>
        </row>
        <row r="249">
          <cell r="B249">
            <v>3431</v>
          </cell>
          <cell r="C249" t="str">
            <v>Acciones para aumentar la cobertura del servicio de aseo en zona urbana y rural del Municipio de Caldas.</v>
          </cell>
        </row>
        <row r="250">
          <cell r="B250">
            <v>3432</v>
          </cell>
          <cell r="C250" t="str">
            <v>Acciones de apoyo técnico, logístico y operativo a Grupos organizados y legalmente constituidos con sistemas de aprovechamiento de residuos sólidos en operación</v>
          </cell>
        </row>
        <row r="251">
          <cell r="B251">
            <v>3433</v>
          </cell>
          <cell r="C251" t="str">
            <v>Acciones para incrementar el porcentaje de residuos sólidos reciclados</v>
          </cell>
        </row>
        <row r="252">
          <cell r="B252">
            <v>3434</v>
          </cell>
          <cell r="C252" t="str">
            <v>Actualización e implementación del PGIRS Municipal</v>
          </cell>
        </row>
        <row r="253">
          <cell r="B253">
            <v>3435</v>
          </cell>
          <cell r="C253" t="str">
            <v>Acciones tendientes a la consolidación, promoción y difusión de la Estrategia Nacional de Economía Circular en el Municipio de Caldas</v>
          </cell>
        </row>
        <row r="254">
          <cell r="B254">
            <v>3441</v>
          </cell>
          <cell r="C254" t="str">
            <v>Acciones de apoyo institucional y comunitario para el fortalecimiento institucional, técnico, operativo, administrativo, contable y logístico en la prestación eficiente y eficaz de los servicios públicos domiciliarios.</v>
          </cell>
        </row>
        <row r="255">
          <cell r="B255">
            <v>3442</v>
          </cell>
          <cell r="C255" t="str">
            <v>Acciones para el fortalecimiento, Mantenimiento y modernización del sistema de alumbrado público en zona urbana y rural del Municipio de Caldas</v>
          </cell>
        </row>
        <row r="256">
          <cell r="B256">
            <v>3511</v>
          </cell>
          <cell r="C256" t="str">
            <v>Acciones institucionales para el mejoramiento de la malla vial competencia de instancias del orden Departamental y Nacional.</v>
          </cell>
        </row>
        <row r="257">
          <cell r="B257">
            <v>3521</v>
          </cell>
          <cell r="C257" t="str">
            <v>Proyectos en materia de movilidad sostenible, para la optimización del transporte en el Municipio de Caldas, de manera integrada con los sistemas masivos de transporte del Valle de Aburrá.</v>
          </cell>
        </row>
        <row r="258">
          <cell r="B258">
            <v>3531</v>
          </cell>
          <cell r="C258" t="str">
            <v>Acciones para ejecutar proyectos de renovación, modernización e incremento del área de espacio público en el Municipio de Caldas.</v>
          </cell>
        </row>
        <row r="259">
          <cell r="B259">
            <v>3532</v>
          </cell>
          <cell r="C259" t="str">
            <v>Acciones para cofinanciar acciones de mejoramiento de espacio público en barrios y veredas mediante acciones de intervención social y comunitaria.</v>
          </cell>
        </row>
        <row r="260">
          <cell r="B260">
            <v>3533</v>
          </cell>
          <cell r="C260" t="str">
            <v>Acciones para construir, mejorar y modernizar circuitos y corredores turísticos urbanos y rurales</v>
          </cell>
        </row>
        <row r="261">
          <cell r="B261">
            <v>3541</v>
          </cell>
          <cell r="C261" t="str">
            <v>Equipamientos urbanos, comunitarios y turísticos construidos y mejorados.</v>
          </cell>
        </row>
        <row r="262">
          <cell r="B262">
            <v>3542</v>
          </cell>
          <cell r="C262" t="str">
            <v>Acciones para mejorar la Infraestructura en la malla vial urbana, rural y caminos veredales, construidos, rehabilitados y/o mantenidos.</v>
          </cell>
        </row>
        <row r="263">
          <cell r="B263">
            <v>3543</v>
          </cell>
          <cell r="C263" t="str">
            <v>Proyectos aprobados con entidades del orden departamental, regional o nacional para el mejoramiento de la malla vial urbana, rural y caminos veredales del Municipio de Caldas.</v>
          </cell>
        </row>
        <row r="264">
          <cell r="B264">
            <v>3544</v>
          </cell>
          <cell r="C264" t="str">
            <v>Acciones de señalización vial, seguridad vial y equipamiento urbano en Vías urbanas, rurales y caminos veredales</v>
          </cell>
        </row>
        <row r="265">
          <cell r="B265">
            <v>3545</v>
          </cell>
          <cell r="C265" t="str">
            <v>Cruces viales urbanos construidos y mejorados de manera integral.</v>
          </cell>
        </row>
        <row r="266">
          <cell r="B266">
            <v>3546</v>
          </cell>
          <cell r="C266" t="str">
            <v>Puntos críticos atendidos en la red vial rural, urbana y caminos veredales.</v>
          </cell>
        </row>
        <row r="267">
          <cell r="B267">
            <v>3611</v>
          </cell>
          <cell r="C267" t="str">
            <v>Acciones para Ampliar, mejorar y modernizar la infraestructura física y tecnológica del albergue Municipal</v>
          </cell>
        </row>
        <row r="268">
          <cell r="B268">
            <v>3621</v>
          </cell>
          <cell r="C268" t="str">
            <v>Acciones de esterilización de Caninos y felinos del Municipio de Caldas.</v>
          </cell>
        </row>
        <row r="269">
          <cell r="B269">
            <v>3622</v>
          </cell>
          <cell r="C269" t="str">
            <v>Acciones para el fortalecimiento técnico, operativo e institucional del Albergue de animales municipal.</v>
          </cell>
        </row>
        <row r="270">
          <cell r="B270">
            <v>3623</v>
          </cell>
          <cell r="C270" t="str">
            <v>Realizar Campañas para la adopción, tenencia responsable de mascotas, protección al animal, bienestar al animal y seguridad animal.</v>
          </cell>
        </row>
        <row r="271">
          <cell r="B271">
            <v>3624</v>
          </cell>
          <cell r="C271" t="str">
            <v>Acciones de estimación y caracterización de la población Canina y Felina del Municipio.</v>
          </cell>
        </row>
        <row r="272">
          <cell r="B272">
            <v>3625</v>
          </cell>
          <cell r="C272" t="str">
            <v>Instalación de microchips en caninos y felinos del municipio de Caldas.</v>
          </cell>
        </row>
        <row r="273">
          <cell r="B273">
            <v>3631</v>
          </cell>
          <cell r="C273" t="str">
            <v>Acciones para la prevención y protección de fauna y flora en el Municipio de Caldas.</v>
          </cell>
        </row>
        <row r="274">
          <cell r="B274">
            <v>3632</v>
          </cell>
          <cell r="C274" t="str">
            <v>Acciones para apoyar organizaciones y grupos organizados defensores de animales.</v>
          </cell>
        </row>
        <row r="275">
          <cell r="B275">
            <v>3633</v>
          </cell>
          <cell r="C275" t="str">
            <v>Estrategias pedagógicas realizadas, que permitan disminuir el uso de la pólvora en beneficio del bienestar animal.</v>
          </cell>
        </row>
        <row r="276">
          <cell r="B276">
            <v>3634</v>
          </cell>
          <cell r="C276" t="str">
            <v>Estrategias coordinadas, para el fortalecimiento del programa de sustitución de vehículos de tracción animal, por otro medio de carga y bienestar del caballo de alquiler.</v>
          </cell>
        </row>
        <row r="277">
          <cell r="B277">
            <v>4111</v>
          </cell>
          <cell r="C277" t="str">
            <v>Acciones formativas de participación ciudadana a organizaciones sociales, comunitarias, deportivas, culturales, ambientales, empresariales y Juntas de Acción Comunal en fortalecimiento institucional en materia presencial o a través de la virtualidad.</v>
          </cell>
        </row>
        <row r="278">
          <cell r="B278">
            <v>4112</v>
          </cell>
          <cell r="C278" t="str">
            <v>Apoyar técnica, operativa e institucionalmente encuentros de articulación y comunicación con organizaciones sociales y/o juntas de acción comunal, e instancias de participación.</v>
          </cell>
        </row>
        <row r="279">
          <cell r="B279">
            <v>4113</v>
          </cell>
          <cell r="C279" t="str">
            <v>Actualizar la plataforma tecnológica de la administración municipal en materia de atención de trámites virtuales activando un micrositio para la atención de organizaciones comunales y grupos organizados.</v>
          </cell>
        </row>
        <row r="280">
          <cell r="B280">
            <v>4121</v>
          </cell>
          <cell r="C280" t="str">
            <v>Estructuración, formulación e implementación de la política pública y el plan estratégico de libertad de culto y conciencia formulada y aprobada.</v>
          </cell>
        </row>
        <row r="281">
          <cell r="B281">
            <v>4122</v>
          </cell>
          <cell r="C281" t="str">
            <v>Acciones con las diferentes comunidades religiosas y cultos en materia de atención social, humanitaria y económica para la atención de la población más vulnerable.</v>
          </cell>
        </row>
        <row r="282">
          <cell r="B282">
            <v>4123</v>
          </cell>
          <cell r="C282" t="str">
            <v>Acciones para la conformación e implementación del Comité Técnico Intersectorial de Libertad de Creencias en el Municipio de Caldas.</v>
          </cell>
        </row>
        <row r="283">
          <cell r="B283">
            <v>4131</v>
          </cell>
          <cell r="C283" t="str">
            <v>Apoyar los convites y acciones comunitarias y sociales que mejoren la calidad de vida de los ciudadanos.</v>
          </cell>
        </row>
        <row r="284">
          <cell r="B284">
            <v>4132</v>
          </cell>
          <cell r="C284" t="str">
            <v>Jornadas de descentralización administrativa con oferta de servicios de la administración municipal.</v>
          </cell>
        </row>
        <row r="285">
          <cell r="B285">
            <v>4211</v>
          </cell>
          <cell r="C285" t="str">
            <v>Diagnóstico institucional de modernización del municipio, acorde con las nuevas demandas ciudadanas, el nuevo modelo de gestión, objetivos estratégicos y utilización de las TICS.</v>
          </cell>
        </row>
        <row r="286">
          <cell r="B286">
            <v>4212</v>
          </cell>
          <cell r="C286" t="str">
            <v>Acciones para desarrollar iniciativas de transformación y modernización institucional que fortalezcan las capacidades de gestión administrativa y atención ciudadana.</v>
          </cell>
        </row>
        <row r="287">
          <cell r="B287">
            <v>4213</v>
          </cell>
          <cell r="C287" t="str">
            <v>Acciones de alineamiento entre el Plan de Desarrollo Municipal y el sistema de gestión de calidad, bajo un enfoque de gestión por procesos, que involucre la transformación digital como un eje fundamental de eficiencia y productividad.</v>
          </cell>
        </row>
        <row r="288">
          <cell r="B288">
            <v>4214</v>
          </cell>
          <cell r="C288" t="str">
            <v>Actualización y fortalecimiento los procesos y procedimiento de la entidad mediante la adecuada implementación del sistema de gestión de calidad en armonía con las políticas del MIPG.</v>
          </cell>
        </row>
        <row r="289">
          <cell r="B289">
            <v>4215</v>
          </cell>
          <cell r="C289" t="str">
            <v>Acciones de Fortalecimiento al Banco de Programas y Proyectos de la Administración Municipal, como estrategia para cofinanciar el Plan de Desarrollo ante las diferentes entidades de orden metropolitano, departamental, nacional e internacional.</v>
          </cell>
        </row>
        <row r="290">
          <cell r="B290">
            <v>4216</v>
          </cell>
          <cell r="C290" t="str">
            <v>Acciones de apoyo a las entidades descentralizadas del Municipio de Caldas en la formulación e implementación en los modelos integrados de planeación y gestión.</v>
          </cell>
        </row>
        <row r="291">
          <cell r="B291">
            <v>4217</v>
          </cell>
          <cell r="C291" t="str">
            <v>Acciones de Construcción, adecuación y mejoramiento de la infraestructura física de la administración Municipal y dotación de mobiliario para el adecuado funcionamiento de la Administración municipal.</v>
          </cell>
        </row>
        <row r="292">
          <cell r="B292">
            <v>4218</v>
          </cell>
          <cell r="C292" t="str">
            <v>Acciones de modernización y remodelación física y tecnológica de la biblioteca Municipal</v>
          </cell>
        </row>
        <row r="293">
          <cell r="B293">
            <v>4221</v>
          </cell>
          <cell r="C293" t="str">
            <v>Personas atendidas en los programas de bienestar laboral.</v>
          </cell>
        </row>
        <row r="294">
          <cell r="B294">
            <v>4222</v>
          </cell>
          <cell r="C294" t="str">
            <v>Implementación del teletrabajo para los servidores públicos.</v>
          </cell>
        </row>
        <row r="295">
          <cell r="B295">
            <v>4231</v>
          </cell>
          <cell r="C295" t="str">
            <v>Acciones de Modernización física y tecnológica del archivo municipal.</v>
          </cell>
        </row>
        <row r="296">
          <cell r="B296">
            <v>4232</v>
          </cell>
          <cell r="C296" t="str">
            <v>Acciones de mejoramiento al proceso de gestión documental, estableciendo criterios de permanencia y disposición final conforme a la normativa archivística vigente.</v>
          </cell>
        </row>
        <row r="297">
          <cell r="B297">
            <v>4233</v>
          </cell>
          <cell r="C297" t="str">
            <v>Acciones de formulación y documentación a los procesos archivísticos encaminados a la planificación, procesamiento, manejo y organización de la documentación producida y recibida por la entidad dese su origen hasta su destino final.</v>
          </cell>
        </row>
        <row r="298">
          <cell r="B298">
            <v>4311</v>
          </cell>
          <cell r="C298" t="str">
            <v>Acciones para el fortalecimiento de atención a las auditorías internas y externas de la entidad.</v>
          </cell>
        </row>
        <row r="299">
          <cell r="B299">
            <v>4312</v>
          </cell>
          <cell r="C299" t="str">
            <v>Acciones de fortalecimiento a la gestión jurídica y contractual de la entidad.</v>
          </cell>
        </row>
        <row r="300">
          <cell r="B300">
            <v>4313</v>
          </cell>
          <cell r="C300" t="str">
            <v>Acciones de reducción de los riesgos de corrupción y de gestión, a través de la actualización de la matriz de riesgos y gestión de los controles implementados en el Plan de Anticorrupción y Atención al Ciudadano - PAAC.</v>
          </cell>
        </row>
        <row r="301">
          <cell r="B301">
            <v>4314</v>
          </cell>
          <cell r="C301" t="str">
            <v>Acciones que propendan al mejoramiento de la operatividad de la oficina de control interno, en los términos del artículo 8 de la Ley 1474 de 2011.</v>
          </cell>
        </row>
        <row r="302">
          <cell r="B302">
            <v>4315</v>
          </cell>
          <cell r="C302" t="str">
            <v>Acciones para la formulación, seguimiento y evaluación del plan de desarrollo municipal, planes estratégicos y planes de acción.</v>
          </cell>
        </row>
        <row r="303">
          <cell r="B303">
            <v>4316</v>
          </cell>
          <cell r="C303" t="str">
            <v>Acciones para mejorar el índice de desempeño institucional de la administración municipal durante el cuatrienio.</v>
          </cell>
        </row>
        <row r="304">
          <cell r="B304">
            <v>4321</v>
          </cell>
          <cell r="C304" t="str">
            <v>Acciones para el cumplimiento del indicador de la ley 617 de 2000.</v>
          </cell>
        </row>
        <row r="305">
          <cell r="B305">
            <v>4322</v>
          </cell>
          <cell r="C305" t="str">
            <v>Acciones para el Cumplimiento de los indicadores del índice de sostenibilidad y solvencia.</v>
          </cell>
        </row>
        <row r="306">
          <cell r="B306">
            <v>4323</v>
          </cell>
          <cell r="C306" t="str">
            <v>Acciones para el proceso de saneamiento contable.</v>
          </cell>
        </row>
        <row r="307">
          <cell r="B307">
            <v>4324</v>
          </cell>
          <cell r="C307" t="str">
            <v>Acciones para la Actualización del inventario Municipal.</v>
          </cell>
        </row>
        <row r="308">
          <cell r="B308">
            <v>4325</v>
          </cell>
          <cell r="C308" t="str">
            <v>Acciones de promoción del gasto público orientado a resultados mediante acciones de planeación, eficiencia, eficacia y transparencia.</v>
          </cell>
        </row>
        <row r="309">
          <cell r="B309">
            <v>4326</v>
          </cell>
          <cell r="C309" t="str">
            <v>Actualización del estatuto tributario Municipal.</v>
          </cell>
        </row>
        <row r="310">
          <cell r="B310">
            <v>4331</v>
          </cell>
          <cell r="C310" t="str">
            <v>Acciones para mejorar el registro de los trámites en el Sistema Único de Información de Trámites - SUIT e integrarlos a la plataforma tecnológica que permita integrar las bases de datos municipales con la Geodatabase.</v>
          </cell>
        </row>
        <row r="311">
          <cell r="B311">
            <v>4332</v>
          </cell>
          <cell r="C311" t="str">
            <v>Acciones para mejorar el porcentaje de efectividad en la atención de las PQRSD como parte del sistema integrado de gestión.</v>
          </cell>
        </row>
        <row r="312">
          <cell r="B312">
            <v>4341</v>
          </cell>
          <cell r="C312" t="str">
            <v>Acciones para Cofinanciar la modernización tecnológica de la administración municipal y las entidades descentralizadas.</v>
          </cell>
        </row>
        <row r="313">
          <cell r="B313">
            <v>4342</v>
          </cell>
          <cell r="C313" t="str">
            <v>Actualizar e implementar el plan estratégico de tecnologías de la información PETI.</v>
          </cell>
        </row>
        <row r="314">
          <cell r="B314">
            <v>4343</v>
          </cell>
          <cell r="C314" t="str">
            <v>Actualizar e implementar el plan estratégico de comunicaciones PEC.</v>
          </cell>
        </row>
        <row r="315">
          <cell r="B315">
            <v>4344</v>
          </cell>
          <cell r="C315" t="str">
            <v>Acciones para la implementación de la estrategia gubernamental de datos abiertos.</v>
          </cell>
        </row>
        <row r="316">
          <cell r="B316">
            <v>4345</v>
          </cell>
          <cell r="C316" t="str">
            <v>Acciones para aumentar y mejorar las herramientas TIC para la interacción con el ciudadano.</v>
          </cell>
        </row>
        <row r="317">
          <cell r="B317">
            <v>4411</v>
          </cell>
          <cell r="C317" t="str">
            <v>Acciones integrales para la prevención y contención de los delitos que afectan la seguridad pública y la seguridad ciudadana, donde se incorporen las diferentes variables de convivencia y seguridad ciudadana.</v>
          </cell>
        </row>
        <row r="318">
          <cell r="B318">
            <v>4412</v>
          </cell>
          <cell r="C318" t="str">
            <v>Consejos de Seguridad municipales descentralizados.</v>
          </cell>
        </row>
        <row r="319">
          <cell r="B319">
            <v>4413</v>
          </cell>
          <cell r="C319" t="str">
            <v>Acciones de apoyo a los organismos de seguridad y justicia para el cumplimiento de su objeto misional.</v>
          </cell>
        </row>
        <row r="320">
          <cell r="B320">
            <v>4414</v>
          </cell>
          <cell r="C320" t="str">
            <v>Acciones para Cofinanciar la construcción y dotación del centro integrado de mando unificado para el Municipio de Caldas.</v>
          </cell>
        </row>
        <row r="321">
          <cell r="B321">
            <v>4415</v>
          </cell>
          <cell r="C321" t="str">
            <v>Acciones para la Renovación física y tecnológica del CCTV urbano y rural.</v>
          </cell>
        </row>
        <row r="322">
          <cell r="B322">
            <v>4416</v>
          </cell>
          <cell r="C322" t="str">
            <v>Acciones integrales para prohibir el consumo de estupefacientes en parques públicos, inmediaciones de instituciones educativas, escenarios deportivos e iglesias, para darle cumplimiento a la sentencia C-253 de 2019 de la Corte Constitucional.</v>
          </cell>
        </row>
        <row r="323">
          <cell r="B323">
            <v>4417</v>
          </cell>
          <cell r="C323" t="str">
            <v>Acciones para garantizar entornos escolares seguros y libres de la amenaza de expendio y consumo de drogas.</v>
          </cell>
        </row>
        <row r="324">
          <cell r="B324">
            <v>4418</v>
          </cell>
          <cell r="C324" t="str">
            <v>Acciones de control urbanístico, ambiental y de control en el espacio público en zona urbana y rural.</v>
          </cell>
        </row>
        <row r="325">
          <cell r="B325">
            <v>4419</v>
          </cell>
          <cell r="C325" t="str">
            <v>Estructuración, actualización, formulación, implementación y evaluación del Plan Integral de Seguridad y Convivencia Ciudadana territorial (PISCCT).</v>
          </cell>
        </row>
        <row r="326">
          <cell r="B326">
            <v>44110</v>
          </cell>
          <cell r="C326" t="str">
            <v>Acciones de prevención de niños, niñas, adolescentes y jóvenes en explotación comercial e instrumentalización sexual.</v>
          </cell>
        </row>
        <row r="327">
          <cell r="B327">
            <v>44111</v>
          </cell>
          <cell r="C327" t="str">
            <v>Acciones integrales para la reducción del homicidio en el Municipio.</v>
          </cell>
        </row>
        <row r="328">
          <cell r="B328">
            <v>44112</v>
          </cell>
          <cell r="C328" t="str">
            <v>Acciones de control territorial conjuntas, por cuadrantes como estrategia de prevención del delito.</v>
          </cell>
        </row>
        <row r="329">
          <cell r="B329">
            <v>44113</v>
          </cell>
          <cell r="C329" t="str">
            <v>Acciones de fortalecimiento a la gestión de las inspecciones de policía y la comisaría de familia del municipio de Caldas.</v>
          </cell>
        </row>
        <row r="330">
          <cell r="B330">
            <v>44114</v>
          </cell>
          <cell r="C330" t="str">
            <v>Acompañamiento a procesos electorales en el Municipio</v>
          </cell>
        </row>
        <row r="331">
          <cell r="B331">
            <v>44115</v>
          </cell>
          <cell r="C331" t="str">
            <v>Acciones de Mantenimiento y mejoramiento a la infraestructura física y tecnológica a las inspecciones de policia, comisaria de familia y comando de policia.</v>
          </cell>
        </row>
        <row r="332">
          <cell r="B332">
            <v>44116</v>
          </cell>
          <cell r="C332" t="str">
            <v>Apoyar técnica, operativa y logísticamente a los operadores de justicia, para desarrollar capacidades especializadas para la defensa del agua, la biodiversidad y el medio ambiente.</v>
          </cell>
        </row>
        <row r="333">
          <cell r="B333">
            <v>44117</v>
          </cell>
          <cell r="C333" t="str">
            <v>Actividades descentralizadas para facilitar el acceso a la justicia y la presencia de las instituciones estatales a las zonas rurales del Municipio.</v>
          </cell>
        </row>
        <row r="334">
          <cell r="B334">
            <v>44118</v>
          </cell>
          <cell r="C334" t="str">
            <v>Acciones para mitigar y contener el hacinamiento carcelario y la atención de sindicados del municipio de Caldas.</v>
          </cell>
        </row>
        <row r="335">
          <cell r="B335">
            <v>4421</v>
          </cell>
          <cell r="C335" t="str">
            <v>Estrategias implementadas para la prevención y contención de las economías ilegales.</v>
          </cell>
        </row>
        <row r="336">
          <cell r="B336">
            <v>4422</v>
          </cell>
          <cell r="C336" t="str">
            <v>Proyectos y programas de formación y formalización ciudadana en sustituir las economías ilícitas por lícitas y a destruir las finanzas de las organizaciones criminales.</v>
          </cell>
        </row>
        <row r="337">
          <cell r="B337">
            <v>4423</v>
          </cell>
          <cell r="C337" t="str">
            <v>Acciones acompañadas en el marco del plan de prevención y control de las actividades ilícitas que afectan las rentas del Municipio.</v>
          </cell>
        </row>
        <row r="338">
          <cell r="B338">
            <v>4424</v>
          </cell>
          <cell r="C338" t="str">
            <v>Acompañar técnica, operativa y logísticamente a los operadores de justicia con ocasión de las acciones adelantadas para el control de las actividades que afectan las rentas de la entidad territorial.</v>
          </cell>
        </row>
        <row r="339">
          <cell r="B339">
            <v>4425</v>
          </cell>
          <cell r="C339" t="str">
            <v>Campañas formativas y comunicacionales para la prevención, control y sanción del delito.</v>
          </cell>
        </row>
        <row r="340">
          <cell r="B340">
            <v>4431</v>
          </cell>
          <cell r="C340" t="str">
            <v>Estrategias comunicacionales y pedagógicas, para la difusión reconocimiento, protección, defensa y garantía de los Derechos Humanos diseñadas e implementadas (DDHH)</v>
          </cell>
        </row>
        <row r="341">
          <cell r="B341">
            <v>4432</v>
          </cell>
          <cell r="C341" t="str">
            <v>Acciones para la prevención y atención de vulneraciones de Derechos Humanos.</v>
          </cell>
        </row>
        <row r="342">
          <cell r="B342">
            <v>4433</v>
          </cell>
          <cell r="C342" t="str">
            <v>Estructurar y formular e implementar el plan municipal de Derechos Humanos.</v>
          </cell>
        </row>
        <row r="343">
          <cell r="B343">
            <v>4441</v>
          </cell>
          <cell r="C343" t="str">
            <v>Apoyar acciones interinstitucionales para la atención integral a la población migrante en el Municipio.</v>
          </cell>
        </row>
        <row r="344">
          <cell r="B344">
            <v>4442</v>
          </cell>
          <cell r="C344" t="str">
            <v>Acciones institucionales para el fortalecimiento de los métodos alternativos de solución de conflictos.</v>
          </cell>
        </row>
        <row r="345">
          <cell r="B345">
            <v>4443</v>
          </cell>
          <cell r="C345" t="str">
            <v>Acciones para la formulación, implementación y puesta en marcha del centro de conciliación público en el Municipio.</v>
          </cell>
        </row>
        <row r="346">
          <cell r="B346">
            <v>4444</v>
          </cell>
          <cell r="C346" t="str">
            <v>Identificar los riesgos de violencia basada en género y adopción de acciones para la garantía del ejercicio de la defensa de los derechos humanos a nivel territorial.</v>
          </cell>
        </row>
        <row r="347">
          <cell r="B347">
            <v>4445</v>
          </cell>
          <cell r="C347" t="str">
            <v>Acciones institucionales y comunitarias para la construcción de paz, reconciliación y convivencia.</v>
          </cell>
        </row>
        <row r="348">
          <cell r="B348">
            <v>4446</v>
          </cell>
          <cell r="C348" t="str">
            <v>Acciones de Articulación de espacios académicos, culturales y comunitarios de discusión para la implementación de los puntos del acuerdo de paz en el Municipio.</v>
          </cell>
        </row>
        <row r="349">
          <cell r="B349">
            <v>4447</v>
          </cell>
          <cell r="C349" t="str">
            <v>Capacitación a docentes en estrategias de gestión de aula para la construcción de paz territorial.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65"/>
  <sheetViews>
    <sheetView showGridLines="0" tabSelected="1" zoomScale="60" zoomScaleNormal="60" zoomScaleSheetLayoutView="70" workbookViewId="0">
      <selection activeCell="G961" sqref="G961"/>
    </sheetView>
  </sheetViews>
  <sheetFormatPr baseColWidth="10" defaultColWidth="14.42578125" defaultRowHeight="12.75" x14ac:dyDescent="0.2"/>
  <cols>
    <col min="1" max="1" width="8.140625" style="35" customWidth="1"/>
    <col min="2" max="2" width="34.7109375" style="35" customWidth="1"/>
    <col min="3" max="3" width="6.7109375" style="35" customWidth="1"/>
    <col min="4" max="4" width="7.140625" style="35" customWidth="1"/>
    <col min="5" max="5" width="34.140625" style="35" customWidth="1"/>
    <col min="6" max="6" width="6.7109375" style="35" customWidth="1"/>
    <col min="7" max="7" width="10" style="35" customWidth="1"/>
    <col min="8" max="8" width="37.28515625" style="35" customWidth="1"/>
    <col min="9" max="9" width="14.140625" style="35" customWidth="1"/>
    <col min="10" max="10" width="15.28515625" style="35" customWidth="1"/>
    <col min="11" max="11" width="48.7109375" style="57" customWidth="1"/>
    <col min="12" max="12" width="21.42578125" style="35" customWidth="1"/>
    <col min="13" max="13" width="6.7109375" style="35" customWidth="1"/>
    <col min="14" max="14" width="10" style="35" customWidth="1"/>
    <col min="15" max="15" width="64.28515625" style="35" customWidth="1"/>
    <col min="16" max="16" width="13.28515625" style="35" customWidth="1"/>
    <col min="17" max="17" width="17" style="35" customWidth="1"/>
    <col min="18" max="18" width="19.140625" style="35" customWidth="1"/>
    <col min="19" max="19" width="15.7109375" style="58" customWidth="1"/>
    <col min="20" max="20" width="31.42578125" style="35" customWidth="1"/>
    <col min="21" max="21" width="70.140625" style="59" customWidth="1"/>
    <col min="22" max="22" width="28.140625" style="58" customWidth="1"/>
    <col min="23" max="23" width="26.42578125" style="60" customWidth="1"/>
    <col min="24" max="24" width="28.140625" style="60" customWidth="1"/>
    <col min="25" max="25" width="26.5703125" style="60" customWidth="1"/>
    <col min="26" max="26" width="31.28515625" style="60" customWidth="1"/>
    <col min="27" max="27" width="26.28515625" style="60" customWidth="1"/>
    <col min="28" max="28" width="27.28515625" style="60" customWidth="1"/>
    <col min="29" max="29" width="27" style="60" customWidth="1"/>
    <col min="30" max="30" width="27.28515625" style="60" customWidth="1"/>
    <col min="31" max="31" width="28" style="60" customWidth="1"/>
    <col min="32" max="32" width="26" style="60" customWidth="1"/>
    <col min="33" max="33" width="28.28515625" style="60" customWidth="1"/>
    <col min="34" max="35" width="24.28515625" style="60" customWidth="1"/>
    <col min="36" max="36" width="22.28515625" style="35" customWidth="1"/>
    <col min="37" max="37" width="19.28515625" style="35" customWidth="1"/>
    <col min="38" max="38" width="22.42578125" style="35" customWidth="1"/>
    <col min="39" max="39" width="28" style="61" customWidth="1"/>
    <col min="40" max="40" width="71.7109375" style="137" customWidth="1"/>
    <col min="41" max="16384" width="14.42578125" style="100"/>
  </cols>
  <sheetData>
    <row r="1" spans="1:40" ht="15.75" customHeight="1" x14ac:dyDescent="0.25">
      <c r="A1" s="254"/>
      <c r="B1" s="255"/>
      <c r="C1" s="256" t="s">
        <v>899</v>
      </c>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8"/>
      <c r="AM1" s="262" t="s">
        <v>900</v>
      </c>
      <c r="AN1" s="262"/>
    </row>
    <row r="2" spans="1:40" ht="15.75" customHeight="1" x14ac:dyDescent="0.25">
      <c r="A2" s="254"/>
      <c r="B2" s="255"/>
      <c r="C2" s="256"/>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8"/>
      <c r="AM2" s="262" t="s">
        <v>901</v>
      </c>
      <c r="AN2" s="262"/>
    </row>
    <row r="3" spans="1:40" ht="15.75" customHeight="1" x14ac:dyDescent="0.25">
      <c r="A3" s="254"/>
      <c r="B3" s="255"/>
      <c r="C3" s="256"/>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8"/>
      <c r="AM3" s="262" t="s">
        <v>902</v>
      </c>
      <c r="AN3" s="262"/>
    </row>
    <row r="4" spans="1:40" ht="15.75" customHeight="1" x14ac:dyDescent="0.25">
      <c r="A4" s="254"/>
      <c r="B4" s="255"/>
      <c r="C4" s="259"/>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1"/>
      <c r="AM4" s="262" t="s">
        <v>903</v>
      </c>
      <c r="AN4" s="262"/>
    </row>
    <row r="5" spans="1:40" ht="15.75" customHeight="1" x14ac:dyDescent="0.25">
      <c r="A5" s="268" t="s">
        <v>904</v>
      </c>
      <c r="B5" s="269"/>
      <c r="C5" s="270" t="s">
        <v>905</v>
      </c>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row>
    <row r="6" spans="1:40" ht="31.5" x14ac:dyDescent="0.25">
      <c r="A6" s="271" t="s">
        <v>906</v>
      </c>
      <c r="B6" s="271"/>
      <c r="C6" s="246">
        <v>2021</v>
      </c>
      <c r="D6" s="246"/>
      <c r="E6" s="246"/>
      <c r="F6" s="246"/>
      <c r="G6" s="246"/>
      <c r="H6" s="245" t="s">
        <v>907</v>
      </c>
      <c r="I6" s="245"/>
      <c r="J6" s="245"/>
      <c r="K6" s="246"/>
      <c r="L6" s="246"/>
      <c r="M6" s="246"/>
      <c r="N6" s="246"/>
      <c r="O6" s="36" t="s">
        <v>908</v>
      </c>
      <c r="P6" s="247"/>
      <c r="Q6" s="248"/>
      <c r="R6" s="248"/>
      <c r="S6" s="248"/>
      <c r="T6" s="249"/>
      <c r="U6" s="37" t="s">
        <v>909</v>
      </c>
      <c r="V6" s="38" t="s">
        <v>910</v>
      </c>
      <c r="W6" s="36" t="s">
        <v>911</v>
      </c>
      <c r="X6" s="39" t="s">
        <v>912</v>
      </c>
      <c r="Y6" s="250"/>
      <c r="Z6" s="250"/>
      <c r="AA6" s="250"/>
      <c r="AB6" s="250"/>
      <c r="AC6" s="250"/>
      <c r="AD6" s="250"/>
      <c r="AE6" s="250"/>
      <c r="AF6" s="250"/>
      <c r="AG6" s="250"/>
      <c r="AH6" s="250"/>
      <c r="AI6" s="250"/>
      <c r="AJ6" s="250"/>
      <c r="AK6" s="250"/>
      <c r="AL6" s="250"/>
      <c r="AM6" s="250"/>
      <c r="AN6" s="250"/>
    </row>
    <row r="7" spans="1:40" s="106" customFormat="1" ht="15.75" x14ac:dyDescent="0.25">
      <c r="A7" s="263"/>
      <c r="B7" s="263"/>
      <c r="C7" s="263"/>
      <c r="D7" s="263"/>
      <c r="E7" s="263"/>
      <c r="F7" s="263"/>
      <c r="G7" s="263"/>
      <c r="H7" s="263"/>
      <c r="I7" s="263"/>
      <c r="J7" s="263"/>
      <c r="K7" s="263"/>
      <c r="L7" s="263"/>
      <c r="M7" s="263"/>
      <c r="N7" s="263"/>
      <c r="O7" s="263"/>
      <c r="P7" s="263"/>
      <c r="Q7" s="263"/>
      <c r="R7" s="263"/>
      <c r="S7" s="263"/>
      <c r="T7" s="263"/>
      <c r="U7" s="264" t="s">
        <v>913</v>
      </c>
      <c r="V7" s="264"/>
      <c r="W7" s="264"/>
      <c r="X7" s="264"/>
      <c r="Y7" s="265"/>
      <c r="Z7" s="265"/>
      <c r="AA7" s="265"/>
      <c r="AB7" s="265"/>
      <c r="AC7" s="265"/>
      <c r="AD7" s="265"/>
      <c r="AE7" s="265"/>
      <c r="AF7" s="265"/>
      <c r="AG7" s="265"/>
      <c r="AH7" s="265"/>
      <c r="AI7" s="63"/>
      <c r="AJ7" s="266" t="s">
        <v>914</v>
      </c>
      <c r="AK7" s="266"/>
      <c r="AL7" s="266"/>
      <c r="AM7" s="266"/>
      <c r="AN7" s="267" t="s">
        <v>915</v>
      </c>
    </row>
    <row r="8" spans="1:40" s="107" customFormat="1" ht="60" x14ac:dyDescent="0.25">
      <c r="A8" s="40" t="s">
        <v>916</v>
      </c>
      <c r="B8" s="40" t="s">
        <v>917</v>
      </c>
      <c r="C8" s="40" t="s">
        <v>916</v>
      </c>
      <c r="D8" s="40" t="s">
        <v>918</v>
      </c>
      <c r="E8" s="40" t="s">
        <v>919</v>
      </c>
      <c r="F8" s="40" t="s">
        <v>916</v>
      </c>
      <c r="G8" s="40" t="s">
        <v>918</v>
      </c>
      <c r="H8" s="40" t="s">
        <v>920</v>
      </c>
      <c r="I8" s="40" t="s">
        <v>921</v>
      </c>
      <c r="J8" s="40" t="s">
        <v>922</v>
      </c>
      <c r="K8" s="40" t="s">
        <v>923</v>
      </c>
      <c r="L8" s="40" t="s">
        <v>924</v>
      </c>
      <c r="M8" s="40" t="s">
        <v>916</v>
      </c>
      <c r="N8" s="40" t="s">
        <v>918</v>
      </c>
      <c r="O8" s="40" t="s">
        <v>775</v>
      </c>
      <c r="P8" s="40" t="s">
        <v>925</v>
      </c>
      <c r="Q8" s="40" t="s">
        <v>926</v>
      </c>
      <c r="R8" s="40" t="s">
        <v>927</v>
      </c>
      <c r="S8" s="40" t="s">
        <v>928</v>
      </c>
      <c r="T8" s="40" t="s">
        <v>929</v>
      </c>
      <c r="U8" s="41" t="s">
        <v>930</v>
      </c>
      <c r="V8" s="41" t="s">
        <v>931</v>
      </c>
      <c r="W8" s="41" t="s">
        <v>932</v>
      </c>
      <c r="X8" s="41" t="s">
        <v>933</v>
      </c>
      <c r="Y8" s="41" t="s">
        <v>934</v>
      </c>
      <c r="Z8" s="42" t="s">
        <v>935</v>
      </c>
      <c r="AA8" s="43" t="s">
        <v>936</v>
      </c>
      <c r="AB8" s="44" t="s">
        <v>937</v>
      </c>
      <c r="AC8" s="45" t="s">
        <v>938</v>
      </c>
      <c r="AD8" s="46" t="s">
        <v>939</v>
      </c>
      <c r="AE8" s="47" t="s">
        <v>940</v>
      </c>
      <c r="AF8" s="48" t="s">
        <v>941</v>
      </c>
      <c r="AG8" s="49" t="s">
        <v>942</v>
      </c>
      <c r="AH8" s="50" t="s">
        <v>943</v>
      </c>
      <c r="AI8" s="64" t="s">
        <v>1037</v>
      </c>
      <c r="AJ8" s="51" t="s">
        <v>944</v>
      </c>
      <c r="AK8" s="51" t="s">
        <v>945</v>
      </c>
      <c r="AL8" s="51" t="s">
        <v>946</v>
      </c>
      <c r="AM8" s="52" t="s">
        <v>947</v>
      </c>
      <c r="AN8" s="267"/>
    </row>
    <row r="9" spans="1:40" s="55" customFormat="1" ht="38.25" x14ac:dyDescent="0.25">
      <c r="A9" s="96">
        <v>1</v>
      </c>
      <c r="B9" s="97" t="s">
        <v>5</v>
      </c>
      <c r="C9" s="96">
        <v>1</v>
      </c>
      <c r="D9" s="96" t="s">
        <v>948</v>
      </c>
      <c r="E9" s="97" t="s">
        <v>132</v>
      </c>
      <c r="F9" s="96">
        <v>1</v>
      </c>
      <c r="G9" s="96" t="s">
        <v>949</v>
      </c>
      <c r="H9" s="102" t="s">
        <v>950</v>
      </c>
      <c r="I9" s="96">
        <v>5</v>
      </c>
      <c r="J9" s="96">
        <v>8</v>
      </c>
      <c r="K9" s="97" t="s">
        <v>951</v>
      </c>
      <c r="L9" s="53">
        <v>2020051290021</v>
      </c>
      <c r="M9" s="96">
        <v>1</v>
      </c>
      <c r="N9" s="96">
        <v>1111</v>
      </c>
      <c r="O9" s="97" t="str">
        <f>+VLOOKUP(N9,'Productos PD'!$B$2:$C$349,2,FALSE)</f>
        <v>Acciones de generación de ingresos para las mujeres, a través del acceso a instrumentos financieros y/o condiciones de empleabilidad y emprendimiento.</v>
      </c>
      <c r="P9" s="96" t="s">
        <v>952</v>
      </c>
      <c r="Q9" s="96">
        <v>4</v>
      </c>
      <c r="R9" s="96" t="s">
        <v>953</v>
      </c>
      <c r="S9" s="125">
        <v>1</v>
      </c>
      <c r="T9" s="97" t="s">
        <v>954</v>
      </c>
      <c r="U9" s="97" t="s">
        <v>955</v>
      </c>
      <c r="V9" s="96" t="s">
        <v>952</v>
      </c>
      <c r="W9" s="125">
        <v>980</v>
      </c>
      <c r="X9" s="103" t="s">
        <v>956</v>
      </c>
      <c r="Y9" s="122">
        <v>0.4</v>
      </c>
      <c r="Z9" s="127">
        <v>0</v>
      </c>
      <c r="AA9" s="127">
        <v>0</v>
      </c>
      <c r="AB9" s="130">
        <v>980</v>
      </c>
      <c r="AC9" s="129">
        <v>170</v>
      </c>
      <c r="AD9" s="130">
        <v>0.01</v>
      </c>
      <c r="AE9" s="131">
        <v>0</v>
      </c>
      <c r="AF9" s="130">
        <v>0</v>
      </c>
      <c r="AG9" s="130"/>
      <c r="AH9" s="54">
        <f>+IF(X9="Acumulado",(AA9+AC9+AE9+AG9)/(Z9+AB9+AD9+AF9),
IF(X9="No acumulado",IF(AG9&lt;&gt;"",(AG9/IF(AF9=0,1,AF9)),IF(AE9&lt;&gt;"",(AE9/IF(AD9=0,1,AD9)),IF(AC9&lt;&gt;"",(AC9/IF(AB9=0,1,AB9)),IF(AA9&lt;&gt;"",(AA9/IF(Z9=0,1,Z9)))))), IF(X9="Mantenimiento",IF(AG9&lt;&gt;"",(AG9/IF(AG9=0,1,AG9)),IF(AE9&lt;&gt;"",(AE9/IF(AE9=0,1,AE9)),IF(AC9&lt;&gt;"",(AC9/IF(AC9=0,1,AC9)),IF(AA9&lt;&gt;"",(AA9/IF(AA9=0,1,AA9)))))))))</f>
        <v>0.17346761767737065</v>
      </c>
      <c r="AI9" s="54">
        <f>+IF(AH9&gt;1,1,AH9)</f>
        <v>0.17346761767737065</v>
      </c>
      <c r="AJ9" s="135">
        <v>24279669</v>
      </c>
      <c r="AK9" s="109">
        <v>31408</v>
      </c>
      <c r="AL9" s="108" t="s">
        <v>957</v>
      </c>
      <c r="AM9" s="135"/>
      <c r="AN9" s="140"/>
    </row>
    <row r="10" spans="1:40" s="55" customFormat="1" ht="38.25" x14ac:dyDescent="0.25">
      <c r="A10" s="96">
        <v>1</v>
      </c>
      <c r="B10" s="97" t="s">
        <v>5</v>
      </c>
      <c r="C10" s="96">
        <v>1</v>
      </c>
      <c r="D10" s="96" t="s">
        <v>948</v>
      </c>
      <c r="E10" s="97" t="s">
        <v>132</v>
      </c>
      <c r="F10" s="96">
        <v>1</v>
      </c>
      <c r="G10" s="96" t="s">
        <v>949</v>
      </c>
      <c r="H10" s="102" t="s">
        <v>950</v>
      </c>
      <c r="I10" s="96">
        <v>5</v>
      </c>
      <c r="J10" s="96">
        <v>8</v>
      </c>
      <c r="K10" s="97" t="s">
        <v>951</v>
      </c>
      <c r="L10" s="53">
        <v>2020051290021</v>
      </c>
      <c r="M10" s="96">
        <v>1</v>
      </c>
      <c r="N10" s="96">
        <v>1111</v>
      </c>
      <c r="O10" s="97" t="str">
        <f>+VLOOKUP(N10,'Productos PD'!$B$2:$C$349,2,FALSE)</f>
        <v>Acciones de generación de ingresos para las mujeres, a través del acceso a instrumentos financieros y/o condiciones de empleabilidad y emprendimiento.</v>
      </c>
      <c r="P10" s="96" t="s">
        <v>952</v>
      </c>
      <c r="Q10" s="96">
        <v>6</v>
      </c>
      <c r="R10" s="96" t="s">
        <v>953</v>
      </c>
      <c r="S10" s="125">
        <v>3</v>
      </c>
      <c r="T10" s="97" t="s">
        <v>954</v>
      </c>
      <c r="U10" s="97" t="s">
        <v>958</v>
      </c>
      <c r="V10" s="96" t="s">
        <v>952</v>
      </c>
      <c r="W10" s="125">
        <v>350</v>
      </c>
      <c r="X10" s="103" t="s">
        <v>956</v>
      </c>
      <c r="Y10" s="122">
        <v>0.1</v>
      </c>
      <c r="Z10" s="127">
        <v>50</v>
      </c>
      <c r="AA10" s="127">
        <v>50</v>
      </c>
      <c r="AB10" s="130">
        <v>100</v>
      </c>
      <c r="AC10" s="129">
        <v>100</v>
      </c>
      <c r="AD10" s="130">
        <v>100</v>
      </c>
      <c r="AE10" s="131">
        <v>263</v>
      </c>
      <c r="AF10" s="130">
        <v>100</v>
      </c>
      <c r="AG10" s="130"/>
      <c r="AH10" s="54">
        <f t="shared" ref="AH10:AH72" si="0">+IF(X10="Acumulado",(AA10+AC10+AE10+AG10)/(Z10+AB10+AD10+AF10),
IF(X10="No acumulado",IF(AG10&lt;&gt;"",(AG10/IF(AF10=0,1,AF10)),IF(AE10&lt;&gt;"",(AE10/IF(AD10=0,1,AD10)),IF(AC10&lt;&gt;"",(AC10/IF(AB10=0,1,AB10)),IF(AA10&lt;&gt;"",(AA10/IF(Z10=0,1,Z10)))))), IF(X10="Mantenimiento",IF(AG10&lt;&gt;"",(AG10/IF(AG10=0,1,AG10)),IF(AE10&lt;&gt;"",(AE10/IF(AE10=0,1,AE10)),IF(AC10&lt;&gt;"",(AC10/IF(AC10=0,1,AC10)),IF(AA10&lt;&gt;"",(AA10/IF(AA10=0,1,AA10)))))))))</f>
        <v>1.18</v>
      </c>
      <c r="AI10" s="54">
        <f t="shared" ref="AI10:AI72" si="1">+IF(AH10&gt;1,1,AH10)</f>
        <v>1</v>
      </c>
      <c r="AJ10" s="135">
        <v>10000000</v>
      </c>
      <c r="AK10" s="109">
        <v>31408</v>
      </c>
      <c r="AL10" s="108" t="s">
        <v>957</v>
      </c>
      <c r="AM10" s="135">
        <v>1221045</v>
      </c>
      <c r="AN10" s="140"/>
    </row>
    <row r="11" spans="1:40" s="55" customFormat="1" ht="38.25" x14ac:dyDescent="0.25">
      <c r="A11" s="96">
        <v>1</v>
      </c>
      <c r="B11" s="97" t="s">
        <v>5</v>
      </c>
      <c r="C11" s="96">
        <v>1</v>
      </c>
      <c r="D11" s="96" t="s">
        <v>948</v>
      </c>
      <c r="E11" s="97" t="s">
        <v>132</v>
      </c>
      <c r="F11" s="96">
        <v>1</v>
      </c>
      <c r="G11" s="96" t="s">
        <v>949</v>
      </c>
      <c r="H11" s="102" t="s">
        <v>950</v>
      </c>
      <c r="I11" s="96">
        <v>5</v>
      </c>
      <c r="J11" s="96">
        <v>8</v>
      </c>
      <c r="K11" s="97" t="s">
        <v>951</v>
      </c>
      <c r="L11" s="53">
        <v>2020051290021</v>
      </c>
      <c r="M11" s="96">
        <v>1</v>
      </c>
      <c r="N11" s="96">
        <v>1111</v>
      </c>
      <c r="O11" s="97" t="str">
        <f>+VLOOKUP(N11,'Productos PD'!$B$2:$C$349,2,FALSE)</f>
        <v>Acciones de generación de ingresos para las mujeres, a través del acceso a instrumentos financieros y/o condiciones de empleabilidad y emprendimiento.</v>
      </c>
      <c r="P11" s="96" t="s">
        <v>952</v>
      </c>
      <c r="Q11" s="96">
        <v>7</v>
      </c>
      <c r="R11" s="96" t="s">
        <v>953</v>
      </c>
      <c r="S11" s="125">
        <v>4</v>
      </c>
      <c r="T11" s="97" t="s">
        <v>954</v>
      </c>
      <c r="U11" s="97" t="s">
        <v>959</v>
      </c>
      <c r="V11" s="96" t="s">
        <v>952</v>
      </c>
      <c r="W11" s="125">
        <v>300</v>
      </c>
      <c r="X11" s="103" t="s">
        <v>956</v>
      </c>
      <c r="Y11" s="122">
        <v>0.2</v>
      </c>
      <c r="Z11" s="127">
        <v>100</v>
      </c>
      <c r="AA11" s="127">
        <v>100</v>
      </c>
      <c r="AB11" s="130">
        <v>100</v>
      </c>
      <c r="AC11" s="129">
        <v>100</v>
      </c>
      <c r="AD11" s="130">
        <v>0</v>
      </c>
      <c r="AE11" s="131">
        <v>0</v>
      </c>
      <c r="AF11" s="130">
        <v>100</v>
      </c>
      <c r="AG11" s="130"/>
      <c r="AH11" s="54">
        <f t="shared" si="0"/>
        <v>0.66666666666666663</v>
      </c>
      <c r="AI11" s="54">
        <f t="shared" si="1"/>
        <v>0.66666666666666663</v>
      </c>
      <c r="AJ11" s="135">
        <v>15000000</v>
      </c>
      <c r="AK11" s="109">
        <v>31408</v>
      </c>
      <c r="AL11" s="108" t="s">
        <v>957</v>
      </c>
      <c r="AM11" s="135"/>
      <c r="AN11" s="140"/>
    </row>
    <row r="12" spans="1:40" s="55" customFormat="1" ht="38.25" x14ac:dyDescent="0.25">
      <c r="A12" s="96">
        <v>1</v>
      </c>
      <c r="B12" s="97" t="s">
        <v>5</v>
      </c>
      <c r="C12" s="96">
        <v>1</v>
      </c>
      <c r="D12" s="96" t="s">
        <v>948</v>
      </c>
      <c r="E12" s="97" t="s">
        <v>132</v>
      </c>
      <c r="F12" s="96">
        <v>1</v>
      </c>
      <c r="G12" s="96" t="s">
        <v>949</v>
      </c>
      <c r="H12" s="102" t="s">
        <v>950</v>
      </c>
      <c r="I12" s="96">
        <v>5</v>
      </c>
      <c r="J12" s="96">
        <v>8</v>
      </c>
      <c r="K12" s="97" t="s">
        <v>951</v>
      </c>
      <c r="L12" s="53">
        <v>2020051290021</v>
      </c>
      <c r="M12" s="96">
        <v>1</v>
      </c>
      <c r="N12" s="96">
        <v>1111</v>
      </c>
      <c r="O12" s="97" t="str">
        <f>+VLOOKUP(N12,'Productos PD'!$B$2:$C$349,2,FALSE)</f>
        <v>Acciones de generación de ingresos para las mujeres, a través del acceso a instrumentos financieros y/o condiciones de empleabilidad y emprendimiento.</v>
      </c>
      <c r="P12" s="96" t="s">
        <v>952</v>
      </c>
      <c r="Q12" s="96">
        <v>8</v>
      </c>
      <c r="R12" s="96" t="s">
        <v>953</v>
      </c>
      <c r="S12" s="125">
        <v>5</v>
      </c>
      <c r="T12" s="97" t="s">
        <v>954</v>
      </c>
      <c r="U12" s="97" t="s">
        <v>960</v>
      </c>
      <c r="V12" s="96" t="s">
        <v>952</v>
      </c>
      <c r="W12" s="125">
        <v>300</v>
      </c>
      <c r="X12" s="103" t="s">
        <v>956</v>
      </c>
      <c r="Y12" s="122">
        <v>0.3</v>
      </c>
      <c r="Z12" s="127">
        <v>100</v>
      </c>
      <c r="AA12" s="127">
        <v>100</v>
      </c>
      <c r="AB12" s="130">
        <v>100</v>
      </c>
      <c r="AC12" s="129">
        <v>50</v>
      </c>
      <c r="AD12" s="130">
        <v>0</v>
      </c>
      <c r="AE12" s="131">
        <v>0</v>
      </c>
      <c r="AF12" s="130">
        <v>100</v>
      </c>
      <c r="AG12" s="130"/>
      <c r="AH12" s="54">
        <f t="shared" si="0"/>
        <v>0.5</v>
      </c>
      <c r="AI12" s="54">
        <f t="shared" si="1"/>
        <v>0.5</v>
      </c>
      <c r="AJ12" s="135">
        <v>50000000</v>
      </c>
      <c r="AK12" s="109">
        <v>31408</v>
      </c>
      <c r="AL12" s="108" t="s">
        <v>957</v>
      </c>
      <c r="AM12" s="135"/>
      <c r="AN12" s="140"/>
    </row>
    <row r="13" spans="1:40" s="55" customFormat="1" ht="38.25" x14ac:dyDescent="0.25">
      <c r="A13" s="96">
        <v>1</v>
      </c>
      <c r="B13" s="97" t="s">
        <v>5</v>
      </c>
      <c r="C13" s="96">
        <v>1</v>
      </c>
      <c r="D13" s="96" t="s">
        <v>948</v>
      </c>
      <c r="E13" s="97" t="s">
        <v>132</v>
      </c>
      <c r="F13" s="96">
        <v>1</v>
      </c>
      <c r="G13" s="96" t="s">
        <v>949</v>
      </c>
      <c r="H13" s="102" t="s">
        <v>950</v>
      </c>
      <c r="I13" s="96">
        <v>5</v>
      </c>
      <c r="J13" s="96">
        <v>8</v>
      </c>
      <c r="K13" s="97" t="s">
        <v>951</v>
      </c>
      <c r="L13" s="53">
        <v>2020051290021</v>
      </c>
      <c r="M13" s="96">
        <v>2</v>
      </c>
      <c r="N13" s="96">
        <v>1112</v>
      </c>
      <c r="O13" s="97" t="str">
        <f>+VLOOKUP(N13,'Productos PD'!$B$2:$C$349,2,FALSE)</f>
        <v>Acciones relacionadas con programas de incubación de emprendimientos en líneas temáticas de interés estratégico como TICS, salud, educación e industrias naranjas.</v>
      </c>
      <c r="P13" s="96" t="s">
        <v>952</v>
      </c>
      <c r="Q13" s="96">
        <v>4</v>
      </c>
      <c r="R13" s="96" t="s">
        <v>953</v>
      </c>
      <c r="S13" s="125">
        <v>1</v>
      </c>
      <c r="T13" s="97" t="s">
        <v>954</v>
      </c>
      <c r="U13" s="97" t="s">
        <v>961</v>
      </c>
      <c r="V13" s="96" t="s">
        <v>952</v>
      </c>
      <c r="W13" s="125">
        <v>60</v>
      </c>
      <c r="X13" s="103" t="s">
        <v>962</v>
      </c>
      <c r="Y13" s="122">
        <v>1</v>
      </c>
      <c r="Z13" s="127">
        <v>60</v>
      </c>
      <c r="AA13" s="127">
        <v>60</v>
      </c>
      <c r="AB13" s="130">
        <v>60</v>
      </c>
      <c r="AC13" s="129">
        <v>60</v>
      </c>
      <c r="AD13" s="130">
        <v>60</v>
      </c>
      <c r="AE13" s="131">
        <v>17</v>
      </c>
      <c r="AF13" s="130">
        <v>60</v>
      </c>
      <c r="AG13" s="130"/>
      <c r="AH13" s="54">
        <f t="shared" si="0"/>
        <v>1</v>
      </c>
      <c r="AI13" s="54">
        <f t="shared" si="1"/>
        <v>1</v>
      </c>
      <c r="AJ13" s="135">
        <v>34272000</v>
      </c>
      <c r="AK13" s="109">
        <v>31408</v>
      </c>
      <c r="AL13" s="108" t="s">
        <v>957</v>
      </c>
      <c r="AM13" s="135">
        <v>3762444</v>
      </c>
      <c r="AN13" s="140" t="s">
        <v>1056</v>
      </c>
    </row>
    <row r="14" spans="1:40" s="55" customFormat="1" ht="38.25" x14ac:dyDescent="0.25">
      <c r="A14" s="96">
        <v>1</v>
      </c>
      <c r="B14" s="97" t="s">
        <v>5</v>
      </c>
      <c r="C14" s="96">
        <v>1</v>
      </c>
      <c r="D14" s="96" t="s">
        <v>963</v>
      </c>
      <c r="E14" s="97" t="s">
        <v>132</v>
      </c>
      <c r="F14" s="96">
        <v>1</v>
      </c>
      <c r="G14" s="96" t="s">
        <v>964</v>
      </c>
      <c r="H14" s="102" t="s">
        <v>950</v>
      </c>
      <c r="I14" s="96">
        <v>5</v>
      </c>
      <c r="J14" s="96">
        <v>8</v>
      </c>
      <c r="K14" s="97" t="s">
        <v>951</v>
      </c>
      <c r="L14" s="53">
        <v>2020051290021</v>
      </c>
      <c r="M14" s="96">
        <v>2</v>
      </c>
      <c r="N14" s="96">
        <v>1112</v>
      </c>
      <c r="O14" s="97" t="str">
        <f>+VLOOKUP(N14,'Productos PD'!$B$2:$C$349,2,FALSE)</f>
        <v>Acciones relacionadas con programas de incubación de emprendimientos en líneas temáticas de interés estratégico como TICS, salud, educación e industrias naranjas.</v>
      </c>
      <c r="P14" s="96" t="s">
        <v>952</v>
      </c>
      <c r="Q14" s="96">
        <v>4</v>
      </c>
      <c r="R14" s="96" t="s">
        <v>953</v>
      </c>
      <c r="S14" s="125">
        <v>1</v>
      </c>
      <c r="T14" s="97" t="s">
        <v>954</v>
      </c>
      <c r="U14" s="97" t="s">
        <v>961</v>
      </c>
      <c r="V14" s="96" t="s">
        <v>952</v>
      </c>
      <c r="W14" s="125">
        <v>60</v>
      </c>
      <c r="X14" s="103" t="s">
        <v>962</v>
      </c>
      <c r="Y14" s="122">
        <v>1</v>
      </c>
      <c r="Z14" s="127">
        <v>60</v>
      </c>
      <c r="AA14" s="127">
        <v>60</v>
      </c>
      <c r="AB14" s="130">
        <v>60</v>
      </c>
      <c r="AC14" s="129">
        <v>60</v>
      </c>
      <c r="AD14" s="130">
        <v>60</v>
      </c>
      <c r="AE14" s="131">
        <v>17</v>
      </c>
      <c r="AF14" s="130">
        <v>60</v>
      </c>
      <c r="AG14" s="130"/>
      <c r="AH14" s="54">
        <f t="shared" si="0"/>
        <v>1</v>
      </c>
      <c r="AI14" s="54">
        <f t="shared" si="1"/>
        <v>1</v>
      </c>
      <c r="AJ14" s="136">
        <v>5728000</v>
      </c>
      <c r="AK14" s="109"/>
      <c r="AL14" s="108" t="s">
        <v>965</v>
      </c>
      <c r="AM14" s="135">
        <v>3000000</v>
      </c>
      <c r="AN14" s="140" t="s">
        <v>1056</v>
      </c>
    </row>
    <row r="15" spans="1:40" s="55" customFormat="1" ht="51" x14ac:dyDescent="0.25">
      <c r="A15" s="96">
        <v>1</v>
      </c>
      <c r="B15" s="97" t="s">
        <v>5</v>
      </c>
      <c r="C15" s="96">
        <v>1</v>
      </c>
      <c r="D15" s="96" t="s">
        <v>948</v>
      </c>
      <c r="E15" s="97" t="s">
        <v>132</v>
      </c>
      <c r="F15" s="96">
        <v>1</v>
      </c>
      <c r="G15" s="96" t="s">
        <v>949</v>
      </c>
      <c r="H15" s="102" t="s">
        <v>950</v>
      </c>
      <c r="I15" s="96">
        <v>5</v>
      </c>
      <c r="J15" s="96">
        <v>8</v>
      </c>
      <c r="K15" s="97" t="s">
        <v>951</v>
      </c>
      <c r="L15" s="98">
        <v>2020051290021</v>
      </c>
      <c r="M15" s="96">
        <v>3</v>
      </c>
      <c r="N15" s="96">
        <v>1113</v>
      </c>
      <c r="O15" s="97" t="str">
        <f>+VLOOKUP(N15,'Productos PD'!$B$2:$C$349,2,FALSE)</f>
        <v>Acciones formativas en materia de productividad y emprendimiento como estrategia de generación de ingresos e independencia laboral mediante alianzas estratégicas con entidades del orden nacional y/o recursos de Cooperación Internacional.</v>
      </c>
      <c r="P15" s="96" t="s">
        <v>952</v>
      </c>
      <c r="Q15" s="96">
        <v>4</v>
      </c>
      <c r="R15" s="96" t="s">
        <v>953</v>
      </c>
      <c r="S15" s="125">
        <v>1</v>
      </c>
      <c r="T15" s="97" t="s">
        <v>954</v>
      </c>
      <c r="U15" s="97" t="s">
        <v>966</v>
      </c>
      <c r="V15" s="96" t="s">
        <v>952</v>
      </c>
      <c r="W15" s="125">
        <v>60</v>
      </c>
      <c r="X15" s="103" t="s">
        <v>962</v>
      </c>
      <c r="Y15" s="122">
        <v>0.35</v>
      </c>
      <c r="Z15" s="127">
        <v>60</v>
      </c>
      <c r="AA15" s="126">
        <v>0</v>
      </c>
      <c r="AB15" s="130">
        <v>60</v>
      </c>
      <c r="AC15" s="129">
        <v>18</v>
      </c>
      <c r="AD15" s="130">
        <v>60</v>
      </c>
      <c r="AE15" s="131">
        <v>60</v>
      </c>
      <c r="AF15" s="130">
        <v>60</v>
      </c>
      <c r="AG15" s="130"/>
      <c r="AH15" s="54">
        <f t="shared" si="0"/>
        <v>1</v>
      </c>
      <c r="AI15" s="54">
        <f t="shared" si="1"/>
        <v>1</v>
      </c>
      <c r="AJ15" s="135">
        <v>10000000</v>
      </c>
      <c r="AK15" s="109">
        <v>31408</v>
      </c>
      <c r="AL15" s="108" t="s">
        <v>957</v>
      </c>
      <c r="AM15" s="135"/>
      <c r="AN15" s="140" t="s">
        <v>1049</v>
      </c>
    </row>
    <row r="16" spans="1:40" s="55" customFormat="1" ht="51" x14ac:dyDescent="0.25">
      <c r="A16" s="96">
        <v>1</v>
      </c>
      <c r="B16" s="97" t="s">
        <v>5</v>
      </c>
      <c r="C16" s="96">
        <v>1</v>
      </c>
      <c r="D16" s="96" t="s">
        <v>948</v>
      </c>
      <c r="E16" s="97" t="s">
        <v>132</v>
      </c>
      <c r="F16" s="96">
        <v>1</v>
      </c>
      <c r="G16" s="96" t="s">
        <v>949</v>
      </c>
      <c r="H16" s="102" t="s">
        <v>950</v>
      </c>
      <c r="I16" s="96">
        <v>5</v>
      </c>
      <c r="J16" s="96">
        <v>8</v>
      </c>
      <c r="K16" s="97" t="s">
        <v>951</v>
      </c>
      <c r="L16" s="98">
        <v>2020051290021</v>
      </c>
      <c r="M16" s="96">
        <v>3</v>
      </c>
      <c r="N16" s="96">
        <v>1113</v>
      </c>
      <c r="O16" s="97" t="str">
        <f>+VLOOKUP(N16,'Productos PD'!$B$2:$C$349,2,FALSE)</f>
        <v>Acciones formativas en materia de productividad y emprendimiento como estrategia de generación de ingresos e independencia laboral mediante alianzas estratégicas con entidades del orden nacional y/o recursos de Cooperación Internacional.</v>
      </c>
      <c r="P16" s="96" t="s">
        <v>952</v>
      </c>
      <c r="Q16" s="96">
        <v>4</v>
      </c>
      <c r="R16" s="96" t="s">
        <v>953</v>
      </c>
      <c r="S16" s="125">
        <v>1</v>
      </c>
      <c r="T16" s="97" t="s">
        <v>954</v>
      </c>
      <c r="U16" s="97" t="s">
        <v>966</v>
      </c>
      <c r="V16" s="96" t="s">
        <v>952</v>
      </c>
      <c r="W16" s="125">
        <v>60</v>
      </c>
      <c r="X16" s="103" t="s">
        <v>962</v>
      </c>
      <c r="Y16" s="122">
        <v>0.35</v>
      </c>
      <c r="Z16" s="127">
        <v>60</v>
      </c>
      <c r="AA16" s="126">
        <v>0</v>
      </c>
      <c r="AB16" s="130">
        <v>60</v>
      </c>
      <c r="AC16" s="129">
        <v>18</v>
      </c>
      <c r="AD16" s="130">
        <v>60</v>
      </c>
      <c r="AE16" s="131">
        <v>60</v>
      </c>
      <c r="AF16" s="130">
        <v>60</v>
      </c>
      <c r="AG16" s="130"/>
      <c r="AH16" s="54">
        <f t="shared" si="0"/>
        <v>1</v>
      </c>
      <c r="AI16" s="54">
        <f t="shared" si="1"/>
        <v>1</v>
      </c>
      <c r="AJ16" s="135">
        <v>1431833</v>
      </c>
      <c r="AK16" s="109"/>
      <c r="AL16" s="108" t="s">
        <v>965</v>
      </c>
      <c r="AM16" s="135">
        <v>1000000</v>
      </c>
      <c r="AN16" s="140" t="s">
        <v>1063</v>
      </c>
    </row>
    <row r="17" spans="1:40" s="55" customFormat="1" ht="51" x14ac:dyDescent="0.25">
      <c r="A17" s="96">
        <v>1</v>
      </c>
      <c r="B17" s="97" t="s">
        <v>5</v>
      </c>
      <c r="C17" s="96">
        <v>1</v>
      </c>
      <c r="D17" s="96">
        <v>11</v>
      </c>
      <c r="E17" s="97" t="s">
        <v>132</v>
      </c>
      <c r="F17" s="96">
        <v>1</v>
      </c>
      <c r="G17" s="96">
        <v>11</v>
      </c>
      <c r="H17" s="102" t="s">
        <v>950</v>
      </c>
      <c r="I17" s="96">
        <v>5</v>
      </c>
      <c r="J17" s="96">
        <v>8</v>
      </c>
      <c r="K17" s="97" t="s">
        <v>951</v>
      </c>
      <c r="L17" s="98">
        <v>2020051290021</v>
      </c>
      <c r="M17" s="96">
        <v>3</v>
      </c>
      <c r="N17" s="96">
        <v>1113</v>
      </c>
      <c r="O17" s="97" t="str">
        <f>+VLOOKUP(N17,'Productos PD'!$B$2:$C$349,2,FALSE)</f>
        <v>Acciones formativas en materia de productividad y emprendimiento como estrategia de generación de ingresos e independencia laboral mediante alianzas estratégicas con entidades del orden nacional y/o recursos de Cooperación Internacional.</v>
      </c>
      <c r="P17" s="96" t="s">
        <v>952</v>
      </c>
      <c r="Q17" s="96">
        <v>4</v>
      </c>
      <c r="R17" s="96" t="s">
        <v>953</v>
      </c>
      <c r="S17" s="125">
        <v>1</v>
      </c>
      <c r="T17" s="97" t="s">
        <v>954</v>
      </c>
      <c r="U17" s="97" t="s">
        <v>967</v>
      </c>
      <c r="V17" s="109" t="s">
        <v>952</v>
      </c>
      <c r="W17" s="126">
        <v>81</v>
      </c>
      <c r="X17" s="113" t="s">
        <v>956</v>
      </c>
      <c r="Y17" s="111">
        <v>0.35</v>
      </c>
      <c r="Z17" s="127">
        <v>0</v>
      </c>
      <c r="AA17" s="126">
        <v>0</v>
      </c>
      <c r="AB17" s="130">
        <v>27</v>
      </c>
      <c r="AC17" s="129">
        <v>0</v>
      </c>
      <c r="AD17" s="130">
        <v>27</v>
      </c>
      <c r="AE17" s="131">
        <v>27</v>
      </c>
      <c r="AF17" s="130">
        <v>27</v>
      </c>
      <c r="AG17" s="130"/>
      <c r="AH17" s="54">
        <f t="shared" si="0"/>
        <v>0.33333333333333331</v>
      </c>
      <c r="AI17" s="54">
        <f t="shared" si="1"/>
        <v>0.33333333333333331</v>
      </c>
      <c r="AJ17" s="135">
        <v>5000000</v>
      </c>
      <c r="AK17" s="109">
        <v>31408</v>
      </c>
      <c r="AL17" s="108" t="s">
        <v>957</v>
      </c>
      <c r="AM17" s="135">
        <v>1442090</v>
      </c>
      <c r="AN17" s="140" t="s">
        <v>1061</v>
      </c>
    </row>
    <row r="18" spans="1:40" s="55" customFormat="1" ht="51" x14ac:dyDescent="0.25">
      <c r="A18" s="96">
        <v>1</v>
      </c>
      <c r="B18" s="97" t="s">
        <v>5</v>
      </c>
      <c r="C18" s="96">
        <v>1</v>
      </c>
      <c r="D18" s="96">
        <v>11</v>
      </c>
      <c r="E18" s="97" t="s">
        <v>132</v>
      </c>
      <c r="F18" s="96">
        <v>1</v>
      </c>
      <c r="G18" s="96">
        <v>11</v>
      </c>
      <c r="H18" s="102" t="s">
        <v>950</v>
      </c>
      <c r="I18" s="96">
        <v>5</v>
      </c>
      <c r="J18" s="96">
        <v>8</v>
      </c>
      <c r="K18" s="97" t="s">
        <v>951</v>
      </c>
      <c r="L18" s="98">
        <v>2020051290021</v>
      </c>
      <c r="M18" s="96">
        <v>3</v>
      </c>
      <c r="N18" s="96">
        <v>1113</v>
      </c>
      <c r="O18" s="97" t="str">
        <f>+VLOOKUP(N18,'Productos PD'!$B$2:$C$349,2,FALSE)</f>
        <v>Acciones formativas en materia de productividad y emprendimiento como estrategia de generación de ingresos e independencia laboral mediante alianzas estratégicas con entidades del orden nacional y/o recursos de Cooperación Internacional.</v>
      </c>
      <c r="P18" s="96" t="s">
        <v>952</v>
      </c>
      <c r="Q18" s="96">
        <v>4</v>
      </c>
      <c r="R18" s="96" t="s">
        <v>953</v>
      </c>
      <c r="S18" s="125">
        <v>1</v>
      </c>
      <c r="T18" s="97" t="s">
        <v>954</v>
      </c>
      <c r="U18" s="97" t="s">
        <v>967</v>
      </c>
      <c r="V18" s="96" t="s">
        <v>952</v>
      </c>
      <c r="W18" s="125">
        <v>81</v>
      </c>
      <c r="X18" s="103" t="s">
        <v>956</v>
      </c>
      <c r="Y18" s="122">
        <v>0.35</v>
      </c>
      <c r="Z18" s="127">
        <v>0</v>
      </c>
      <c r="AA18" s="126">
        <v>0</v>
      </c>
      <c r="AB18" s="130">
        <v>27</v>
      </c>
      <c r="AC18" s="129">
        <v>0</v>
      </c>
      <c r="AD18" s="130">
        <v>27</v>
      </c>
      <c r="AE18" s="131">
        <v>27</v>
      </c>
      <c r="AF18" s="130">
        <v>27</v>
      </c>
      <c r="AG18" s="130"/>
      <c r="AH18" s="54">
        <f t="shared" si="0"/>
        <v>0.33333333333333331</v>
      </c>
      <c r="AI18" s="54">
        <f t="shared" si="1"/>
        <v>0.33333333333333331</v>
      </c>
      <c r="AJ18" s="135">
        <v>1431833</v>
      </c>
      <c r="AK18" s="109"/>
      <c r="AL18" s="108" t="s">
        <v>965</v>
      </c>
      <c r="AM18" s="135">
        <v>0</v>
      </c>
      <c r="AN18" s="140" t="s">
        <v>1063</v>
      </c>
    </row>
    <row r="19" spans="1:40" s="55" customFormat="1" ht="51" x14ac:dyDescent="0.25">
      <c r="A19" s="96">
        <v>1</v>
      </c>
      <c r="B19" s="97" t="s">
        <v>5</v>
      </c>
      <c r="C19" s="96">
        <v>1</v>
      </c>
      <c r="D19" s="96" t="s">
        <v>948</v>
      </c>
      <c r="E19" s="97" t="s">
        <v>132</v>
      </c>
      <c r="F19" s="96">
        <v>1</v>
      </c>
      <c r="G19" s="96" t="s">
        <v>949</v>
      </c>
      <c r="H19" s="102" t="s">
        <v>950</v>
      </c>
      <c r="I19" s="96">
        <v>5</v>
      </c>
      <c r="J19" s="96">
        <v>8</v>
      </c>
      <c r="K19" s="97" t="s">
        <v>951</v>
      </c>
      <c r="L19" s="98">
        <v>2020051290021</v>
      </c>
      <c r="M19" s="96">
        <v>3</v>
      </c>
      <c r="N19" s="96">
        <v>1113</v>
      </c>
      <c r="O19" s="97" t="str">
        <f>+VLOOKUP(N19,'Productos PD'!$B$2:$C$349,2,FALSE)</f>
        <v>Acciones formativas en materia de productividad y emprendimiento como estrategia de generación de ingresos e independencia laboral mediante alianzas estratégicas con entidades del orden nacional y/o recursos de Cooperación Internacional.</v>
      </c>
      <c r="P19" s="96" t="s">
        <v>952</v>
      </c>
      <c r="Q19" s="96">
        <v>4</v>
      </c>
      <c r="R19" s="96" t="s">
        <v>953</v>
      </c>
      <c r="S19" s="125">
        <v>1</v>
      </c>
      <c r="T19" s="97" t="s">
        <v>954</v>
      </c>
      <c r="U19" s="97" t="s">
        <v>968</v>
      </c>
      <c r="V19" s="96" t="s">
        <v>952</v>
      </c>
      <c r="W19" s="125">
        <v>20</v>
      </c>
      <c r="X19" s="103" t="s">
        <v>956</v>
      </c>
      <c r="Y19" s="122">
        <v>0.3</v>
      </c>
      <c r="Z19" s="127">
        <v>0</v>
      </c>
      <c r="AA19" s="126">
        <v>0</v>
      </c>
      <c r="AB19" s="130">
        <v>0</v>
      </c>
      <c r="AC19" s="129">
        <v>0</v>
      </c>
      <c r="AD19" s="130">
        <v>0</v>
      </c>
      <c r="AE19" s="131">
        <v>0</v>
      </c>
      <c r="AF19" s="130">
        <v>20</v>
      </c>
      <c r="AG19" s="130"/>
      <c r="AH19" s="54">
        <f t="shared" si="0"/>
        <v>0</v>
      </c>
      <c r="AI19" s="54">
        <f t="shared" si="1"/>
        <v>0</v>
      </c>
      <c r="AJ19" s="135">
        <v>10000000</v>
      </c>
      <c r="AK19" s="109">
        <v>31408</v>
      </c>
      <c r="AL19" s="108" t="s">
        <v>957</v>
      </c>
      <c r="AM19" s="135">
        <v>0</v>
      </c>
      <c r="AN19" s="140"/>
    </row>
    <row r="20" spans="1:40" s="55" customFormat="1" ht="51" x14ac:dyDescent="0.25">
      <c r="A20" s="96">
        <v>1</v>
      </c>
      <c r="B20" s="97" t="s">
        <v>5</v>
      </c>
      <c r="C20" s="96">
        <v>1</v>
      </c>
      <c r="D20" s="96" t="s">
        <v>948</v>
      </c>
      <c r="E20" s="97" t="s">
        <v>132</v>
      </c>
      <c r="F20" s="96">
        <v>1</v>
      </c>
      <c r="G20" s="96" t="s">
        <v>949</v>
      </c>
      <c r="H20" s="102" t="s">
        <v>950</v>
      </c>
      <c r="I20" s="96">
        <v>5</v>
      </c>
      <c r="J20" s="96">
        <v>8</v>
      </c>
      <c r="K20" s="97" t="s">
        <v>951</v>
      </c>
      <c r="L20" s="98">
        <v>2020051290021</v>
      </c>
      <c r="M20" s="96">
        <v>3</v>
      </c>
      <c r="N20" s="96">
        <v>1113</v>
      </c>
      <c r="O20" s="97" t="str">
        <f>+VLOOKUP(N20,'Productos PD'!$B$2:$C$349,2,FALSE)</f>
        <v>Acciones formativas en materia de productividad y emprendimiento como estrategia de generación de ingresos e independencia laboral mediante alianzas estratégicas con entidades del orden nacional y/o recursos de Cooperación Internacional.</v>
      </c>
      <c r="P20" s="96" t="s">
        <v>952</v>
      </c>
      <c r="Q20" s="96">
        <v>4</v>
      </c>
      <c r="R20" s="96" t="s">
        <v>953</v>
      </c>
      <c r="S20" s="125">
        <v>1</v>
      </c>
      <c r="T20" s="97" t="s">
        <v>954</v>
      </c>
      <c r="U20" s="97" t="s">
        <v>968</v>
      </c>
      <c r="V20" s="96" t="s">
        <v>952</v>
      </c>
      <c r="W20" s="125">
        <v>20</v>
      </c>
      <c r="X20" s="103" t="s">
        <v>956</v>
      </c>
      <c r="Y20" s="122">
        <v>0.25</v>
      </c>
      <c r="Z20" s="127">
        <v>0</v>
      </c>
      <c r="AA20" s="126">
        <v>0</v>
      </c>
      <c r="AB20" s="130">
        <v>0</v>
      </c>
      <c r="AC20" s="129">
        <v>0</v>
      </c>
      <c r="AD20" s="130">
        <v>0</v>
      </c>
      <c r="AE20" s="131">
        <v>0</v>
      </c>
      <c r="AF20" s="130">
        <v>20</v>
      </c>
      <c r="AG20" s="130"/>
      <c r="AH20" s="54">
        <f t="shared" si="0"/>
        <v>0</v>
      </c>
      <c r="AI20" s="54">
        <f t="shared" si="1"/>
        <v>0</v>
      </c>
      <c r="AJ20" s="136">
        <v>1431833</v>
      </c>
      <c r="AK20" s="109"/>
      <c r="AL20" s="108" t="s">
        <v>965</v>
      </c>
      <c r="AM20" s="135">
        <v>0</v>
      </c>
      <c r="AN20" s="140"/>
    </row>
    <row r="21" spans="1:40" s="55" customFormat="1" ht="38.25" x14ac:dyDescent="0.25">
      <c r="A21" s="96">
        <v>1</v>
      </c>
      <c r="B21" s="97" t="s">
        <v>5</v>
      </c>
      <c r="C21" s="96">
        <v>1</v>
      </c>
      <c r="D21" s="96" t="s">
        <v>948</v>
      </c>
      <c r="E21" s="97" t="s">
        <v>132</v>
      </c>
      <c r="F21" s="96">
        <v>1</v>
      </c>
      <c r="G21" s="96" t="s">
        <v>949</v>
      </c>
      <c r="H21" s="102" t="s">
        <v>950</v>
      </c>
      <c r="I21" s="96">
        <v>5</v>
      </c>
      <c r="J21" s="96">
        <v>8</v>
      </c>
      <c r="K21" s="97" t="s">
        <v>951</v>
      </c>
      <c r="L21" s="98">
        <v>2020051290021</v>
      </c>
      <c r="M21" s="96">
        <v>4</v>
      </c>
      <c r="N21" s="96">
        <v>1114</v>
      </c>
      <c r="O21" s="97" t="str">
        <f>+VLOOKUP(N21,'Productos PD'!$B$2:$C$349,2,FALSE)</f>
        <v>Acciones de fortalecimiento técnico, académico, administrativo, jurídico y tecnológico a grupos, corporaciones y Organizaciones de mujeres del Municipio de Caldas.</v>
      </c>
      <c r="P21" s="96" t="s">
        <v>952</v>
      </c>
      <c r="Q21" s="96">
        <v>4</v>
      </c>
      <c r="R21" s="96" t="s">
        <v>953</v>
      </c>
      <c r="S21" s="125">
        <v>1</v>
      </c>
      <c r="T21" s="97" t="s">
        <v>954</v>
      </c>
      <c r="U21" s="97" t="s">
        <v>969</v>
      </c>
      <c r="V21" s="96" t="s">
        <v>952</v>
      </c>
      <c r="W21" s="125">
        <v>1</v>
      </c>
      <c r="X21" s="103" t="s">
        <v>962</v>
      </c>
      <c r="Y21" s="122">
        <v>0.4</v>
      </c>
      <c r="Z21" s="127">
        <v>1</v>
      </c>
      <c r="AA21" s="126">
        <v>1</v>
      </c>
      <c r="AB21" s="130">
        <v>1</v>
      </c>
      <c r="AC21" s="129">
        <v>1</v>
      </c>
      <c r="AD21" s="130">
        <v>1</v>
      </c>
      <c r="AE21" s="131">
        <v>1</v>
      </c>
      <c r="AF21" s="130">
        <v>1</v>
      </c>
      <c r="AG21" s="130"/>
      <c r="AH21" s="54">
        <f t="shared" si="0"/>
        <v>1</v>
      </c>
      <c r="AI21" s="54">
        <f t="shared" si="1"/>
        <v>1</v>
      </c>
      <c r="AJ21" s="135">
        <v>1000000</v>
      </c>
      <c r="AK21" s="109">
        <v>31408</v>
      </c>
      <c r="AL21" s="108" t="s">
        <v>957</v>
      </c>
      <c r="AM21" s="135">
        <v>600000</v>
      </c>
      <c r="AN21" s="140"/>
    </row>
    <row r="22" spans="1:40" s="55" customFormat="1" ht="38.25" x14ac:dyDescent="0.25">
      <c r="A22" s="96">
        <v>1</v>
      </c>
      <c r="B22" s="97" t="s">
        <v>5</v>
      </c>
      <c r="C22" s="96">
        <v>1</v>
      </c>
      <c r="D22" s="96" t="s">
        <v>948</v>
      </c>
      <c r="E22" s="97" t="s">
        <v>132</v>
      </c>
      <c r="F22" s="96">
        <v>1</v>
      </c>
      <c r="G22" s="96" t="s">
        <v>949</v>
      </c>
      <c r="H22" s="102" t="s">
        <v>950</v>
      </c>
      <c r="I22" s="96">
        <v>5</v>
      </c>
      <c r="J22" s="96">
        <v>8</v>
      </c>
      <c r="K22" s="97" t="s">
        <v>951</v>
      </c>
      <c r="L22" s="98">
        <v>2020051290021</v>
      </c>
      <c r="M22" s="96">
        <v>4</v>
      </c>
      <c r="N22" s="96">
        <v>1114</v>
      </c>
      <c r="O22" s="97" t="str">
        <f>+VLOOKUP(N22,'Productos PD'!$B$2:$C$349,2,FALSE)</f>
        <v>Acciones de fortalecimiento técnico, académico, administrativo, jurídico y tecnológico a grupos, corporaciones y Organizaciones de mujeres del Municipio de Caldas.</v>
      </c>
      <c r="P22" s="96" t="s">
        <v>952</v>
      </c>
      <c r="Q22" s="96">
        <v>4</v>
      </c>
      <c r="R22" s="96" t="s">
        <v>953</v>
      </c>
      <c r="S22" s="125">
        <v>1</v>
      </c>
      <c r="T22" s="97" t="s">
        <v>954</v>
      </c>
      <c r="U22" s="97" t="s">
        <v>970</v>
      </c>
      <c r="V22" s="96" t="s">
        <v>952</v>
      </c>
      <c r="W22" s="125">
        <v>2</v>
      </c>
      <c r="X22" s="103" t="s">
        <v>962</v>
      </c>
      <c r="Y22" s="122">
        <v>0.4</v>
      </c>
      <c r="Z22" s="127">
        <v>0</v>
      </c>
      <c r="AA22" s="127">
        <v>0</v>
      </c>
      <c r="AB22" s="130">
        <v>2</v>
      </c>
      <c r="AC22" s="129">
        <v>2</v>
      </c>
      <c r="AD22" s="130">
        <v>2</v>
      </c>
      <c r="AE22" s="131">
        <v>2</v>
      </c>
      <c r="AF22" s="130">
        <v>2</v>
      </c>
      <c r="AG22" s="130"/>
      <c r="AH22" s="54">
        <f t="shared" si="0"/>
        <v>1</v>
      </c>
      <c r="AI22" s="54">
        <f t="shared" si="1"/>
        <v>1</v>
      </c>
      <c r="AJ22" s="135">
        <v>1000000</v>
      </c>
      <c r="AK22" s="109">
        <v>31408</v>
      </c>
      <c r="AL22" s="108" t="s">
        <v>957</v>
      </c>
      <c r="AM22" s="135">
        <v>600000</v>
      </c>
      <c r="AN22" s="140"/>
    </row>
    <row r="23" spans="1:40" s="55" customFormat="1" ht="38.25" x14ac:dyDescent="0.25">
      <c r="A23" s="96">
        <v>1</v>
      </c>
      <c r="B23" s="97" t="s">
        <v>5</v>
      </c>
      <c r="C23" s="96">
        <v>1</v>
      </c>
      <c r="D23" s="96" t="s">
        <v>948</v>
      </c>
      <c r="E23" s="97" t="s">
        <v>132</v>
      </c>
      <c r="F23" s="96">
        <v>1</v>
      </c>
      <c r="G23" s="96" t="s">
        <v>949</v>
      </c>
      <c r="H23" s="102" t="s">
        <v>950</v>
      </c>
      <c r="I23" s="96">
        <v>5</v>
      </c>
      <c r="J23" s="96">
        <v>8</v>
      </c>
      <c r="K23" s="97" t="s">
        <v>951</v>
      </c>
      <c r="L23" s="98">
        <v>2020051290021</v>
      </c>
      <c r="M23" s="96">
        <v>4</v>
      </c>
      <c r="N23" s="96">
        <v>1114</v>
      </c>
      <c r="O23" s="97" t="str">
        <f>+VLOOKUP(N23,'Productos PD'!$B$2:$C$349,2,FALSE)</f>
        <v>Acciones de fortalecimiento técnico, académico, administrativo, jurídico y tecnológico a grupos, corporaciones y Organizaciones de mujeres del Municipio de Caldas.</v>
      </c>
      <c r="P23" s="96" t="s">
        <v>952</v>
      </c>
      <c r="Q23" s="96">
        <v>4</v>
      </c>
      <c r="R23" s="96" t="s">
        <v>953</v>
      </c>
      <c r="S23" s="125">
        <v>1</v>
      </c>
      <c r="T23" s="97" t="s">
        <v>954</v>
      </c>
      <c r="U23" s="97" t="s">
        <v>971</v>
      </c>
      <c r="V23" s="96" t="s">
        <v>952</v>
      </c>
      <c r="W23" s="125">
        <v>1</v>
      </c>
      <c r="X23" s="103" t="s">
        <v>956</v>
      </c>
      <c r="Y23" s="122">
        <v>0.2</v>
      </c>
      <c r="Z23" s="127">
        <v>0</v>
      </c>
      <c r="AA23" s="126">
        <v>0</v>
      </c>
      <c r="AB23" s="130">
        <v>0</v>
      </c>
      <c r="AC23" s="129">
        <v>0</v>
      </c>
      <c r="AD23" s="130">
        <v>1</v>
      </c>
      <c r="AE23" s="131">
        <v>0</v>
      </c>
      <c r="AF23" s="130">
        <v>0</v>
      </c>
      <c r="AG23" s="130"/>
      <c r="AH23" s="54">
        <f t="shared" si="0"/>
        <v>0</v>
      </c>
      <c r="AI23" s="54">
        <f t="shared" si="1"/>
        <v>0</v>
      </c>
      <c r="AJ23" s="135">
        <v>3000000</v>
      </c>
      <c r="AK23" s="109">
        <v>31408</v>
      </c>
      <c r="AL23" s="108" t="s">
        <v>957</v>
      </c>
      <c r="AM23" s="135">
        <v>0</v>
      </c>
      <c r="AN23" s="140" t="s">
        <v>1054</v>
      </c>
    </row>
    <row r="24" spans="1:40" s="55" customFormat="1" ht="38.25" x14ac:dyDescent="0.25">
      <c r="A24" s="96">
        <v>1</v>
      </c>
      <c r="B24" s="97" t="s">
        <v>5</v>
      </c>
      <c r="C24" s="96">
        <v>1</v>
      </c>
      <c r="D24" s="96" t="s">
        <v>948</v>
      </c>
      <c r="E24" s="97" t="s">
        <v>132</v>
      </c>
      <c r="F24" s="96">
        <v>2</v>
      </c>
      <c r="G24" s="96" t="s">
        <v>964</v>
      </c>
      <c r="H24" s="102" t="s">
        <v>972</v>
      </c>
      <c r="I24" s="96">
        <v>5</v>
      </c>
      <c r="J24" s="96">
        <v>10</v>
      </c>
      <c r="K24" s="97" t="s">
        <v>973</v>
      </c>
      <c r="L24" s="98">
        <v>2020051290019</v>
      </c>
      <c r="M24" s="96">
        <v>2</v>
      </c>
      <c r="N24" s="96">
        <v>1122</v>
      </c>
      <c r="O24" s="97" t="str">
        <f>+VLOOKUP(N24,'Productos PD'!$B$2:$C$349,2,FALSE)</f>
        <v>Implementación de acciones para la formación de mujeres en la participación ciudadana, política, comunitaria y consolidación de paz.</v>
      </c>
      <c r="P24" s="96" t="s">
        <v>952</v>
      </c>
      <c r="Q24" s="96">
        <v>4</v>
      </c>
      <c r="R24" s="96" t="s">
        <v>953</v>
      </c>
      <c r="S24" s="125">
        <v>1</v>
      </c>
      <c r="T24" s="97" t="s">
        <v>954</v>
      </c>
      <c r="U24" s="104" t="s">
        <v>974</v>
      </c>
      <c r="V24" s="96" t="s">
        <v>952</v>
      </c>
      <c r="W24" s="125">
        <v>2000</v>
      </c>
      <c r="X24" s="103" t="s">
        <v>956</v>
      </c>
      <c r="Y24" s="122">
        <v>0.15</v>
      </c>
      <c r="Z24" s="127">
        <v>300</v>
      </c>
      <c r="AA24" s="128">
        <v>300</v>
      </c>
      <c r="AB24" s="130">
        <v>600</v>
      </c>
      <c r="AC24" s="129">
        <v>600</v>
      </c>
      <c r="AD24" s="130">
        <v>600</v>
      </c>
      <c r="AE24" s="131">
        <v>600</v>
      </c>
      <c r="AF24" s="130">
        <v>500</v>
      </c>
      <c r="AG24" s="130"/>
      <c r="AH24" s="54">
        <f t="shared" si="0"/>
        <v>0.75</v>
      </c>
      <c r="AI24" s="54">
        <f t="shared" si="1"/>
        <v>0.75</v>
      </c>
      <c r="AJ24" s="135">
        <v>5000000</v>
      </c>
      <c r="AK24" s="109">
        <v>31411</v>
      </c>
      <c r="AL24" s="108" t="s">
        <v>957</v>
      </c>
      <c r="AM24" s="135">
        <v>1425521</v>
      </c>
      <c r="AN24" s="140"/>
    </row>
    <row r="25" spans="1:40" s="55" customFormat="1" ht="38.25" x14ac:dyDescent="0.25">
      <c r="A25" s="96">
        <v>1</v>
      </c>
      <c r="B25" s="97" t="s">
        <v>5</v>
      </c>
      <c r="C25" s="96">
        <v>1</v>
      </c>
      <c r="D25" s="96" t="s">
        <v>948</v>
      </c>
      <c r="E25" s="97" t="s">
        <v>132</v>
      </c>
      <c r="F25" s="96">
        <v>2</v>
      </c>
      <c r="G25" s="96" t="s">
        <v>964</v>
      </c>
      <c r="H25" s="102" t="s">
        <v>972</v>
      </c>
      <c r="I25" s="96">
        <v>5</v>
      </c>
      <c r="J25" s="96">
        <v>10</v>
      </c>
      <c r="K25" s="97" t="s">
        <v>973</v>
      </c>
      <c r="L25" s="98">
        <v>2020051290019</v>
      </c>
      <c r="M25" s="96">
        <v>2</v>
      </c>
      <c r="N25" s="96">
        <v>1122</v>
      </c>
      <c r="O25" s="97" t="str">
        <f>+VLOOKUP(N25,'Productos PD'!$B$2:$C$349,2,FALSE)</f>
        <v>Implementación de acciones para la formación de mujeres en la participación ciudadana, política, comunitaria y consolidación de paz.</v>
      </c>
      <c r="P25" s="96" t="s">
        <v>952</v>
      </c>
      <c r="Q25" s="96">
        <v>4</v>
      </c>
      <c r="R25" s="96" t="s">
        <v>953</v>
      </c>
      <c r="S25" s="125">
        <v>1</v>
      </c>
      <c r="T25" s="97" t="s">
        <v>954</v>
      </c>
      <c r="U25" s="104" t="s">
        <v>974</v>
      </c>
      <c r="V25" s="96" t="s">
        <v>952</v>
      </c>
      <c r="W25" s="125">
        <v>2000</v>
      </c>
      <c r="X25" s="103" t="s">
        <v>956</v>
      </c>
      <c r="Y25" s="122">
        <v>0.25</v>
      </c>
      <c r="Z25" s="127">
        <v>300</v>
      </c>
      <c r="AA25" s="128">
        <v>300</v>
      </c>
      <c r="AB25" s="130">
        <v>600</v>
      </c>
      <c r="AC25" s="129">
        <v>600</v>
      </c>
      <c r="AD25" s="130">
        <v>600</v>
      </c>
      <c r="AE25" s="131">
        <v>600</v>
      </c>
      <c r="AF25" s="130">
        <v>500</v>
      </c>
      <c r="AG25" s="130"/>
      <c r="AH25" s="54">
        <f t="shared" si="0"/>
        <v>0.75</v>
      </c>
      <c r="AI25" s="54">
        <f t="shared" si="1"/>
        <v>0.75</v>
      </c>
      <c r="AJ25" s="135">
        <v>10500000</v>
      </c>
      <c r="AK25" s="109"/>
      <c r="AL25" s="108" t="s">
        <v>965</v>
      </c>
      <c r="AM25" s="135">
        <v>0</v>
      </c>
      <c r="AN25" s="140" t="s">
        <v>1064</v>
      </c>
    </row>
    <row r="26" spans="1:40" s="55" customFormat="1" ht="38.25" x14ac:dyDescent="0.25">
      <c r="A26" s="96">
        <v>1</v>
      </c>
      <c r="B26" s="97" t="s">
        <v>5</v>
      </c>
      <c r="C26" s="96">
        <v>1</v>
      </c>
      <c r="D26" s="96" t="s">
        <v>948</v>
      </c>
      <c r="E26" s="97" t="s">
        <v>132</v>
      </c>
      <c r="F26" s="96">
        <v>2</v>
      </c>
      <c r="G26" s="96" t="s">
        <v>964</v>
      </c>
      <c r="H26" s="102" t="s">
        <v>972</v>
      </c>
      <c r="I26" s="96">
        <v>5</v>
      </c>
      <c r="J26" s="96">
        <v>10</v>
      </c>
      <c r="K26" s="97" t="s">
        <v>973</v>
      </c>
      <c r="L26" s="98">
        <v>2020051290019</v>
      </c>
      <c r="M26" s="96">
        <v>2</v>
      </c>
      <c r="N26" s="96">
        <v>1122</v>
      </c>
      <c r="O26" s="97" t="str">
        <f>+VLOOKUP(N26,'Productos PD'!$B$2:$C$349,2,FALSE)</f>
        <v>Implementación de acciones para la formación de mujeres en la participación ciudadana, política, comunitaria y consolidación de paz.</v>
      </c>
      <c r="P26" s="96" t="s">
        <v>952</v>
      </c>
      <c r="Q26" s="96">
        <v>4</v>
      </c>
      <c r="R26" s="96" t="s">
        <v>953</v>
      </c>
      <c r="S26" s="125">
        <v>1</v>
      </c>
      <c r="T26" s="97" t="s">
        <v>954</v>
      </c>
      <c r="U26" s="105" t="s">
        <v>975</v>
      </c>
      <c r="V26" s="96" t="s">
        <v>952</v>
      </c>
      <c r="W26" s="125">
        <v>1</v>
      </c>
      <c r="X26" s="103" t="s">
        <v>956</v>
      </c>
      <c r="Y26" s="122">
        <v>0.3</v>
      </c>
      <c r="Z26" s="127">
        <v>0</v>
      </c>
      <c r="AA26" s="128">
        <v>0</v>
      </c>
      <c r="AB26" s="130">
        <v>0.2</v>
      </c>
      <c r="AC26" s="129">
        <v>0</v>
      </c>
      <c r="AD26" s="130">
        <v>1</v>
      </c>
      <c r="AE26" s="131">
        <v>1</v>
      </c>
      <c r="AF26" s="130">
        <v>0</v>
      </c>
      <c r="AG26" s="130"/>
      <c r="AH26" s="54">
        <f t="shared" si="0"/>
        <v>0.83333333333333337</v>
      </c>
      <c r="AI26" s="54">
        <f t="shared" si="1"/>
        <v>0.83333333333333337</v>
      </c>
      <c r="AJ26" s="135">
        <v>30000000</v>
      </c>
      <c r="AK26" s="109">
        <v>31411</v>
      </c>
      <c r="AL26" s="108" t="s">
        <v>957</v>
      </c>
      <c r="AM26" s="135">
        <v>0</v>
      </c>
      <c r="AN26" s="140" t="s">
        <v>1055</v>
      </c>
    </row>
    <row r="27" spans="1:40" s="55" customFormat="1" ht="38.25" x14ac:dyDescent="0.25">
      <c r="A27" s="96">
        <v>1</v>
      </c>
      <c r="B27" s="97" t="s">
        <v>5</v>
      </c>
      <c r="C27" s="96">
        <v>1</v>
      </c>
      <c r="D27" s="96" t="s">
        <v>948</v>
      </c>
      <c r="E27" s="97" t="s">
        <v>132</v>
      </c>
      <c r="F27" s="96">
        <v>2</v>
      </c>
      <c r="G27" s="96" t="s">
        <v>964</v>
      </c>
      <c r="H27" s="102" t="s">
        <v>972</v>
      </c>
      <c r="I27" s="96">
        <v>5</v>
      </c>
      <c r="J27" s="96">
        <v>10</v>
      </c>
      <c r="K27" s="97" t="s">
        <v>973</v>
      </c>
      <c r="L27" s="98">
        <v>2020051290019</v>
      </c>
      <c r="M27" s="96">
        <v>2</v>
      </c>
      <c r="N27" s="96">
        <v>1122</v>
      </c>
      <c r="O27" s="97" t="str">
        <f>+VLOOKUP(N27,'Productos PD'!$B$2:$C$349,2,FALSE)</f>
        <v>Implementación de acciones para la formación de mujeres en la participación ciudadana, política, comunitaria y consolidación de paz.</v>
      </c>
      <c r="P27" s="96" t="s">
        <v>952</v>
      </c>
      <c r="Q27" s="96">
        <v>4</v>
      </c>
      <c r="R27" s="96" t="s">
        <v>953</v>
      </c>
      <c r="S27" s="125">
        <v>1</v>
      </c>
      <c r="T27" s="97" t="s">
        <v>954</v>
      </c>
      <c r="U27" s="105" t="s">
        <v>975</v>
      </c>
      <c r="V27" s="96" t="s">
        <v>952</v>
      </c>
      <c r="W27" s="125">
        <v>1</v>
      </c>
      <c r="X27" s="103" t="s">
        <v>956</v>
      </c>
      <c r="Y27" s="122">
        <v>0.3</v>
      </c>
      <c r="Z27" s="127">
        <v>0</v>
      </c>
      <c r="AA27" s="128">
        <v>0</v>
      </c>
      <c r="AB27" s="130">
        <v>0.2</v>
      </c>
      <c r="AC27" s="129">
        <v>0</v>
      </c>
      <c r="AD27" s="130">
        <v>1</v>
      </c>
      <c r="AE27" s="131">
        <v>1</v>
      </c>
      <c r="AF27" s="130">
        <v>0</v>
      </c>
      <c r="AG27" s="130"/>
      <c r="AH27" s="54">
        <f t="shared" si="0"/>
        <v>0.83333333333333337</v>
      </c>
      <c r="AI27" s="54">
        <f t="shared" si="1"/>
        <v>0.83333333333333337</v>
      </c>
      <c r="AJ27" s="136">
        <v>10500000</v>
      </c>
      <c r="AK27" s="109"/>
      <c r="AL27" s="108" t="s">
        <v>965</v>
      </c>
      <c r="AM27" s="135">
        <v>0</v>
      </c>
      <c r="AN27" s="140" t="s">
        <v>1055</v>
      </c>
    </row>
    <row r="28" spans="1:40" s="55" customFormat="1" ht="38.25" x14ac:dyDescent="0.25">
      <c r="A28" s="96">
        <v>1</v>
      </c>
      <c r="B28" s="97" t="s">
        <v>5</v>
      </c>
      <c r="C28" s="96">
        <v>1</v>
      </c>
      <c r="D28" s="96" t="s">
        <v>948</v>
      </c>
      <c r="E28" s="97" t="s">
        <v>132</v>
      </c>
      <c r="F28" s="96">
        <v>2</v>
      </c>
      <c r="G28" s="96" t="s">
        <v>964</v>
      </c>
      <c r="H28" s="102" t="s">
        <v>972</v>
      </c>
      <c r="I28" s="96">
        <v>5</v>
      </c>
      <c r="J28" s="96">
        <v>10</v>
      </c>
      <c r="K28" s="97" t="s">
        <v>973</v>
      </c>
      <c r="L28" s="98">
        <v>2020051290019</v>
      </c>
      <c r="M28" s="96">
        <v>2</v>
      </c>
      <c r="N28" s="96">
        <v>1122</v>
      </c>
      <c r="O28" s="97" t="str">
        <f>+VLOOKUP(N28,'Productos PD'!$B$2:$C$349,2,FALSE)</f>
        <v>Implementación de acciones para la formación de mujeres en la participación ciudadana, política, comunitaria y consolidación de paz.</v>
      </c>
      <c r="P28" s="96" t="s">
        <v>952</v>
      </c>
      <c r="Q28" s="96">
        <v>4</v>
      </c>
      <c r="R28" s="96" t="s">
        <v>953</v>
      </c>
      <c r="S28" s="125">
        <v>1</v>
      </c>
      <c r="T28" s="97" t="s">
        <v>954</v>
      </c>
      <c r="U28" s="104" t="s">
        <v>976</v>
      </c>
      <c r="V28" s="96" t="s">
        <v>952</v>
      </c>
      <c r="W28" s="125">
        <v>150</v>
      </c>
      <c r="X28" s="103" t="s">
        <v>956</v>
      </c>
      <c r="Y28" s="122">
        <v>0.1</v>
      </c>
      <c r="Z28" s="127">
        <v>0</v>
      </c>
      <c r="AA28" s="128">
        <v>0</v>
      </c>
      <c r="AB28" s="130">
        <v>50</v>
      </c>
      <c r="AC28" s="129">
        <v>50</v>
      </c>
      <c r="AD28" s="130">
        <v>50</v>
      </c>
      <c r="AE28" s="131">
        <v>50</v>
      </c>
      <c r="AF28" s="130">
        <v>50</v>
      </c>
      <c r="AG28" s="130"/>
      <c r="AH28" s="54">
        <f t="shared" si="0"/>
        <v>0.66666666666666663</v>
      </c>
      <c r="AI28" s="54">
        <f t="shared" si="1"/>
        <v>0.66666666666666663</v>
      </c>
      <c r="AJ28" s="135">
        <v>4000000</v>
      </c>
      <c r="AK28" s="109">
        <v>31411</v>
      </c>
      <c r="AL28" s="108" t="s">
        <v>957</v>
      </c>
      <c r="AM28" s="135">
        <v>4000000</v>
      </c>
      <c r="AN28" s="140"/>
    </row>
    <row r="29" spans="1:40" s="55" customFormat="1" ht="38.25" x14ac:dyDescent="0.25">
      <c r="A29" s="96">
        <v>1</v>
      </c>
      <c r="B29" s="97" t="s">
        <v>5</v>
      </c>
      <c r="C29" s="96">
        <v>1</v>
      </c>
      <c r="D29" s="96" t="s">
        <v>948</v>
      </c>
      <c r="E29" s="97" t="s">
        <v>132</v>
      </c>
      <c r="F29" s="96">
        <v>2</v>
      </c>
      <c r="G29" s="96" t="s">
        <v>964</v>
      </c>
      <c r="H29" s="102" t="s">
        <v>972</v>
      </c>
      <c r="I29" s="96">
        <v>5</v>
      </c>
      <c r="J29" s="96">
        <v>10</v>
      </c>
      <c r="K29" s="97" t="s">
        <v>973</v>
      </c>
      <c r="L29" s="98">
        <v>2020051290019</v>
      </c>
      <c r="M29" s="96">
        <v>2</v>
      </c>
      <c r="N29" s="96">
        <v>1122</v>
      </c>
      <c r="O29" s="97" t="str">
        <f>+VLOOKUP(N29,'Productos PD'!$B$2:$C$349,2,FALSE)</f>
        <v>Implementación de acciones para la formación de mujeres en la participación ciudadana, política, comunitaria y consolidación de paz.</v>
      </c>
      <c r="P29" s="96" t="s">
        <v>952</v>
      </c>
      <c r="Q29" s="96">
        <v>4</v>
      </c>
      <c r="R29" s="96" t="s">
        <v>953</v>
      </c>
      <c r="S29" s="125">
        <v>1</v>
      </c>
      <c r="T29" s="97" t="s">
        <v>954</v>
      </c>
      <c r="U29" s="104" t="s">
        <v>976</v>
      </c>
      <c r="V29" s="96" t="s">
        <v>952</v>
      </c>
      <c r="W29" s="125">
        <v>150</v>
      </c>
      <c r="X29" s="103" t="s">
        <v>956</v>
      </c>
      <c r="Y29" s="122">
        <v>0.1</v>
      </c>
      <c r="Z29" s="127">
        <v>0</v>
      </c>
      <c r="AA29" s="128">
        <v>0</v>
      </c>
      <c r="AB29" s="130">
        <v>50</v>
      </c>
      <c r="AC29" s="129">
        <v>50</v>
      </c>
      <c r="AD29" s="130">
        <v>50</v>
      </c>
      <c r="AE29" s="131">
        <v>50</v>
      </c>
      <c r="AF29" s="130">
        <v>50</v>
      </c>
      <c r="AG29" s="130"/>
      <c r="AH29" s="54">
        <f t="shared" si="0"/>
        <v>0.66666666666666663</v>
      </c>
      <c r="AI29" s="54">
        <f t="shared" si="1"/>
        <v>0.66666666666666663</v>
      </c>
      <c r="AJ29" s="136">
        <v>10500000</v>
      </c>
      <c r="AK29" s="109"/>
      <c r="AL29" s="108" t="s">
        <v>965</v>
      </c>
      <c r="AM29" s="135">
        <v>0</v>
      </c>
      <c r="AN29" s="140" t="s">
        <v>1065</v>
      </c>
    </row>
    <row r="30" spans="1:40" s="56" customFormat="1" ht="38.25" x14ac:dyDescent="0.25">
      <c r="A30" s="96">
        <v>1</v>
      </c>
      <c r="B30" s="97" t="s">
        <v>5</v>
      </c>
      <c r="C30" s="96">
        <v>1</v>
      </c>
      <c r="D30" s="96" t="s">
        <v>948</v>
      </c>
      <c r="E30" s="97" t="s">
        <v>132</v>
      </c>
      <c r="F30" s="96">
        <v>2</v>
      </c>
      <c r="G30" s="96" t="s">
        <v>964</v>
      </c>
      <c r="H30" s="102" t="s">
        <v>972</v>
      </c>
      <c r="I30" s="96">
        <v>5</v>
      </c>
      <c r="J30" s="96">
        <v>10</v>
      </c>
      <c r="K30" s="97" t="s">
        <v>973</v>
      </c>
      <c r="L30" s="98">
        <v>2020051290019</v>
      </c>
      <c r="M30" s="96">
        <v>2</v>
      </c>
      <c r="N30" s="96">
        <v>1122</v>
      </c>
      <c r="O30" s="97" t="str">
        <f>+VLOOKUP(N30,'Productos PD'!$B$2:$C$349,2,FALSE)</f>
        <v>Implementación de acciones para la formación de mujeres en la participación ciudadana, política, comunitaria y consolidación de paz.</v>
      </c>
      <c r="P30" s="96" t="s">
        <v>952</v>
      </c>
      <c r="Q30" s="96">
        <v>4</v>
      </c>
      <c r="R30" s="96" t="s">
        <v>953</v>
      </c>
      <c r="S30" s="125">
        <v>1</v>
      </c>
      <c r="T30" s="97" t="s">
        <v>954</v>
      </c>
      <c r="U30" s="105" t="s">
        <v>977</v>
      </c>
      <c r="V30" s="96" t="s">
        <v>952</v>
      </c>
      <c r="W30" s="125">
        <v>100</v>
      </c>
      <c r="X30" s="103" t="s">
        <v>956</v>
      </c>
      <c r="Y30" s="122">
        <v>0.2</v>
      </c>
      <c r="Z30" s="127">
        <v>0</v>
      </c>
      <c r="AA30" s="128">
        <v>0</v>
      </c>
      <c r="AB30" s="130">
        <v>20</v>
      </c>
      <c r="AC30" s="129">
        <v>20</v>
      </c>
      <c r="AD30" s="130">
        <v>40</v>
      </c>
      <c r="AE30" s="131">
        <v>40</v>
      </c>
      <c r="AF30" s="130">
        <v>40</v>
      </c>
      <c r="AG30" s="130"/>
      <c r="AH30" s="54">
        <f t="shared" si="0"/>
        <v>0.6</v>
      </c>
      <c r="AI30" s="54">
        <f t="shared" si="1"/>
        <v>0.6</v>
      </c>
      <c r="AJ30" s="135">
        <v>2500000</v>
      </c>
      <c r="AK30" s="109">
        <v>31411</v>
      </c>
      <c r="AL30" s="108" t="s">
        <v>957</v>
      </c>
      <c r="AM30" s="135">
        <v>696208</v>
      </c>
      <c r="AN30" s="140" t="s">
        <v>1060</v>
      </c>
    </row>
    <row r="31" spans="1:40" s="56" customFormat="1" ht="38.25" x14ac:dyDescent="0.25">
      <c r="A31" s="96">
        <v>1</v>
      </c>
      <c r="B31" s="97" t="s">
        <v>5</v>
      </c>
      <c r="C31" s="96">
        <v>1</v>
      </c>
      <c r="D31" s="96" t="s">
        <v>948</v>
      </c>
      <c r="E31" s="97" t="s">
        <v>132</v>
      </c>
      <c r="F31" s="96">
        <v>2</v>
      </c>
      <c r="G31" s="96" t="s">
        <v>964</v>
      </c>
      <c r="H31" s="102" t="s">
        <v>972</v>
      </c>
      <c r="I31" s="96">
        <v>5</v>
      </c>
      <c r="J31" s="96">
        <v>10</v>
      </c>
      <c r="K31" s="97" t="s">
        <v>973</v>
      </c>
      <c r="L31" s="98">
        <v>2020051290019</v>
      </c>
      <c r="M31" s="96">
        <v>2</v>
      </c>
      <c r="N31" s="96">
        <v>1122</v>
      </c>
      <c r="O31" s="97" t="str">
        <f>+VLOOKUP(N31,'Productos PD'!$B$2:$C$349,2,FALSE)</f>
        <v>Implementación de acciones para la formación de mujeres en la participación ciudadana, política, comunitaria y consolidación de paz.</v>
      </c>
      <c r="P31" s="96" t="s">
        <v>952</v>
      </c>
      <c r="Q31" s="96">
        <v>4</v>
      </c>
      <c r="R31" s="96" t="s">
        <v>953</v>
      </c>
      <c r="S31" s="125">
        <v>1</v>
      </c>
      <c r="T31" s="97" t="s">
        <v>954</v>
      </c>
      <c r="U31" s="105" t="s">
        <v>977</v>
      </c>
      <c r="V31" s="96" t="s">
        <v>952</v>
      </c>
      <c r="W31" s="125">
        <v>100</v>
      </c>
      <c r="X31" s="103" t="s">
        <v>956</v>
      </c>
      <c r="Y31" s="122">
        <v>0.2</v>
      </c>
      <c r="Z31" s="127">
        <v>0</v>
      </c>
      <c r="AA31" s="128">
        <v>0</v>
      </c>
      <c r="AB31" s="130">
        <v>20</v>
      </c>
      <c r="AC31" s="129">
        <v>20</v>
      </c>
      <c r="AD31" s="130">
        <v>40</v>
      </c>
      <c r="AE31" s="131">
        <v>40</v>
      </c>
      <c r="AF31" s="130">
        <v>40</v>
      </c>
      <c r="AG31" s="130"/>
      <c r="AH31" s="54">
        <f t="shared" si="0"/>
        <v>0.6</v>
      </c>
      <c r="AI31" s="54">
        <f t="shared" si="1"/>
        <v>0.6</v>
      </c>
      <c r="AJ31" s="136">
        <v>10500000</v>
      </c>
      <c r="AK31" s="109"/>
      <c r="AL31" s="108" t="s">
        <v>965</v>
      </c>
      <c r="AM31" s="135">
        <v>3000000</v>
      </c>
      <c r="AN31" s="140"/>
    </row>
    <row r="32" spans="1:40" s="56" customFormat="1" ht="50.25" customHeight="1" x14ac:dyDescent="0.25">
      <c r="A32" s="96">
        <v>1</v>
      </c>
      <c r="B32" s="97" t="s">
        <v>5</v>
      </c>
      <c r="C32" s="96">
        <v>1</v>
      </c>
      <c r="D32" s="96" t="s">
        <v>948</v>
      </c>
      <c r="E32" s="97" t="s">
        <v>132</v>
      </c>
      <c r="F32" s="96">
        <v>2</v>
      </c>
      <c r="G32" s="96" t="s">
        <v>964</v>
      </c>
      <c r="H32" s="102" t="s">
        <v>972</v>
      </c>
      <c r="I32" s="96">
        <v>5</v>
      </c>
      <c r="J32" s="96">
        <v>10</v>
      </c>
      <c r="K32" s="97" t="s">
        <v>973</v>
      </c>
      <c r="L32" s="98">
        <v>2020051290019</v>
      </c>
      <c r="M32" s="96">
        <v>2</v>
      </c>
      <c r="N32" s="96">
        <v>1122</v>
      </c>
      <c r="O32" s="97" t="str">
        <f>+VLOOKUP(N32,'Productos PD'!$B$2:$C$349,2,FALSE)</f>
        <v>Implementación de acciones para la formación de mujeres en la participación ciudadana, política, comunitaria y consolidación de paz.</v>
      </c>
      <c r="P32" s="96" t="s">
        <v>952</v>
      </c>
      <c r="Q32" s="96">
        <v>4</v>
      </c>
      <c r="R32" s="96" t="s">
        <v>953</v>
      </c>
      <c r="S32" s="125">
        <v>1</v>
      </c>
      <c r="T32" s="97" t="s">
        <v>954</v>
      </c>
      <c r="U32" s="97" t="s">
        <v>978</v>
      </c>
      <c r="V32" s="96" t="s">
        <v>952</v>
      </c>
      <c r="W32" s="125">
        <v>3</v>
      </c>
      <c r="X32" s="103" t="s">
        <v>956</v>
      </c>
      <c r="Y32" s="122">
        <v>0.15</v>
      </c>
      <c r="Z32" s="127">
        <v>0</v>
      </c>
      <c r="AA32" s="128">
        <v>0</v>
      </c>
      <c r="AB32" s="130">
        <v>2</v>
      </c>
      <c r="AC32" s="129">
        <v>2</v>
      </c>
      <c r="AD32" s="130">
        <v>0</v>
      </c>
      <c r="AE32" s="131">
        <v>1</v>
      </c>
      <c r="AF32" s="130">
        <v>1</v>
      </c>
      <c r="AG32" s="130"/>
      <c r="AH32" s="54">
        <f t="shared" si="0"/>
        <v>1</v>
      </c>
      <c r="AI32" s="54">
        <f t="shared" si="1"/>
        <v>1</v>
      </c>
      <c r="AJ32" s="135">
        <v>10000000</v>
      </c>
      <c r="AK32" s="109">
        <v>31411</v>
      </c>
      <c r="AL32" s="108" t="s">
        <v>957</v>
      </c>
      <c r="AM32" s="135">
        <v>6333333</v>
      </c>
      <c r="AN32" s="140" t="s">
        <v>1059</v>
      </c>
    </row>
    <row r="33" spans="1:40" s="56" customFormat="1" ht="37.5" customHeight="1" x14ac:dyDescent="0.25">
      <c r="A33" s="96">
        <v>1</v>
      </c>
      <c r="B33" s="97" t="s">
        <v>5</v>
      </c>
      <c r="C33" s="96">
        <v>1</v>
      </c>
      <c r="D33" s="96" t="s">
        <v>948</v>
      </c>
      <c r="E33" s="97" t="s">
        <v>132</v>
      </c>
      <c r="F33" s="96">
        <v>3</v>
      </c>
      <c r="G33" s="96" t="s">
        <v>979</v>
      </c>
      <c r="H33" s="102" t="s">
        <v>980</v>
      </c>
      <c r="I33" s="96">
        <v>5</v>
      </c>
      <c r="J33" s="96">
        <v>16</v>
      </c>
      <c r="K33" s="97" t="s">
        <v>981</v>
      </c>
      <c r="L33" s="98">
        <v>2020051290020</v>
      </c>
      <c r="M33" s="96">
        <v>1</v>
      </c>
      <c r="N33" s="96">
        <v>1131</v>
      </c>
      <c r="O33" s="97" t="str">
        <f>+VLOOKUP(N33,'Productos PD'!$B$2:$C$349,2,FALSE)</f>
        <v>Estrategias para la prevención de la violencia contra las mujeres</v>
      </c>
      <c r="P33" s="96" t="s">
        <v>952</v>
      </c>
      <c r="Q33" s="96">
        <v>4</v>
      </c>
      <c r="R33" s="96" t="s">
        <v>953</v>
      </c>
      <c r="S33" s="125">
        <v>1</v>
      </c>
      <c r="T33" s="97" t="s">
        <v>954</v>
      </c>
      <c r="U33" s="104" t="s">
        <v>982</v>
      </c>
      <c r="V33" s="96" t="s">
        <v>983</v>
      </c>
      <c r="W33" s="54">
        <v>1</v>
      </c>
      <c r="X33" s="96" t="s">
        <v>984</v>
      </c>
      <c r="Y33" s="122">
        <v>0.3</v>
      </c>
      <c r="Z33" s="54">
        <v>0.3</v>
      </c>
      <c r="AA33" s="111">
        <v>0.3</v>
      </c>
      <c r="AB33" s="54">
        <v>0.5</v>
      </c>
      <c r="AC33" s="112">
        <v>0.5</v>
      </c>
      <c r="AD33" s="54">
        <v>0.7</v>
      </c>
      <c r="AE33" s="123">
        <v>0.7</v>
      </c>
      <c r="AF33" s="54">
        <v>1</v>
      </c>
      <c r="AG33" s="130"/>
      <c r="AH33" s="54">
        <f t="shared" si="0"/>
        <v>1</v>
      </c>
      <c r="AI33" s="54">
        <f t="shared" si="1"/>
        <v>1</v>
      </c>
      <c r="AJ33" s="135">
        <v>5000000</v>
      </c>
      <c r="AK33" s="109">
        <v>51415</v>
      </c>
      <c r="AL33" s="108" t="s">
        <v>985</v>
      </c>
      <c r="AM33" s="135" t="s">
        <v>1050</v>
      </c>
      <c r="AN33" s="140" t="s">
        <v>1057</v>
      </c>
    </row>
    <row r="34" spans="1:40" s="56" customFormat="1" ht="25.5" x14ac:dyDescent="0.25">
      <c r="A34" s="96">
        <v>1</v>
      </c>
      <c r="B34" s="97" t="s">
        <v>5</v>
      </c>
      <c r="C34" s="96">
        <v>1</v>
      </c>
      <c r="D34" s="96" t="s">
        <v>948</v>
      </c>
      <c r="E34" s="97" t="s">
        <v>132</v>
      </c>
      <c r="F34" s="96">
        <v>3</v>
      </c>
      <c r="G34" s="96" t="s">
        <v>979</v>
      </c>
      <c r="H34" s="102" t="s">
        <v>980</v>
      </c>
      <c r="I34" s="96">
        <v>5</v>
      </c>
      <c r="J34" s="96">
        <v>16</v>
      </c>
      <c r="K34" s="97" t="s">
        <v>981</v>
      </c>
      <c r="L34" s="98">
        <v>2020051290020</v>
      </c>
      <c r="M34" s="96">
        <v>1</v>
      </c>
      <c r="N34" s="96">
        <v>1131</v>
      </c>
      <c r="O34" s="97" t="str">
        <f>+VLOOKUP(N34,'Productos PD'!$B$2:$C$349,2,FALSE)</f>
        <v>Estrategias para la prevención de la violencia contra las mujeres</v>
      </c>
      <c r="P34" s="96" t="s">
        <v>952</v>
      </c>
      <c r="Q34" s="96">
        <v>4</v>
      </c>
      <c r="R34" s="96" t="s">
        <v>953</v>
      </c>
      <c r="S34" s="125">
        <v>1</v>
      </c>
      <c r="T34" s="97" t="s">
        <v>954</v>
      </c>
      <c r="U34" s="104" t="s">
        <v>982</v>
      </c>
      <c r="V34" s="96" t="s">
        <v>983</v>
      </c>
      <c r="W34" s="54">
        <v>1</v>
      </c>
      <c r="X34" s="96" t="s">
        <v>984</v>
      </c>
      <c r="Y34" s="122">
        <v>0.3</v>
      </c>
      <c r="Z34" s="54">
        <v>0.3</v>
      </c>
      <c r="AA34" s="111">
        <v>0.3</v>
      </c>
      <c r="AB34" s="54">
        <v>0.5</v>
      </c>
      <c r="AC34" s="112">
        <v>0.5</v>
      </c>
      <c r="AD34" s="54">
        <v>0.7</v>
      </c>
      <c r="AE34" s="123">
        <v>0.7</v>
      </c>
      <c r="AF34" s="54">
        <v>1</v>
      </c>
      <c r="AG34" s="130"/>
      <c r="AH34" s="54">
        <f t="shared" si="0"/>
        <v>1</v>
      </c>
      <c r="AI34" s="54">
        <f t="shared" si="1"/>
        <v>1</v>
      </c>
      <c r="AJ34" s="135">
        <v>19775000</v>
      </c>
      <c r="AK34" s="109"/>
      <c r="AL34" s="108" t="s">
        <v>965</v>
      </c>
      <c r="AM34" s="135">
        <v>0</v>
      </c>
      <c r="AN34" s="140"/>
    </row>
    <row r="35" spans="1:40" s="56" customFormat="1" ht="25.5" x14ac:dyDescent="0.25">
      <c r="A35" s="96">
        <v>1</v>
      </c>
      <c r="B35" s="97" t="s">
        <v>5</v>
      </c>
      <c r="C35" s="96">
        <v>1</v>
      </c>
      <c r="D35" s="96" t="s">
        <v>948</v>
      </c>
      <c r="E35" s="97" t="s">
        <v>132</v>
      </c>
      <c r="F35" s="96">
        <v>3</v>
      </c>
      <c r="G35" s="96" t="s">
        <v>979</v>
      </c>
      <c r="H35" s="102" t="s">
        <v>980</v>
      </c>
      <c r="I35" s="96">
        <v>5</v>
      </c>
      <c r="J35" s="96">
        <v>16</v>
      </c>
      <c r="K35" s="97" t="s">
        <v>981</v>
      </c>
      <c r="L35" s="98">
        <v>2020051290020</v>
      </c>
      <c r="M35" s="96">
        <v>1</v>
      </c>
      <c r="N35" s="96">
        <v>1131</v>
      </c>
      <c r="O35" s="97" t="str">
        <f>+VLOOKUP(N35,'Productos PD'!$B$2:$C$349,2,FALSE)</f>
        <v>Estrategias para la prevención de la violencia contra las mujeres</v>
      </c>
      <c r="P35" s="96" t="s">
        <v>952</v>
      </c>
      <c r="Q35" s="96">
        <v>4</v>
      </c>
      <c r="R35" s="96" t="s">
        <v>953</v>
      </c>
      <c r="S35" s="125">
        <v>1</v>
      </c>
      <c r="T35" s="97" t="s">
        <v>954</v>
      </c>
      <c r="U35" s="104" t="s">
        <v>986</v>
      </c>
      <c r="V35" s="96" t="s">
        <v>952</v>
      </c>
      <c r="W35" s="125">
        <v>150</v>
      </c>
      <c r="X35" s="103" t="s">
        <v>956</v>
      </c>
      <c r="Y35" s="122">
        <v>0.2</v>
      </c>
      <c r="Z35" s="127">
        <v>0</v>
      </c>
      <c r="AA35" s="126">
        <v>0</v>
      </c>
      <c r="AB35" s="130">
        <v>50</v>
      </c>
      <c r="AC35" s="129">
        <v>50</v>
      </c>
      <c r="AD35" s="130">
        <v>50</v>
      </c>
      <c r="AE35" s="131">
        <v>30</v>
      </c>
      <c r="AF35" s="130">
        <v>50</v>
      </c>
      <c r="AG35" s="130"/>
      <c r="AH35" s="54">
        <f t="shared" si="0"/>
        <v>0.53333333333333333</v>
      </c>
      <c r="AI35" s="54">
        <f t="shared" si="1"/>
        <v>0.53333333333333333</v>
      </c>
      <c r="AJ35" s="135">
        <v>500000</v>
      </c>
      <c r="AK35" s="109">
        <v>51415</v>
      </c>
      <c r="AL35" s="108" t="s">
        <v>985</v>
      </c>
      <c r="AM35" s="135"/>
      <c r="AN35" s="140" t="s">
        <v>1066</v>
      </c>
    </row>
    <row r="36" spans="1:40" s="56" customFormat="1" ht="25.5" x14ac:dyDescent="0.25">
      <c r="A36" s="96">
        <v>1</v>
      </c>
      <c r="B36" s="97" t="s">
        <v>5</v>
      </c>
      <c r="C36" s="96">
        <v>1</v>
      </c>
      <c r="D36" s="96" t="s">
        <v>948</v>
      </c>
      <c r="E36" s="97" t="s">
        <v>132</v>
      </c>
      <c r="F36" s="96">
        <v>3</v>
      </c>
      <c r="G36" s="96" t="s">
        <v>979</v>
      </c>
      <c r="H36" s="102" t="s">
        <v>980</v>
      </c>
      <c r="I36" s="96">
        <v>5</v>
      </c>
      <c r="J36" s="96">
        <v>16</v>
      </c>
      <c r="K36" s="97" t="s">
        <v>981</v>
      </c>
      <c r="L36" s="98">
        <v>2020051290020</v>
      </c>
      <c r="M36" s="96">
        <v>1</v>
      </c>
      <c r="N36" s="96">
        <v>1131</v>
      </c>
      <c r="O36" s="97" t="str">
        <f>+VLOOKUP(N36,'Productos PD'!$B$2:$C$349,2,FALSE)</f>
        <v>Estrategias para la prevención de la violencia contra las mujeres</v>
      </c>
      <c r="P36" s="96" t="s">
        <v>952</v>
      </c>
      <c r="Q36" s="96">
        <v>4</v>
      </c>
      <c r="R36" s="96" t="s">
        <v>953</v>
      </c>
      <c r="S36" s="125">
        <v>1</v>
      </c>
      <c r="T36" s="97" t="s">
        <v>954</v>
      </c>
      <c r="U36" s="104" t="s">
        <v>986</v>
      </c>
      <c r="V36" s="96" t="s">
        <v>952</v>
      </c>
      <c r="W36" s="125">
        <v>150</v>
      </c>
      <c r="X36" s="103" t="s">
        <v>956</v>
      </c>
      <c r="Y36" s="122">
        <v>0.2</v>
      </c>
      <c r="Z36" s="127">
        <v>0</v>
      </c>
      <c r="AA36" s="126">
        <v>0</v>
      </c>
      <c r="AB36" s="130">
        <v>50</v>
      </c>
      <c r="AC36" s="129">
        <v>50</v>
      </c>
      <c r="AD36" s="130">
        <v>50</v>
      </c>
      <c r="AE36" s="131">
        <v>30</v>
      </c>
      <c r="AF36" s="130">
        <v>50</v>
      </c>
      <c r="AG36" s="130"/>
      <c r="AH36" s="54">
        <f t="shared" si="0"/>
        <v>0.53333333333333333</v>
      </c>
      <c r="AI36" s="54">
        <f t="shared" si="1"/>
        <v>0.53333333333333333</v>
      </c>
      <c r="AJ36" s="135">
        <v>19775000</v>
      </c>
      <c r="AK36" s="109"/>
      <c r="AL36" s="108" t="s">
        <v>965</v>
      </c>
      <c r="AM36" s="135"/>
      <c r="AN36" s="140" t="s">
        <v>1066</v>
      </c>
    </row>
    <row r="37" spans="1:40" s="56" customFormat="1" ht="25.5" x14ac:dyDescent="0.25">
      <c r="A37" s="96">
        <v>1</v>
      </c>
      <c r="B37" s="97" t="s">
        <v>5</v>
      </c>
      <c r="C37" s="96">
        <v>1</v>
      </c>
      <c r="D37" s="96" t="s">
        <v>948</v>
      </c>
      <c r="E37" s="97" t="s">
        <v>132</v>
      </c>
      <c r="F37" s="96">
        <v>3</v>
      </c>
      <c r="G37" s="96" t="s">
        <v>979</v>
      </c>
      <c r="H37" s="102" t="s">
        <v>980</v>
      </c>
      <c r="I37" s="96">
        <v>5</v>
      </c>
      <c r="J37" s="96">
        <v>16</v>
      </c>
      <c r="K37" s="97" t="s">
        <v>981</v>
      </c>
      <c r="L37" s="98">
        <v>2020051290020</v>
      </c>
      <c r="M37" s="96">
        <v>1</v>
      </c>
      <c r="N37" s="96">
        <v>1131</v>
      </c>
      <c r="O37" s="97" t="str">
        <f>+VLOOKUP(N37,'Productos PD'!$B$2:$C$349,2,FALSE)</f>
        <v>Estrategias para la prevención de la violencia contra las mujeres</v>
      </c>
      <c r="P37" s="96" t="s">
        <v>952</v>
      </c>
      <c r="Q37" s="96">
        <v>4</v>
      </c>
      <c r="R37" s="96" t="s">
        <v>953</v>
      </c>
      <c r="S37" s="125">
        <v>1</v>
      </c>
      <c r="T37" s="97" t="s">
        <v>954</v>
      </c>
      <c r="U37" s="104" t="s">
        <v>986</v>
      </c>
      <c r="V37" s="96" t="s">
        <v>952</v>
      </c>
      <c r="W37" s="125">
        <v>150</v>
      </c>
      <c r="X37" s="103" t="s">
        <v>956</v>
      </c>
      <c r="Y37" s="122">
        <v>0.2</v>
      </c>
      <c r="Z37" s="127">
        <v>0</v>
      </c>
      <c r="AA37" s="126">
        <v>0</v>
      </c>
      <c r="AB37" s="130">
        <v>50</v>
      </c>
      <c r="AC37" s="129">
        <v>50</v>
      </c>
      <c r="AD37" s="130">
        <v>50</v>
      </c>
      <c r="AE37" s="131">
        <v>30</v>
      </c>
      <c r="AF37" s="130">
        <v>50</v>
      </c>
      <c r="AG37" s="130"/>
      <c r="AH37" s="54">
        <f t="shared" si="0"/>
        <v>0.53333333333333333</v>
      </c>
      <c r="AI37" s="54">
        <f t="shared" si="1"/>
        <v>0.53333333333333333</v>
      </c>
      <c r="AJ37" s="135">
        <v>1000000</v>
      </c>
      <c r="AK37" s="109">
        <v>31409</v>
      </c>
      <c r="AL37" s="108" t="s">
        <v>957</v>
      </c>
      <c r="AM37" s="135">
        <v>1000000</v>
      </c>
      <c r="AN37" s="140"/>
    </row>
    <row r="38" spans="1:40" s="56" customFormat="1" ht="25.5" x14ac:dyDescent="0.25">
      <c r="A38" s="96">
        <v>1</v>
      </c>
      <c r="B38" s="97" t="s">
        <v>5</v>
      </c>
      <c r="C38" s="96">
        <v>1</v>
      </c>
      <c r="D38" s="96" t="s">
        <v>948</v>
      </c>
      <c r="E38" s="97" t="s">
        <v>132</v>
      </c>
      <c r="F38" s="96">
        <v>3</v>
      </c>
      <c r="G38" s="96" t="s">
        <v>979</v>
      </c>
      <c r="H38" s="102" t="s">
        <v>980</v>
      </c>
      <c r="I38" s="96">
        <v>5</v>
      </c>
      <c r="J38" s="96">
        <v>16</v>
      </c>
      <c r="K38" s="97" t="s">
        <v>981</v>
      </c>
      <c r="L38" s="98">
        <v>2020051290020</v>
      </c>
      <c r="M38" s="96">
        <v>1</v>
      </c>
      <c r="N38" s="96">
        <v>1131</v>
      </c>
      <c r="O38" s="97" t="str">
        <f>+VLOOKUP(N38,'Productos PD'!$B$2:$C$349,2,FALSE)</f>
        <v>Estrategias para la prevención de la violencia contra las mujeres</v>
      </c>
      <c r="P38" s="96" t="s">
        <v>952</v>
      </c>
      <c r="Q38" s="96">
        <v>4</v>
      </c>
      <c r="R38" s="96" t="s">
        <v>953</v>
      </c>
      <c r="S38" s="125">
        <v>1</v>
      </c>
      <c r="T38" s="97" t="s">
        <v>954</v>
      </c>
      <c r="U38" s="104" t="s">
        <v>987</v>
      </c>
      <c r="V38" s="96" t="s">
        <v>952</v>
      </c>
      <c r="W38" s="125">
        <v>700</v>
      </c>
      <c r="X38" s="103" t="s">
        <v>956</v>
      </c>
      <c r="Y38" s="122">
        <v>0.4</v>
      </c>
      <c r="Z38" s="127">
        <v>175</v>
      </c>
      <c r="AA38" s="128">
        <v>175</v>
      </c>
      <c r="AB38" s="130">
        <v>175</v>
      </c>
      <c r="AC38" s="129">
        <v>175</v>
      </c>
      <c r="AD38" s="130">
        <v>175</v>
      </c>
      <c r="AE38" s="131">
        <v>175</v>
      </c>
      <c r="AF38" s="130">
        <v>175</v>
      </c>
      <c r="AG38" s="130"/>
      <c r="AH38" s="54">
        <f t="shared" si="0"/>
        <v>0.75</v>
      </c>
      <c r="AI38" s="54">
        <f t="shared" si="1"/>
        <v>0.75</v>
      </c>
      <c r="AJ38" s="135">
        <v>30000000</v>
      </c>
      <c r="AK38" s="109">
        <v>51415</v>
      </c>
      <c r="AL38" s="108" t="s">
        <v>985</v>
      </c>
      <c r="AM38" s="135"/>
      <c r="AN38" s="140"/>
    </row>
    <row r="39" spans="1:40" s="56" customFormat="1" ht="25.5" x14ac:dyDescent="0.25">
      <c r="A39" s="96">
        <v>1</v>
      </c>
      <c r="B39" s="97" t="s">
        <v>5</v>
      </c>
      <c r="C39" s="96">
        <v>1</v>
      </c>
      <c r="D39" s="96" t="s">
        <v>948</v>
      </c>
      <c r="E39" s="97" t="s">
        <v>132</v>
      </c>
      <c r="F39" s="96">
        <v>3</v>
      </c>
      <c r="G39" s="96" t="s">
        <v>979</v>
      </c>
      <c r="H39" s="102" t="s">
        <v>980</v>
      </c>
      <c r="I39" s="96">
        <v>5</v>
      </c>
      <c r="J39" s="96">
        <v>16</v>
      </c>
      <c r="K39" s="97" t="s">
        <v>981</v>
      </c>
      <c r="L39" s="98">
        <v>2020051290020</v>
      </c>
      <c r="M39" s="96">
        <v>1</v>
      </c>
      <c r="N39" s="96">
        <v>1131</v>
      </c>
      <c r="O39" s="97" t="str">
        <f>+VLOOKUP(N39,'Productos PD'!$B$2:$C$349,2,FALSE)</f>
        <v>Estrategias para la prevención de la violencia contra las mujeres</v>
      </c>
      <c r="P39" s="96" t="s">
        <v>952</v>
      </c>
      <c r="Q39" s="96">
        <v>4</v>
      </c>
      <c r="R39" s="96" t="s">
        <v>953</v>
      </c>
      <c r="S39" s="125">
        <v>1</v>
      </c>
      <c r="T39" s="97" t="s">
        <v>954</v>
      </c>
      <c r="U39" s="104" t="s">
        <v>987</v>
      </c>
      <c r="V39" s="96" t="s">
        <v>952</v>
      </c>
      <c r="W39" s="125">
        <v>700</v>
      </c>
      <c r="X39" s="103" t="s">
        <v>956</v>
      </c>
      <c r="Y39" s="122">
        <v>0.4</v>
      </c>
      <c r="Z39" s="127">
        <v>175</v>
      </c>
      <c r="AA39" s="128">
        <v>0</v>
      </c>
      <c r="AB39" s="130">
        <v>175</v>
      </c>
      <c r="AC39" s="129">
        <v>175</v>
      </c>
      <c r="AD39" s="130">
        <v>175</v>
      </c>
      <c r="AE39" s="131">
        <v>175</v>
      </c>
      <c r="AF39" s="130">
        <v>175</v>
      </c>
      <c r="AG39" s="130"/>
      <c r="AH39" s="54">
        <f t="shared" si="0"/>
        <v>0.5</v>
      </c>
      <c r="AI39" s="54">
        <f t="shared" si="1"/>
        <v>0.5</v>
      </c>
      <c r="AJ39" s="135">
        <v>19775000</v>
      </c>
      <c r="AK39" s="109"/>
      <c r="AL39" s="108" t="s">
        <v>965</v>
      </c>
      <c r="AM39" s="135">
        <v>17000000</v>
      </c>
      <c r="AN39" s="140"/>
    </row>
    <row r="40" spans="1:40" s="56" customFormat="1" ht="25.5" x14ac:dyDescent="0.25">
      <c r="A40" s="96">
        <v>1</v>
      </c>
      <c r="B40" s="97" t="s">
        <v>5</v>
      </c>
      <c r="C40" s="96">
        <v>1</v>
      </c>
      <c r="D40" s="96" t="s">
        <v>948</v>
      </c>
      <c r="E40" s="97" t="s">
        <v>132</v>
      </c>
      <c r="F40" s="96">
        <v>3</v>
      </c>
      <c r="G40" s="96" t="s">
        <v>979</v>
      </c>
      <c r="H40" s="102" t="s">
        <v>980</v>
      </c>
      <c r="I40" s="96">
        <v>5</v>
      </c>
      <c r="J40" s="96">
        <v>16</v>
      </c>
      <c r="K40" s="97" t="s">
        <v>981</v>
      </c>
      <c r="L40" s="98">
        <v>2020051290020</v>
      </c>
      <c r="M40" s="96">
        <v>1</v>
      </c>
      <c r="N40" s="96">
        <v>1131</v>
      </c>
      <c r="O40" s="97" t="str">
        <f>+VLOOKUP(N40,'Productos PD'!$B$2:$C$349,2,FALSE)</f>
        <v>Estrategias para la prevención de la violencia contra las mujeres</v>
      </c>
      <c r="P40" s="96" t="s">
        <v>952</v>
      </c>
      <c r="Q40" s="96">
        <v>4</v>
      </c>
      <c r="R40" s="96" t="s">
        <v>953</v>
      </c>
      <c r="S40" s="125">
        <v>1</v>
      </c>
      <c r="T40" s="97" t="s">
        <v>954</v>
      </c>
      <c r="U40" s="104" t="s">
        <v>987</v>
      </c>
      <c r="V40" s="96" t="s">
        <v>952</v>
      </c>
      <c r="W40" s="125">
        <v>700</v>
      </c>
      <c r="X40" s="103" t="s">
        <v>956</v>
      </c>
      <c r="Y40" s="122">
        <v>0.4</v>
      </c>
      <c r="Z40" s="127">
        <v>175</v>
      </c>
      <c r="AA40" s="128">
        <v>0</v>
      </c>
      <c r="AB40" s="130">
        <v>175</v>
      </c>
      <c r="AC40" s="129">
        <v>175</v>
      </c>
      <c r="AD40" s="130">
        <v>175</v>
      </c>
      <c r="AE40" s="131">
        <v>175</v>
      </c>
      <c r="AF40" s="130">
        <v>175</v>
      </c>
      <c r="AG40" s="130"/>
      <c r="AH40" s="54">
        <f t="shared" si="0"/>
        <v>0.5</v>
      </c>
      <c r="AI40" s="54">
        <f t="shared" si="1"/>
        <v>0.5</v>
      </c>
      <c r="AJ40" s="135">
        <v>10553126</v>
      </c>
      <c r="AK40" s="109">
        <v>31409</v>
      </c>
      <c r="AL40" s="108" t="s">
        <v>957</v>
      </c>
      <c r="AM40" s="135">
        <v>4371098</v>
      </c>
      <c r="AN40" s="140"/>
    </row>
    <row r="41" spans="1:40" s="56" customFormat="1" ht="25.5" x14ac:dyDescent="0.25">
      <c r="A41" s="96">
        <v>1</v>
      </c>
      <c r="B41" s="97" t="s">
        <v>5</v>
      </c>
      <c r="C41" s="96">
        <v>1</v>
      </c>
      <c r="D41" s="96" t="s">
        <v>948</v>
      </c>
      <c r="E41" s="97" t="s">
        <v>132</v>
      </c>
      <c r="F41" s="96">
        <v>3</v>
      </c>
      <c r="G41" s="96" t="s">
        <v>979</v>
      </c>
      <c r="H41" s="102" t="s">
        <v>980</v>
      </c>
      <c r="I41" s="96">
        <v>5</v>
      </c>
      <c r="J41" s="96">
        <v>16</v>
      </c>
      <c r="K41" s="97" t="s">
        <v>981</v>
      </c>
      <c r="L41" s="98">
        <v>2020051290020</v>
      </c>
      <c r="M41" s="96">
        <v>1</v>
      </c>
      <c r="N41" s="96">
        <v>1131</v>
      </c>
      <c r="O41" s="97" t="str">
        <f>+VLOOKUP(N41,'Productos PD'!$B$2:$C$349,2,FALSE)</f>
        <v>Estrategias para la prevención de la violencia contra las mujeres</v>
      </c>
      <c r="P41" s="96" t="s">
        <v>952</v>
      </c>
      <c r="Q41" s="96">
        <v>4</v>
      </c>
      <c r="R41" s="96" t="s">
        <v>953</v>
      </c>
      <c r="S41" s="125">
        <v>1</v>
      </c>
      <c r="T41" s="97" t="s">
        <v>954</v>
      </c>
      <c r="U41" s="104" t="s">
        <v>988</v>
      </c>
      <c r="V41" s="96" t="s">
        <v>952</v>
      </c>
      <c r="W41" s="125">
        <v>350</v>
      </c>
      <c r="X41" s="103" t="s">
        <v>956</v>
      </c>
      <c r="Y41" s="122">
        <v>0.1</v>
      </c>
      <c r="Z41" s="127">
        <v>0</v>
      </c>
      <c r="AA41" s="126">
        <v>0</v>
      </c>
      <c r="AB41" s="130">
        <v>100</v>
      </c>
      <c r="AC41" s="129">
        <v>100</v>
      </c>
      <c r="AD41" s="130">
        <v>100</v>
      </c>
      <c r="AE41" s="131">
        <v>50</v>
      </c>
      <c r="AF41" s="130">
        <v>150</v>
      </c>
      <c r="AG41" s="130"/>
      <c r="AH41" s="54">
        <f t="shared" si="0"/>
        <v>0.42857142857142855</v>
      </c>
      <c r="AI41" s="54">
        <f t="shared" si="1"/>
        <v>0.42857142857142855</v>
      </c>
      <c r="AJ41" s="135">
        <v>8480731</v>
      </c>
      <c r="AK41" s="109">
        <v>51415</v>
      </c>
      <c r="AL41" s="108" t="s">
        <v>985</v>
      </c>
      <c r="AM41" s="135"/>
      <c r="AN41" s="141" t="s">
        <v>1058</v>
      </c>
    </row>
    <row r="42" spans="1:40" s="56" customFormat="1" ht="25.5" x14ac:dyDescent="0.25">
      <c r="A42" s="96">
        <v>1</v>
      </c>
      <c r="B42" s="97" t="s">
        <v>5</v>
      </c>
      <c r="C42" s="96">
        <v>1</v>
      </c>
      <c r="D42" s="96" t="s">
        <v>948</v>
      </c>
      <c r="E42" s="97" t="s">
        <v>132</v>
      </c>
      <c r="F42" s="96">
        <v>3</v>
      </c>
      <c r="G42" s="96" t="s">
        <v>979</v>
      </c>
      <c r="H42" s="102" t="s">
        <v>980</v>
      </c>
      <c r="I42" s="96">
        <v>5</v>
      </c>
      <c r="J42" s="96">
        <v>16</v>
      </c>
      <c r="K42" s="97" t="s">
        <v>981</v>
      </c>
      <c r="L42" s="98">
        <v>2020051290020</v>
      </c>
      <c r="M42" s="96">
        <v>1</v>
      </c>
      <c r="N42" s="96">
        <v>1131</v>
      </c>
      <c r="O42" s="97" t="str">
        <f>+VLOOKUP(N42,'Productos PD'!$B$2:$C$349,2,FALSE)</f>
        <v>Estrategias para la prevención de la violencia contra las mujeres</v>
      </c>
      <c r="P42" s="96" t="s">
        <v>952</v>
      </c>
      <c r="Q42" s="96">
        <v>4</v>
      </c>
      <c r="R42" s="96" t="s">
        <v>953</v>
      </c>
      <c r="S42" s="125">
        <v>1</v>
      </c>
      <c r="T42" s="97" t="s">
        <v>954</v>
      </c>
      <c r="U42" s="104" t="s">
        <v>988</v>
      </c>
      <c r="V42" s="96" t="s">
        <v>952</v>
      </c>
      <c r="W42" s="125">
        <v>350</v>
      </c>
      <c r="X42" s="103" t="s">
        <v>956</v>
      </c>
      <c r="Y42" s="122">
        <v>0.1</v>
      </c>
      <c r="Z42" s="127">
        <v>0</v>
      </c>
      <c r="AA42" s="126">
        <v>0</v>
      </c>
      <c r="AB42" s="130">
        <v>100</v>
      </c>
      <c r="AC42" s="129">
        <v>100</v>
      </c>
      <c r="AD42" s="130">
        <v>100</v>
      </c>
      <c r="AE42" s="131">
        <v>50</v>
      </c>
      <c r="AF42" s="130">
        <v>150</v>
      </c>
      <c r="AG42" s="130"/>
      <c r="AH42" s="54">
        <f t="shared" si="0"/>
        <v>0.42857142857142855</v>
      </c>
      <c r="AI42" s="54">
        <f t="shared" si="1"/>
        <v>0.42857142857142855</v>
      </c>
      <c r="AJ42" s="135">
        <v>19775000</v>
      </c>
      <c r="AK42" s="109"/>
      <c r="AL42" s="108" t="s">
        <v>965</v>
      </c>
      <c r="AM42" s="135">
        <v>9000000</v>
      </c>
      <c r="AN42" s="140"/>
    </row>
    <row r="43" spans="1:40" s="56" customFormat="1" ht="25.5" x14ac:dyDescent="0.25">
      <c r="A43" s="96">
        <v>1</v>
      </c>
      <c r="B43" s="97" t="s">
        <v>5</v>
      </c>
      <c r="C43" s="96">
        <v>1</v>
      </c>
      <c r="D43" s="96" t="s">
        <v>948</v>
      </c>
      <c r="E43" s="97" t="s">
        <v>132</v>
      </c>
      <c r="F43" s="96">
        <v>3</v>
      </c>
      <c r="G43" s="96" t="s">
        <v>979</v>
      </c>
      <c r="H43" s="102" t="s">
        <v>980</v>
      </c>
      <c r="I43" s="96">
        <v>5</v>
      </c>
      <c r="J43" s="96">
        <v>16</v>
      </c>
      <c r="K43" s="97" t="s">
        <v>981</v>
      </c>
      <c r="L43" s="98">
        <v>2020051290020</v>
      </c>
      <c r="M43" s="96">
        <v>1</v>
      </c>
      <c r="N43" s="96">
        <v>1131</v>
      </c>
      <c r="O43" s="97" t="str">
        <f>+VLOOKUP(N43,'Productos PD'!$B$2:$C$349,2,FALSE)</f>
        <v>Estrategias para la prevención de la violencia contra las mujeres</v>
      </c>
      <c r="P43" s="96" t="s">
        <v>952</v>
      </c>
      <c r="Q43" s="96">
        <v>4</v>
      </c>
      <c r="R43" s="96" t="s">
        <v>953</v>
      </c>
      <c r="S43" s="125">
        <v>1</v>
      </c>
      <c r="T43" s="97" t="s">
        <v>954</v>
      </c>
      <c r="U43" s="104" t="s">
        <v>988</v>
      </c>
      <c r="V43" s="96" t="s">
        <v>952</v>
      </c>
      <c r="W43" s="125">
        <v>350</v>
      </c>
      <c r="X43" s="103" t="s">
        <v>956</v>
      </c>
      <c r="Y43" s="122">
        <v>0.1</v>
      </c>
      <c r="Z43" s="127">
        <v>0</v>
      </c>
      <c r="AA43" s="126">
        <v>0</v>
      </c>
      <c r="AB43" s="130">
        <v>100</v>
      </c>
      <c r="AC43" s="129">
        <v>100</v>
      </c>
      <c r="AD43" s="130">
        <v>100</v>
      </c>
      <c r="AE43" s="131">
        <v>50</v>
      </c>
      <c r="AF43" s="130">
        <v>150</v>
      </c>
      <c r="AG43" s="130"/>
      <c r="AH43" s="54">
        <f t="shared" si="0"/>
        <v>0.42857142857142855</v>
      </c>
      <c r="AI43" s="54">
        <f t="shared" si="1"/>
        <v>0.42857142857142855</v>
      </c>
      <c r="AJ43" s="135">
        <v>4000000</v>
      </c>
      <c r="AK43" s="109">
        <v>31409</v>
      </c>
      <c r="AL43" s="108" t="s">
        <v>957</v>
      </c>
      <c r="AM43" s="135">
        <v>2371098</v>
      </c>
      <c r="AN43" s="140"/>
    </row>
    <row r="44" spans="1:40" s="56" customFormat="1" ht="51" x14ac:dyDescent="0.25">
      <c r="A44" s="96">
        <v>1</v>
      </c>
      <c r="B44" s="97" t="s">
        <v>5</v>
      </c>
      <c r="C44" s="96">
        <v>1</v>
      </c>
      <c r="D44" s="96" t="s">
        <v>948</v>
      </c>
      <c r="E44" s="97" t="s">
        <v>132</v>
      </c>
      <c r="F44" s="98">
        <v>3</v>
      </c>
      <c r="G44" s="96" t="s">
        <v>979</v>
      </c>
      <c r="H44" s="102" t="s">
        <v>980</v>
      </c>
      <c r="I44" s="96">
        <v>5</v>
      </c>
      <c r="J44" s="96">
        <v>16</v>
      </c>
      <c r="K44" s="97" t="s">
        <v>981</v>
      </c>
      <c r="L44" s="98">
        <v>2020051290020</v>
      </c>
      <c r="M44" s="96">
        <v>2</v>
      </c>
      <c r="N44" s="96">
        <v>1132</v>
      </c>
      <c r="O44" s="97" t="str">
        <f>+VLOOKUP(N44,'Productos PD'!$B$2:$C$349,2,FALSE)</f>
        <v>Implementar rutas de atención de género acompañados del sector Justica, Salud, Educación y Protección para garantizar a las mujeres víctimas de violencia el restablecimiento de sus derechos, la reparación al daño causado y las garantías de no repetición</v>
      </c>
      <c r="P44" s="96" t="s">
        <v>952</v>
      </c>
      <c r="Q44" s="96">
        <v>4</v>
      </c>
      <c r="R44" s="99" t="s">
        <v>953</v>
      </c>
      <c r="S44" s="125">
        <v>1</v>
      </c>
      <c r="T44" s="97" t="s">
        <v>954</v>
      </c>
      <c r="U44" s="104" t="s">
        <v>989</v>
      </c>
      <c r="V44" s="96" t="s">
        <v>952</v>
      </c>
      <c r="W44" s="125">
        <v>6</v>
      </c>
      <c r="X44" s="103" t="s">
        <v>956</v>
      </c>
      <c r="Y44" s="122">
        <v>0.5</v>
      </c>
      <c r="Z44" s="127">
        <v>1</v>
      </c>
      <c r="AA44" s="128">
        <v>0</v>
      </c>
      <c r="AB44" s="130">
        <v>2</v>
      </c>
      <c r="AC44" s="129">
        <v>2</v>
      </c>
      <c r="AD44" s="130">
        <v>1</v>
      </c>
      <c r="AE44" s="131">
        <v>1</v>
      </c>
      <c r="AF44" s="130">
        <v>2</v>
      </c>
      <c r="AG44" s="130"/>
      <c r="AH44" s="54">
        <f t="shared" si="0"/>
        <v>0.5</v>
      </c>
      <c r="AI44" s="54">
        <f t="shared" si="1"/>
        <v>0.5</v>
      </c>
      <c r="AJ44" s="135">
        <v>600000</v>
      </c>
      <c r="AK44" s="109">
        <v>51415</v>
      </c>
      <c r="AL44" s="109" t="s">
        <v>985</v>
      </c>
      <c r="AM44" s="135"/>
      <c r="AN44" s="140"/>
    </row>
    <row r="45" spans="1:40" s="56" customFormat="1" ht="51" x14ac:dyDescent="0.25">
      <c r="A45" s="96">
        <v>1</v>
      </c>
      <c r="B45" s="97" t="s">
        <v>5</v>
      </c>
      <c r="C45" s="96">
        <v>1</v>
      </c>
      <c r="D45" s="96" t="s">
        <v>948</v>
      </c>
      <c r="E45" s="97" t="s">
        <v>132</v>
      </c>
      <c r="F45" s="98">
        <v>3</v>
      </c>
      <c r="G45" s="96" t="s">
        <v>979</v>
      </c>
      <c r="H45" s="102" t="s">
        <v>980</v>
      </c>
      <c r="I45" s="96">
        <v>5</v>
      </c>
      <c r="J45" s="96">
        <v>16</v>
      </c>
      <c r="K45" s="97" t="s">
        <v>981</v>
      </c>
      <c r="L45" s="98">
        <v>2020051290020</v>
      </c>
      <c r="M45" s="96">
        <v>2</v>
      </c>
      <c r="N45" s="96">
        <v>1132</v>
      </c>
      <c r="O45" s="97" t="str">
        <f>+VLOOKUP(N45,'Productos PD'!$B$2:$C$349,2,FALSE)</f>
        <v>Implementar rutas de atención de género acompañados del sector Justica, Salud, Educación y Protección para garantizar a las mujeres víctimas de violencia el restablecimiento de sus derechos, la reparación al daño causado y las garantías de no repetición</v>
      </c>
      <c r="P45" s="96" t="s">
        <v>952</v>
      </c>
      <c r="Q45" s="96">
        <v>4</v>
      </c>
      <c r="R45" s="99" t="s">
        <v>953</v>
      </c>
      <c r="S45" s="125">
        <v>1</v>
      </c>
      <c r="T45" s="97" t="s">
        <v>954</v>
      </c>
      <c r="U45" s="104" t="s">
        <v>989</v>
      </c>
      <c r="V45" s="96" t="s">
        <v>952</v>
      </c>
      <c r="W45" s="125">
        <v>6</v>
      </c>
      <c r="X45" s="103" t="s">
        <v>956</v>
      </c>
      <c r="Y45" s="122">
        <v>0.5</v>
      </c>
      <c r="Z45" s="127">
        <v>1</v>
      </c>
      <c r="AA45" s="128">
        <v>0</v>
      </c>
      <c r="AB45" s="130">
        <v>2</v>
      </c>
      <c r="AC45" s="129">
        <v>2</v>
      </c>
      <c r="AD45" s="130">
        <v>1</v>
      </c>
      <c r="AE45" s="131">
        <v>1</v>
      </c>
      <c r="AF45" s="130">
        <v>2</v>
      </c>
      <c r="AG45" s="130"/>
      <c r="AH45" s="54">
        <f t="shared" si="0"/>
        <v>0.5</v>
      </c>
      <c r="AI45" s="54">
        <f t="shared" si="1"/>
        <v>0.5</v>
      </c>
      <c r="AJ45" s="135">
        <v>5000000</v>
      </c>
      <c r="AK45" s="109"/>
      <c r="AL45" s="108" t="s">
        <v>965</v>
      </c>
      <c r="AM45" s="135">
        <v>0</v>
      </c>
      <c r="AN45" s="140" t="s">
        <v>1068</v>
      </c>
    </row>
    <row r="46" spans="1:40" s="56" customFormat="1" ht="51" x14ac:dyDescent="0.25">
      <c r="A46" s="96">
        <v>1</v>
      </c>
      <c r="B46" s="97" t="s">
        <v>5</v>
      </c>
      <c r="C46" s="96">
        <v>1</v>
      </c>
      <c r="D46" s="96" t="s">
        <v>948</v>
      </c>
      <c r="E46" s="97" t="s">
        <v>132</v>
      </c>
      <c r="F46" s="98">
        <v>3</v>
      </c>
      <c r="G46" s="96" t="s">
        <v>979</v>
      </c>
      <c r="H46" s="102" t="s">
        <v>980</v>
      </c>
      <c r="I46" s="96">
        <v>5</v>
      </c>
      <c r="J46" s="96">
        <v>16</v>
      </c>
      <c r="K46" s="97" t="s">
        <v>981</v>
      </c>
      <c r="L46" s="98">
        <v>2020051290020</v>
      </c>
      <c r="M46" s="96">
        <v>2</v>
      </c>
      <c r="N46" s="96">
        <v>1132</v>
      </c>
      <c r="O46" s="97" t="str">
        <f>+VLOOKUP(N46,'Productos PD'!$B$2:$C$349,2,FALSE)</f>
        <v>Implementar rutas de atención de género acompañados del sector Justica, Salud, Educación y Protección para garantizar a las mujeres víctimas de violencia el restablecimiento de sus derechos, la reparación al daño causado y las garantías de no repetición</v>
      </c>
      <c r="P46" s="96" t="s">
        <v>952</v>
      </c>
      <c r="Q46" s="96">
        <v>4</v>
      </c>
      <c r="R46" s="99" t="s">
        <v>953</v>
      </c>
      <c r="S46" s="125">
        <v>1</v>
      </c>
      <c r="T46" s="97" t="s">
        <v>954</v>
      </c>
      <c r="U46" s="104" t="s">
        <v>990</v>
      </c>
      <c r="V46" s="96" t="s">
        <v>952</v>
      </c>
      <c r="W46" s="125">
        <v>2000</v>
      </c>
      <c r="X46" s="103" t="s">
        <v>956</v>
      </c>
      <c r="Y46" s="122">
        <v>0.25</v>
      </c>
      <c r="Z46" s="127">
        <v>0</v>
      </c>
      <c r="AA46" s="126">
        <v>0</v>
      </c>
      <c r="AB46" s="130">
        <v>400</v>
      </c>
      <c r="AC46" s="129">
        <v>400</v>
      </c>
      <c r="AD46" s="130">
        <v>800</v>
      </c>
      <c r="AE46" s="131">
        <v>800</v>
      </c>
      <c r="AF46" s="130">
        <v>800</v>
      </c>
      <c r="AG46" s="130"/>
      <c r="AH46" s="54">
        <f t="shared" si="0"/>
        <v>0.6</v>
      </c>
      <c r="AI46" s="54">
        <f t="shared" si="1"/>
        <v>0.6</v>
      </c>
      <c r="AJ46" s="135">
        <v>600000</v>
      </c>
      <c r="AK46" s="109">
        <v>51415</v>
      </c>
      <c r="AL46" s="109" t="s">
        <v>985</v>
      </c>
      <c r="AM46" s="135">
        <v>2925521</v>
      </c>
      <c r="AN46" s="140"/>
    </row>
    <row r="47" spans="1:40" s="56" customFormat="1" ht="51" x14ac:dyDescent="0.25">
      <c r="A47" s="96">
        <v>1</v>
      </c>
      <c r="B47" s="97" t="s">
        <v>5</v>
      </c>
      <c r="C47" s="96">
        <v>1</v>
      </c>
      <c r="D47" s="96" t="s">
        <v>948</v>
      </c>
      <c r="E47" s="97" t="s">
        <v>132</v>
      </c>
      <c r="F47" s="98">
        <v>3</v>
      </c>
      <c r="G47" s="96" t="s">
        <v>979</v>
      </c>
      <c r="H47" s="102" t="s">
        <v>980</v>
      </c>
      <c r="I47" s="96">
        <v>5</v>
      </c>
      <c r="J47" s="96">
        <v>16</v>
      </c>
      <c r="K47" s="97" t="s">
        <v>981</v>
      </c>
      <c r="L47" s="98">
        <v>2020051290020</v>
      </c>
      <c r="M47" s="96">
        <v>2</v>
      </c>
      <c r="N47" s="96">
        <v>1132</v>
      </c>
      <c r="O47" s="97" t="str">
        <f>+VLOOKUP(N47,'Productos PD'!$B$2:$C$349,2,FALSE)</f>
        <v>Implementar rutas de atención de género acompañados del sector Justica, Salud, Educación y Protección para garantizar a las mujeres víctimas de violencia el restablecimiento de sus derechos, la reparación al daño causado y las garantías de no repetición</v>
      </c>
      <c r="P47" s="96" t="s">
        <v>952</v>
      </c>
      <c r="Q47" s="96">
        <v>4</v>
      </c>
      <c r="R47" s="99" t="s">
        <v>953</v>
      </c>
      <c r="S47" s="125">
        <v>1</v>
      </c>
      <c r="T47" s="97" t="s">
        <v>954</v>
      </c>
      <c r="U47" s="104" t="s">
        <v>990</v>
      </c>
      <c r="V47" s="96" t="s">
        <v>952</v>
      </c>
      <c r="W47" s="125">
        <v>2000</v>
      </c>
      <c r="X47" s="103" t="s">
        <v>956</v>
      </c>
      <c r="Y47" s="122">
        <v>0.25</v>
      </c>
      <c r="Z47" s="127">
        <v>0</v>
      </c>
      <c r="AA47" s="126">
        <v>0</v>
      </c>
      <c r="AB47" s="130">
        <v>400</v>
      </c>
      <c r="AC47" s="129">
        <v>400</v>
      </c>
      <c r="AD47" s="130">
        <v>800</v>
      </c>
      <c r="AE47" s="131">
        <v>800</v>
      </c>
      <c r="AF47" s="130">
        <v>800</v>
      </c>
      <c r="AG47" s="130"/>
      <c r="AH47" s="54">
        <f t="shared" si="0"/>
        <v>0.6</v>
      </c>
      <c r="AI47" s="54">
        <f t="shared" si="1"/>
        <v>0.6</v>
      </c>
      <c r="AJ47" s="135">
        <v>5000000</v>
      </c>
      <c r="AK47" s="109"/>
      <c r="AL47" s="108" t="s">
        <v>965</v>
      </c>
      <c r="AM47" s="135">
        <v>5000000</v>
      </c>
      <c r="AN47" s="140" t="s">
        <v>1067</v>
      </c>
    </row>
    <row r="48" spans="1:40" s="56" customFormat="1" ht="51" x14ac:dyDescent="0.25">
      <c r="A48" s="96">
        <v>1</v>
      </c>
      <c r="B48" s="97" t="s">
        <v>5</v>
      </c>
      <c r="C48" s="96">
        <v>1</v>
      </c>
      <c r="D48" s="96" t="s">
        <v>948</v>
      </c>
      <c r="E48" s="97" t="s">
        <v>132</v>
      </c>
      <c r="F48" s="98">
        <v>3</v>
      </c>
      <c r="G48" s="96" t="s">
        <v>979</v>
      </c>
      <c r="H48" s="102" t="s">
        <v>980</v>
      </c>
      <c r="I48" s="96">
        <v>5</v>
      </c>
      <c r="J48" s="96">
        <v>16</v>
      </c>
      <c r="K48" s="97" t="s">
        <v>981</v>
      </c>
      <c r="L48" s="98">
        <v>2020051290020</v>
      </c>
      <c r="M48" s="96">
        <v>2</v>
      </c>
      <c r="N48" s="96">
        <v>1132</v>
      </c>
      <c r="O48" s="97" t="str">
        <f>+VLOOKUP(N48,'Productos PD'!$B$2:$C$349,2,FALSE)</f>
        <v>Implementar rutas de atención de género acompañados del sector Justica, Salud, Educación y Protección para garantizar a las mujeres víctimas de violencia el restablecimiento de sus derechos, la reparación al daño causado y las garantías de no repetición</v>
      </c>
      <c r="P48" s="96" t="s">
        <v>952</v>
      </c>
      <c r="Q48" s="96">
        <v>4</v>
      </c>
      <c r="R48" s="99" t="s">
        <v>953</v>
      </c>
      <c r="S48" s="125">
        <v>1</v>
      </c>
      <c r="T48" s="97" t="s">
        <v>954</v>
      </c>
      <c r="U48" s="104" t="s">
        <v>991</v>
      </c>
      <c r="V48" s="96" t="s">
        <v>952</v>
      </c>
      <c r="W48" s="125">
        <v>200</v>
      </c>
      <c r="X48" s="103" t="s">
        <v>956</v>
      </c>
      <c r="Y48" s="122">
        <v>0.25</v>
      </c>
      <c r="Z48" s="127">
        <v>0</v>
      </c>
      <c r="AA48" s="126">
        <v>0</v>
      </c>
      <c r="AB48" s="130">
        <v>100</v>
      </c>
      <c r="AC48" s="129">
        <v>100</v>
      </c>
      <c r="AD48" s="130">
        <v>100</v>
      </c>
      <c r="AE48" s="131">
        <v>0</v>
      </c>
      <c r="AF48" s="130">
        <v>0</v>
      </c>
      <c r="AG48" s="113"/>
      <c r="AH48" s="54">
        <f t="shared" si="0"/>
        <v>0.5</v>
      </c>
      <c r="AI48" s="54">
        <f t="shared" si="1"/>
        <v>0.5</v>
      </c>
      <c r="AJ48" s="135">
        <v>500000</v>
      </c>
      <c r="AK48" s="109">
        <v>51415</v>
      </c>
      <c r="AL48" s="109" t="s">
        <v>985</v>
      </c>
      <c r="AM48" s="135"/>
      <c r="AN48" s="140" t="s">
        <v>1054</v>
      </c>
    </row>
    <row r="49" spans="1:40" s="56" customFormat="1" ht="51" x14ac:dyDescent="0.25">
      <c r="A49" s="96">
        <v>1</v>
      </c>
      <c r="B49" s="97" t="s">
        <v>5</v>
      </c>
      <c r="C49" s="96">
        <v>1</v>
      </c>
      <c r="D49" s="96" t="s">
        <v>948</v>
      </c>
      <c r="E49" s="97" t="s">
        <v>132</v>
      </c>
      <c r="F49" s="98">
        <v>3</v>
      </c>
      <c r="G49" s="96" t="s">
        <v>979</v>
      </c>
      <c r="H49" s="102" t="s">
        <v>980</v>
      </c>
      <c r="I49" s="96">
        <v>5</v>
      </c>
      <c r="J49" s="96">
        <v>16</v>
      </c>
      <c r="K49" s="97" t="s">
        <v>981</v>
      </c>
      <c r="L49" s="98">
        <v>2020051290020</v>
      </c>
      <c r="M49" s="96">
        <v>2</v>
      </c>
      <c r="N49" s="96">
        <v>1132</v>
      </c>
      <c r="O49" s="97" t="str">
        <f>+VLOOKUP(N49,'Productos PD'!$B$2:$C$349,2,FALSE)</f>
        <v>Implementar rutas de atención de género acompañados del sector Justica, Salud, Educación y Protección para garantizar a las mujeres víctimas de violencia el restablecimiento de sus derechos, la reparación al daño causado y las garantías de no repetición</v>
      </c>
      <c r="P49" s="96" t="s">
        <v>952</v>
      </c>
      <c r="Q49" s="96">
        <v>4</v>
      </c>
      <c r="R49" s="99" t="s">
        <v>953</v>
      </c>
      <c r="S49" s="125">
        <v>1</v>
      </c>
      <c r="T49" s="97" t="s">
        <v>954</v>
      </c>
      <c r="U49" s="104" t="s">
        <v>991</v>
      </c>
      <c r="V49" s="96" t="s">
        <v>952</v>
      </c>
      <c r="W49" s="125">
        <v>200</v>
      </c>
      <c r="X49" s="103" t="s">
        <v>956</v>
      </c>
      <c r="Y49" s="122">
        <v>0.25</v>
      </c>
      <c r="Z49" s="127">
        <v>0</v>
      </c>
      <c r="AA49" s="126">
        <v>0</v>
      </c>
      <c r="AB49" s="130">
        <v>100</v>
      </c>
      <c r="AC49" s="129">
        <v>100</v>
      </c>
      <c r="AD49" s="130">
        <v>100</v>
      </c>
      <c r="AE49" s="131">
        <v>0</v>
      </c>
      <c r="AF49" s="130">
        <v>0</v>
      </c>
      <c r="AG49" s="113"/>
      <c r="AH49" s="54">
        <f t="shared" si="0"/>
        <v>0.5</v>
      </c>
      <c r="AI49" s="54">
        <f t="shared" si="1"/>
        <v>0.5</v>
      </c>
      <c r="AJ49" s="135">
        <v>5000000</v>
      </c>
      <c r="AK49" s="109"/>
      <c r="AL49" s="108" t="s">
        <v>965</v>
      </c>
      <c r="AM49" s="135">
        <v>0</v>
      </c>
      <c r="AN49" s="140"/>
    </row>
    <row r="50" spans="1:40" s="56" customFormat="1" ht="25.5" x14ac:dyDescent="0.25">
      <c r="A50" s="96">
        <v>1</v>
      </c>
      <c r="B50" s="97" t="s">
        <v>5</v>
      </c>
      <c r="C50" s="96">
        <v>1</v>
      </c>
      <c r="D50" s="96" t="s">
        <v>948</v>
      </c>
      <c r="E50" s="97" t="s">
        <v>132</v>
      </c>
      <c r="F50" s="98">
        <v>3</v>
      </c>
      <c r="G50" s="96" t="s">
        <v>979</v>
      </c>
      <c r="H50" s="102" t="s">
        <v>980</v>
      </c>
      <c r="I50" s="96">
        <v>5</v>
      </c>
      <c r="J50" s="96">
        <v>16</v>
      </c>
      <c r="K50" s="97" t="s">
        <v>981</v>
      </c>
      <c r="L50" s="98">
        <v>2020051290020</v>
      </c>
      <c r="M50" s="96">
        <v>3</v>
      </c>
      <c r="N50" s="96">
        <v>1133</v>
      </c>
      <c r="O50" s="97" t="str">
        <f>+VLOOKUP(N50,'Productos PD'!$B$2:$C$349,2,FALSE)</f>
        <v>Apoyo académico, logístico, tecnológico y operativo a la mesa municipal de erradicación de violencia contra las mujeres.</v>
      </c>
      <c r="P50" s="96" t="s">
        <v>952</v>
      </c>
      <c r="Q50" s="96">
        <v>4</v>
      </c>
      <c r="R50" s="99" t="s">
        <v>953</v>
      </c>
      <c r="S50" s="125">
        <v>1</v>
      </c>
      <c r="T50" s="97" t="s">
        <v>954</v>
      </c>
      <c r="U50" s="104" t="s">
        <v>992</v>
      </c>
      <c r="V50" s="96" t="s">
        <v>952</v>
      </c>
      <c r="W50" s="125">
        <v>3</v>
      </c>
      <c r="X50" s="103" t="s">
        <v>956</v>
      </c>
      <c r="Y50" s="122">
        <v>0.3</v>
      </c>
      <c r="Z50" s="127">
        <v>0</v>
      </c>
      <c r="AA50" s="126">
        <v>0</v>
      </c>
      <c r="AB50" s="130">
        <v>1</v>
      </c>
      <c r="AC50" s="129">
        <v>1</v>
      </c>
      <c r="AD50" s="130">
        <v>0</v>
      </c>
      <c r="AE50" s="131">
        <v>1</v>
      </c>
      <c r="AF50" s="113">
        <v>2</v>
      </c>
      <c r="AG50" s="113"/>
      <c r="AH50" s="54">
        <f t="shared" si="0"/>
        <v>0.66666666666666663</v>
      </c>
      <c r="AI50" s="54">
        <f t="shared" si="1"/>
        <v>0.66666666666666663</v>
      </c>
      <c r="AJ50" s="135">
        <v>500000</v>
      </c>
      <c r="AK50" s="109" t="s">
        <v>1069</v>
      </c>
      <c r="AL50" s="109" t="s">
        <v>985</v>
      </c>
      <c r="AM50" s="135">
        <v>500000</v>
      </c>
      <c r="AN50" s="140"/>
    </row>
    <row r="51" spans="1:40" s="56" customFormat="1" ht="25.5" x14ac:dyDescent="0.25">
      <c r="A51" s="96">
        <v>1</v>
      </c>
      <c r="B51" s="97" t="s">
        <v>5</v>
      </c>
      <c r="C51" s="96">
        <v>1</v>
      </c>
      <c r="D51" s="96" t="s">
        <v>948</v>
      </c>
      <c r="E51" s="97" t="s">
        <v>132</v>
      </c>
      <c r="F51" s="98">
        <v>3</v>
      </c>
      <c r="G51" s="96" t="s">
        <v>979</v>
      </c>
      <c r="H51" s="102" t="s">
        <v>980</v>
      </c>
      <c r="I51" s="96">
        <v>5</v>
      </c>
      <c r="J51" s="96">
        <v>16</v>
      </c>
      <c r="K51" s="97" t="s">
        <v>981</v>
      </c>
      <c r="L51" s="98">
        <v>2020051290020</v>
      </c>
      <c r="M51" s="96">
        <v>3</v>
      </c>
      <c r="N51" s="96">
        <v>1133</v>
      </c>
      <c r="O51" s="97" t="str">
        <f>+VLOOKUP(N51,'Productos PD'!$B$2:$C$349,2,FALSE)</f>
        <v>Apoyo académico, logístico, tecnológico y operativo a la mesa municipal de erradicación de violencia contra las mujeres.</v>
      </c>
      <c r="P51" s="96" t="s">
        <v>952</v>
      </c>
      <c r="Q51" s="96">
        <v>4</v>
      </c>
      <c r="R51" s="99" t="s">
        <v>953</v>
      </c>
      <c r="S51" s="125">
        <v>1</v>
      </c>
      <c r="T51" s="97" t="s">
        <v>954</v>
      </c>
      <c r="U51" s="104" t="s">
        <v>992</v>
      </c>
      <c r="V51" s="96" t="s">
        <v>952</v>
      </c>
      <c r="W51" s="125">
        <v>3</v>
      </c>
      <c r="X51" s="103" t="s">
        <v>956</v>
      </c>
      <c r="Y51" s="122">
        <v>0.3</v>
      </c>
      <c r="Z51" s="127">
        <v>0</v>
      </c>
      <c r="AA51" s="126">
        <v>0</v>
      </c>
      <c r="AB51" s="130">
        <v>1</v>
      </c>
      <c r="AC51" s="129">
        <v>1</v>
      </c>
      <c r="AD51" s="130">
        <v>0</v>
      </c>
      <c r="AE51" s="131">
        <v>1</v>
      </c>
      <c r="AF51" s="113">
        <v>2</v>
      </c>
      <c r="AG51" s="113"/>
      <c r="AH51" s="54">
        <f t="shared" si="0"/>
        <v>0.66666666666666663</v>
      </c>
      <c r="AI51" s="54">
        <f t="shared" si="1"/>
        <v>0.66666666666666663</v>
      </c>
      <c r="AJ51" s="135">
        <v>3000000</v>
      </c>
      <c r="AK51" s="109"/>
      <c r="AL51" s="108" t="s">
        <v>965</v>
      </c>
      <c r="AM51" s="135">
        <v>3000000</v>
      </c>
      <c r="AN51" s="140" t="s">
        <v>1068</v>
      </c>
    </row>
    <row r="52" spans="1:40" s="56" customFormat="1" ht="25.5" x14ac:dyDescent="0.25">
      <c r="A52" s="96">
        <v>1</v>
      </c>
      <c r="B52" s="97" t="s">
        <v>5</v>
      </c>
      <c r="C52" s="96">
        <v>1</v>
      </c>
      <c r="D52" s="96" t="s">
        <v>948</v>
      </c>
      <c r="E52" s="97" t="s">
        <v>132</v>
      </c>
      <c r="F52" s="98">
        <v>3</v>
      </c>
      <c r="G52" s="96" t="s">
        <v>979</v>
      </c>
      <c r="H52" s="102" t="s">
        <v>980</v>
      </c>
      <c r="I52" s="96">
        <v>5</v>
      </c>
      <c r="J52" s="96">
        <v>16</v>
      </c>
      <c r="K52" s="97" t="s">
        <v>981</v>
      </c>
      <c r="L52" s="98">
        <v>2020051290020</v>
      </c>
      <c r="M52" s="96">
        <v>3</v>
      </c>
      <c r="N52" s="96">
        <v>1133</v>
      </c>
      <c r="O52" s="97" t="str">
        <f>+VLOOKUP(N52,'Productos PD'!$B$2:$C$349,2,FALSE)</f>
        <v>Apoyo académico, logístico, tecnológico y operativo a la mesa municipal de erradicación de violencia contra las mujeres.</v>
      </c>
      <c r="P52" s="96" t="s">
        <v>952</v>
      </c>
      <c r="Q52" s="96">
        <v>4</v>
      </c>
      <c r="R52" s="99" t="s">
        <v>953</v>
      </c>
      <c r="S52" s="125">
        <v>1</v>
      </c>
      <c r="T52" s="97" t="s">
        <v>954</v>
      </c>
      <c r="U52" s="105" t="s">
        <v>993</v>
      </c>
      <c r="V52" s="96" t="s">
        <v>983</v>
      </c>
      <c r="W52" s="122">
        <v>1</v>
      </c>
      <c r="X52" s="96" t="s">
        <v>984</v>
      </c>
      <c r="Y52" s="122">
        <v>0.2</v>
      </c>
      <c r="Z52" s="111">
        <v>0.2</v>
      </c>
      <c r="AA52" s="111">
        <v>0.2</v>
      </c>
      <c r="AB52" s="111">
        <v>0.5</v>
      </c>
      <c r="AC52" s="114">
        <v>0.5</v>
      </c>
      <c r="AD52" s="111">
        <v>0.7</v>
      </c>
      <c r="AE52" s="123">
        <v>0.7</v>
      </c>
      <c r="AF52" s="111">
        <v>1</v>
      </c>
      <c r="AG52" s="113"/>
      <c r="AH52" s="54">
        <f t="shared" si="0"/>
        <v>1</v>
      </c>
      <c r="AI52" s="54">
        <f t="shared" si="1"/>
        <v>1</v>
      </c>
      <c r="AJ52" s="135">
        <v>1000000</v>
      </c>
      <c r="AK52" s="109">
        <v>51415</v>
      </c>
      <c r="AL52" s="109" t="s">
        <v>985</v>
      </c>
      <c r="AM52" s="135"/>
      <c r="AN52" s="140"/>
    </row>
    <row r="53" spans="1:40" s="56" customFormat="1" ht="25.5" x14ac:dyDescent="0.25">
      <c r="A53" s="96">
        <v>1</v>
      </c>
      <c r="B53" s="97" t="s">
        <v>5</v>
      </c>
      <c r="C53" s="96">
        <v>1</v>
      </c>
      <c r="D53" s="96" t="s">
        <v>948</v>
      </c>
      <c r="E53" s="97" t="s">
        <v>132</v>
      </c>
      <c r="F53" s="98">
        <v>3</v>
      </c>
      <c r="G53" s="96" t="s">
        <v>979</v>
      </c>
      <c r="H53" s="102" t="s">
        <v>980</v>
      </c>
      <c r="I53" s="96">
        <v>5</v>
      </c>
      <c r="J53" s="96">
        <v>16</v>
      </c>
      <c r="K53" s="97" t="s">
        <v>981</v>
      </c>
      <c r="L53" s="98">
        <v>2020051290020</v>
      </c>
      <c r="M53" s="96">
        <v>3</v>
      </c>
      <c r="N53" s="96">
        <v>1133</v>
      </c>
      <c r="O53" s="97" t="str">
        <f>+VLOOKUP(N53,'Productos PD'!$B$2:$C$349,2,FALSE)</f>
        <v>Apoyo académico, logístico, tecnológico y operativo a la mesa municipal de erradicación de violencia contra las mujeres.</v>
      </c>
      <c r="P53" s="96" t="s">
        <v>952</v>
      </c>
      <c r="Q53" s="96">
        <v>4</v>
      </c>
      <c r="R53" s="99" t="s">
        <v>953</v>
      </c>
      <c r="S53" s="125">
        <v>1</v>
      </c>
      <c r="T53" s="97" t="s">
        <v>954</v>
      </c>
      <c r="U53" s="105" t="s">
        <v>993</v>
      </c>
      <c r="V53" s="96" t="s">
        <v>983</v>
      </c>
      <c r="W53" s="122">
        <v>1</v>
      </c>
      <c r="X53" s="96" t="s">
        <v>984</v>
      </c>
      <c r="Y53" s="122">
        <v>0.2</v>
      </c>
      <c r="Z53" s="111">
        <v>0.2</v>
      </c>
      <c r="AA53" s="111">
        <v>0</v>
      </c>
      <c r="AB53" s="111">
        <v>0.5</v>
      </c>
      <c r="AC53" s="114">
        <v>0.5</v>
      </c>
      <c r="AD53" s="111">
        <v>0.7</v>
      </c>
      <c r="AE53" s="123">
        <v>0.7</v>
      </c>
      <c r="AF53" s="111">
        <v>1</v>
      </c>
      <c r="AG53" s="113"/>
      <c r="AH53" s="54">
        <f t="shared" si="0"/>
        <v>1</v>
      </c>
      <c r="AI53" s="54">
        <f t="shared" si="1"/>
        <v>1</v>
      </c>
      <c r="AJ53" s="135">
        <v>3000000</v>
      </c>
      <c r="AK53" s="109"/>
      <c r="AL53" s="108" t="s">
        <v>965</v>
      </c>
      <c r="AM53" s="135">
        <v>0</v>
      </c>
      <c r="AN53" s="140"/>
    </row>
    <row r="54" spans="1:40" s="56" customFormat="1" ht="25.5" x14ac:dyDescent="0.25">
      <c r="A54" s="96">
        <v>1</v>
      </c>
      <c r="B54" s="97" t="s">
        <v>5</v>
      </c>
      <c r="C54" s="96">
        <v>1</v>
      </c>
      <c r="D54" s="96" t="s">
        <v>948</v>
      </c>
      <c r="E54" s="97" t="s">
        <v>132</v>
      </c>
      <c r="F54" s="98">
        <v>3</v>
      </c>
      <c r="G54" s="96" t="s">
        <v>979</v>
      </c>
      <c r="H54" s="102" t="s">
        <v>980</v>
      </c>
      <c r="I54" s="96">
        <v>5</v>
      </c>
      <c r="J54" s="96">
        <v>16</v>
      </c>
      <c r="K54" s="97" t="s">
        <v>981</v>
      </c>
      <c r="L54" s="98">
        <v>2020051290020</v>
      </c>
      <c r="M54" s="96">
        <v>3</v>
      </c>
      <c r="N54" s="96">
        <v>1133</v>
      </c>
      <c r="O54" s="97" t="str">
        <f>+VLOOKUP(N54,'Productos PD'!$B$2:$C$349,2,FALSE)</f>
        <v>Apoyo académico, logístico, tecnológico y operativo a la mesa municipal de erradicación de violencia contra las mujeres.</v>
      </c>
      <c r="P54" s="96" t="s">
        <v>952</v>
      </c>
      <c r="Q54" s="96">
        <v>4</v>
      </c>
      <c r="R54" s="99" t="s">
        <v>953</v>
      </c>
      <c r="S54" s="125">
        <v>1</v>
      </c>
      <c r="T54" s="97" t="s">
        <v>954</v>
      </c>
      <c r="U54" s="104" t="s">
        <v>994</v>
      </c>
      <c r="V54" s="96" t="s">
        <v>952</v>
      </c>
      <c r="W54" s="125">
        <v>100</v>
      </c>
      <c r="X54" s="103" t="s">
        <v>956</v>
      </c>
      <c r="Y54" s="122">
        <v>0.2</v>
      </c>
      <c r="Z54" s="126">
        <v>20</v>
      </c>
      <c r="AA54" s="128">
        <v>20</v>
      </c>
      <c r="AB54" s="113">
        <v>30</v>
      </c>
      <c r="AC54" s="129">
        <v>30</v>
      </c>
      <c r="AD54" s="113">
        <v>30</v>
      </c>
      <c r="AE54" s="131">
        <v>30</v>
      </c>
      <c r="AF54" s="113">
        <v>20</v>
      </c>
      <c r="AG54" s="130"/>
      <c r="AH54" s="54">
        <f t="shared" si="0"/>
        <v>0.8</v>
      </c>
      <c r="AI54" s="54">
        <f t="shared" si="1"/>
        <v>0.8</v>
      </c>
      <c r="AJ54" s="135">
        <v>500000</v>
      </c>
      <c r="AK54" s="109">
        <v>51415</v>
      </c>
      <c r="AL54" s="109" t="s">
        <v>985</v>
      </c>
      <c r="AM54" s="135"/>
      <c r="AN54" s="140"/>
    </row>
    <row r="55" spans="1:40" s="56" customFormat="1" ht="25.5" x14ac:dyDescent="0.25">
      <c r="A55" s="96">
        <v>1</v>
      </c>
      <c r="B55" s="97" t="s">
        <v>5</v>
      </c>
      <c r="C55" s="96">
        <v>1</v>
      </c>
      <c r="D55" s="96" t="s">
        <v>948</v>
      </c>
      <c r="E55" s="97" t="s">
        <v>132</v>
      </c>
      <c r="F55" s="98">
        <v>3</v>
      </c>
      <c r="G55" s="96" t="s">
        <v>979</v>
      </c>
      <c r="H55" s="102" t="s">
        <v>980</v>
      </c>
      <c r="I55" s="96">
        <v>5</v>
      </c>
      <c r="J55" s="96">
        <v>16</v>
      </c>
      <c r="K55" s="97" t="s">
        <v>981</v>
      </c>
      <c r="L55" s="98">
        <v>2020051290020</v>
      </c>
      <c r="M55" s="96">
        <v>3</v>
      </c>
      <c r="N55" s="96">
        <v>1133</v>
      </c>
      <c r="O55" s="97" t="str">
        <f>+VLOOKUP(N55,'Productos PD'!$B$2:$C$349,2,FALSE)</f>
        <v>Apoyo académico, logístico, tecnológico y operativo a la mesa municipal de erradicación de violencia contra las mujeres.</v>
      </c>
      <c r="P55" s="96" t="s">
        <v>952</v>
      </c>
      <c r="Q55" s="96">
        <v>4</v>
      </c>
      <c r="R55" s="99" t="s">
        <v>953</v>
      </c>
      <c r="S55" s="125">
        <v>1</v>
      </c>
      <c r="T55" s="97" t="s">
        <v>954</v>
      </c>
      <c r="U55" s="104" t="s">
        <v>994</v>
      </c>
      <c r="V55" s="96" t="s">
        <v>952</v>
      </c>
      <c r="W55" s="125">
        <v>100</v>
      </c>
      <c r="X55" s="103" t="s">
        <v>956</v>
      </c>
      <c r="Y55" s="122">
        <v>0.2</v>
      </c>
      <c r="Z55" s="126">
        <v>20</v>
      </c>
      <c r="AA55" s="128">
        <v>20</v>
      </c>
      <c r="AB55" s="113">
        <v>30</v>
      </c>
      <c r="AC55" s="129">
        <v>30</v>
      </c>
      <c r="AD55" s="113">
        <v>30</v>
      </c>
      <c r="AE55" s="131">
        <v>30</v>
      </c>
      <c r="AF55" s="113">
        <v>20</v>
      </c>
      <c r="AG55" s="130"/>
      <c r="AH55" s="54">
        <f t="shared" si="0"/>
        <v>0.8</v>
      </c>
      <c r="AI55" s="54">
        <f t="shared" si="1"/>
        <v>0.8</v>
      </c>
      <c r="AJ55" s="135">
        <v>3000000</v>
      </c>
      <c r="AK55" s="109"/>
      <c r="AL55" s="108" t="s">
        <v>965</v>
      </c>
      <c r="AM55" s="135">
        <v>1400000</v>
      </c>
      <c r="AN55" s="140"/>
    </row>
    <row r="56" spans="1:40" s="56" customFormat="1" ht="51" x14ac:dyDescent="0.25">
      <c r="A56" s="96">
        <v>1</v>
      </c>
      <c r="B56" s="97" t="s">
        <v>5</v>
      </c>
      <c r="C56" s="96">
        <v>1</v>
      </c>
      <c r="D56" s="96" t="s">
        <v>948</v>
      </c>
      <c r="E56" s="97" t="s">
        <v>132</v>
      </c>
      <c r="F56" s="98">
        <v>3</v>
      </c>
      <c r="G56" s="96" t="s">
        <v>979</v>
      </c>
      <c r="H56" s="102" t="s">
        <v>980</v>
      </c>
      <c r="I56" s="96">
        <v>5</v>
      </c>
      <c r="J56" s="96">
        <v>16</v>
      </c>
      <c r="K56" s="97" t="s">
        <v>981</v>
      </c>
      <c r="L56" s="98">
        <v>2020051290020</v>
      </c>
      <c r="M56" s="96">
        <v>3</v>
      </c>
      <c r="N56" s="96">
        <v>1133</v>
      </c>
      <c r="O56" s="97" t="str">
        <f>+VLOOKUP(N56,'Productos PD'!$B$2:$C$349,2,FALSE)</f>
        <v>Apoyo académico, logístico, tecnológico y operativo a la mesa municipal de erradicación de violencia contra las mujeres.</v>
      </c>
      <c r="P56" s="96" t="s">
        <v>952</v>
      </c>
      <c r="Q56" s="96">
        <v>4</v>
      </c>
      <c r="R56" s="99" t="s">
        <v>953</v>
      </c>
      <c r="S56" s="125">
        <v>1</v>
      </c>
      <c r="T56" s="97" t="s">
        <v>954</v>
      </c>
      <c r="U56" s="97" t="s">
        <v>995</v>
      </c>
      <c r="V56" s="96" t="s">
        <v>952</v>
      </c>
      <c r="W56" s="125">
        <v>6</v>
      </c>
      <c r="X56" s="103" t="s">
        <v>956</v>
      </c>
      <c r="Y56" s="122">
        <v>0.3</v>
      </c>
      <c r="Z56" s="126">
        <v>1</v>
      </c>
      <c r="AA56" s="126">
        <v>1</v>
      </c>
      <c r="AB56" s="113">
        <v>2</v>
      </c>
      <c r="AC56" s="129">
        <v>2</v>
      </c>
      <c r="AD56" s="113">
        <v>1</v>
      </c>
      <c r="AE56" s="131">
        <v>1</v>
      </c>
      <c r="AF56" s="113">
        <v>2</v>
      </c>
      <c r="AG56" s="113"/>
      <c r="AH56" s="54">
        <f t="shared" si="0"/>
        <v>0.66666666666666663</v>
      </c>
      <c r="AI56" s="54">
        <f t="shared" si="1"/>
        <v>0.66666666666666663</v>
      </c>
      <c r="AJ56" s="135">
        <v>3379290</v>
      </c>
      <c r="AK56" s="109">
        <v>51415</v>
      </c>
      <c r="AL56" s="108" t="s">
        <v>957</v>
      </c>
      <c r="AM56" s="135">
        <v>371098</v>
      </c>
      <c r="AN56" s="140"/>
    </row>
    <row r="57" spans="1:40" s="56" customFormat="1" ht="51" x14ac:dyDescent="0.25">
      <c r="A57" s="96">
        <v>1</v>
      </c>
      <c r="B57" s="97" t="s">
        <v>5</v>
      </c>
      <c r="C57" s="96">
        <v>1</v>
      </c>
      <c r="D57" s="96" t="s">
        <v>948</v>
      </c>
      <c r="E57" s="97" t="s">
        <v>132</v>
      </c>
      <c r="F57" s="98">
        <v>3</v>
      </c>
      <c r="G57" s="96" t="s">
        <v>979</v>
      </c>
      <c r="H57" s="102" t="s">
        <v>980</v>
      </c>
      <c r="I57" s="96">
        <v>5</v>
      </c>
      <c r="J57" s="96">
        <v>16</v>
      </c>
      <c r="K57" s="97" t="s">
        <v>981</v>
      </c>
      <c r="L57" s="98">
        <v>2020051290020</v>
      </c>
      <c r="M57" s="96">
        <v>3</v>
      </c>
      <c r="N57" s="96">
        <v>1133</v>
      </c>
      <c r="O57" s="97" t="str">
        <f>+VLOOKUP(N57,'Productos PD'!$B$2:$C$349,2,FALSE)</f>
        <v>Apoyo académico, logístico, tecnológico y operativo a la mesa municipal de erradicación de violencia contra las mujeres.</v>
      </c>
      <c r="P57" s="96" t="s">
        <v>952</v>
      </c>
      <c r="Q57" s="96">
        <v>4</v>
      </c>
      <c r="R57" s="99" t="s">
        <v>953</v>
      </c>
      <c r="S57" s="125">
        <v>1</v>
      </c>
      <c r="T57" s="97" t="s">
        <v>954</v>
      </c>
      <c r="U57" s="97" t="s">
        <v>995</v>
      </c>
      <c r="V57" s="96" t="s">
        <v>952</v>
      </c>
      <c r="W57" s="125">
        <v>6</v>
      </c>
      <c r="X57" s="103" t="s">
        <v>956</v>
      </c>
      <c r="Y57" s="122">
        <v>0.3</v>
      </c>
      <c r="Z57" s="126">
        <v>1</v>
      </c>
      <c r="AA57" s="126">
        <v>1</v>
      </c>
      <c r="AB57" s="113">
        <v>2</v>
      </c>
      <c r="AC57" s="129">
        <v>2</v>
      </c>
      <c r="AD57" s="113">
        <v>1</v>
      </c>
      <c r="AE57" s="131">
        <v>1</v>
      </c>
      <c r="AF57" s="113">
        <v>2</v>
      </c>
      <c r="AG57" s="113"/>
      <c r="AH57" s="54">
        <f t="shared" si="0"/>
        <v>0.66666666666666663</v>
      </c>
      <c r="AI57" s="54">
        <f t="shared" si="1"/>
        <v>0.66666666666666663</v>
      </c>
      <c r="AJ57" s="135">
        <v>3000000</v>
      </c>
      <c r="AK57" s="109"/>
      <c r="AL57" s="108" t="s">
        <v>965</v>
      </c>
      <c r="AM57" s="135">
        <v>0</v>
      </c>
      <c r="AN57" s="140"/>
    </row>
    <row r="58" spans="1:40" s="56" customFormat="1" ht="25.5" x14ac:dyDescent="0.25">
      <c r="A58" s="96">
        <v>1</v>
      </c>
      <c r="B58" s="97" t="s">
        <v>5</v>
      </c>
      <c r="C58" s="96">
        <v>1</v>
      </c>
      <c r="D58" s="96" t="s">
        <v>948</v>
      </c>
      <c r="E58" s="97" t="s">
        <v>132</v>
      </c>
      <c r="F58" s="98">
        <v>3</v>
      </c>
      <c r="G58" s="96" t="s">
        <v>979</v>
      </c>
      <c r="H58" s="102" t="s">
        <v>980</v>
      </c>
      <c r="I58" s="96">
        <v>5</v>
      </c>
      <c r="J58" s="96">
        <v>16</v>
      </c>
      <c r="K58" s="97" t="s">
        <v>981</v>
      </c>
      <c r="L58" s="98">
        <v>2020051290020</v>
      </c>
      <c r="M58" s="96">
        <v>4</v>
      </c>
      <c r="N58" s="96">
        <v>1134</v>
      </c>
      <c r="O58" s="97" t="str">
        <f>+VLOOKUP(N58,'Productos PD'!$B$2:$C$349,2,FALSE)</f>
        <v>Atención y seguimiento de mujeres víctimas de violencias de género</v>
      </c>
      <c r="P58" s="96" t="s">
        <v>952</v>
      </c>
      <c r="Q58" s="96">
        <v>200</v>
      </c>
      <c r="R58" s="99" t="s">
        <v>953</v>
      </c>
      <c r="S58" s="125">
        <v>55</v>
      </c>
      <c r="T58" s="97" t="s">
        <v>954</v>
      </c>
      <c r="U58" s="104" t="s">
        <v>996</v>
      </c>
      <c r="V58" s="96" t="s">
        <v>952</v>
      </c>
      <c r="W58" s="125">
        <v>700</v>
      </c>
      <c r="X58" s="103" t="s">
        <v>956</v>
      </c>
      <c r="Y58" s="122">
        <v>1</v>
      </c>
      <c r="Z58" s="127">
        <v>50</v>
      </c>
      <c r="AA58" s="126">
        <v>50</v>
      </c>
      <c r="AB58" s="130">
        <v>200</v>
      </c>
      <c r="AC58" s="129">
        <v>200</v>
      </c>
      <c r="AD58" s="130">
        <v>300</v>
      </c>
      <c r="AE58" s="142">
        <v>300</v>
      </c>
      <c r="AF58" s="130">
        <v>150</v>
      </c>
      <c r="AG58" s="113"/>
      <c r="AH58" s="54">
        <f t="shared" si="0"/>
        <v>0.7857142857142857</v>
      </c>
      <c r="AI58" s="54">
        <f t="shared" si="1"/>
        <v>0.7857142857142857</v>
      </c>
      <c r="AJ58" s="135">
        <v>1000000</v>
      </c>
      <c r="AK58" s="109">
        <v>51415</v>
      </c>
      <c r="AL58" s="109" t="s">
        <v>985</v>
      </c>
      <c r="AM58" s="135">
        <v>100000</v>
      </c>
      <c r="AN58" s="140"/>
    </row>
    <row r="59" spans="1:40" s="56" customFormat="1" ht="25.5" x14ac:dyDescent="0.25">
      <c r="A59" s="96">
        <v>1</v>
      </c>
      <c r="B59" s="97" t="s">
        <v>5</v>
      </c>
      <c r="C59" s="96">
        <v>1</v>
      </c>
      <c r="D59" s="96" t="s">
        <v>948</v>
      </c>
      <c r="E59" s="97" t="s">
        <v>132</v>
      </c>
      <c r="F59" s="98">
        <v>3</v>
      </c>
      <c r="G59" s="96" t="s">
        <v>979</v>
      </c>
      <c r="H59" s="102" t="s">
        <v>980</v>
      </c>
      <c r="I59" s="96">
        <v>5</v>
      </c>
      <c r="J59" s="96">
        <v>16</v>
      </c>
      <c r="K59" s="97" t="s">
        <v>981</v>
      </c>
      <c r="L59" s="98">
        <v>2020051290020</v>
      </c>
      <c r="M59" s="96">
        <v>4</v>
      </c>
      <c r="N59" s="96">
        <v>1134</v>
      </c>
      <c r="O59" s="97" t="str">
        <f>+VLOOKUP(N59,'Productos PD'!$B$2:$C$349,2,FALSE)</f>
        <v>Atención y seguimiento de mujeres víctimas de violencias de género</v>
      </c>
      <c r="P59" s="96" t="s">
        <v>952</v>
      </c>
      <c r="Q59" s="96">
        <v>200</v>
      </c>
      <c r="R59" s="99" t="s">
        <v>953</v>
      </c>
      <c r="S59" s="125">
        <v>55</v>
      </c>
      <c r="T59" s="97" t="s">
        <v>954</v>
      </c>
      <c r="U59" s="104" t="s">
        <v>996</v>
      </c>
      <c r="V59" s="96" t="s">
        <v>952</v>
      </c>
      <c r="W59" s="125">
        <v>700</v>
      </c>
      <c r="X59" s="103" t="s">
        <v>956</v>
      </c>
      <c r="Y59" s="122">
        <v>1</v>
      </c>
      <c r="Z59" s="127">
        <v>50</v>
      </c>
      <c r="AA59" s="126">
        <v>50</v>
      </c>
      <c r="AB59" s="130">
        <v>200</v>
      </c>
      <c r="AC59" s="129">
        <v>200</v>
      </c>
      <c r="AD59" s="130">
        <v>300</v>
      </c>
      <c r="AE59" s="142">
        <v>300</v>
      </c>
      <c r="AF59" s="130">
        <v>150</v>
      </c>
      <c r="AG59" s="113"/>
      <c r="AH59" s="54">
        <f t="shared" si="0"/>
        <v>0.7857142857142857</v>
      </c>
      <c r="AI59" s="54">
        <f t="shared" si="1"/>
        <v>0.7857142857142857</v>
      </c>
      <c r="AJ59" s="135">
        <v>3935023</v>
      </c>
      <c r="AK59" s="115">
        <v>31403</v>
      </c>
      <c r="AL59" s="115" t="s">
        <v>957</v>
      </c>
      <c r="AM59" s="135"/>
      <c r="AN59" s="140"/>
    </row>
    <row r="60" spans="1:40" s="56" customFormat="1" ht="51" x14ac:dyDescent="0.25">
      <c r="A60" s="96">
        <v>1</v>
      </c>
      <c r="B60" s="97" t="s">
        <v>5</v>
      </c>
      <c r="C60" s="96">
        <v>1</v>
      </c>
      <c r="D60" s="96" t="s">
        <v>948</v>
      </c>
      <c r="E60" s="97" t="s">
        <v>132</v>
      </c>
      <c r="F60" s="98">
        <v>4</v>
      </c>
      <c r="G60" s="96" t="s">
        <v>997</v>
      </c>
      <c r="H60" s="102" t="s">
        <v>998</v>
      </c>
      <c r="I60" s="96">
        <v>5</v>
      </c>
      <c r="J60" s="96">
        <v>17</v>
      </c>
      <c r="K60" s="97" t="s">
        <v>973</v>
      </c>
      <c r="L60" s="98">
        <v>2020051290019</v>
      </c>
      <c r="M60" s="96">
        <v>1</v>
      </c>
      <c r="N60" s="96">
        <v>1141</v>
      </c>
      <c r="O60" s="97" t="str">
        <f>+VLOOKUP(N60,'Productos PD'!$B$2:$C$349,2,FALSE)</f>
        <v>Acciones de creación, implementación y sostenimiento del sistema de información municipal para el monitoreo, seguimiento y gestión para producir información con enfoque de género, que conduzca a conocer las realidades de la población femenina de Caldas</v>
      </c>
      <c r="P60" s="96" t="s">
        <v>952</v>
      </c>
      <c r="Q60" s="96">
        <v>4</v>
      </c>
      <c r="R60" s="99" t="s">
        <v>953</v>
      </c>
      <c r="S60" s="125">
        <v>2</v>
      </c>
      <c r="T60" s="97" t="s">
        <v>954</v>
      </c>
      <c r="U60" s="97" t="s">
        <v>999</v>
      </c>
      <c r="V60" s="96" t="s">
        <v>952</v>
      </c>
      <c r="W60" s="125">
        <v>30</v>
      </c>
      <c r="X60" s="103" t="s">
        <v>956</v>
      </c>
      <c r="Y60" s="122">
        <v>1</v>
      </c>
      <c r="Z60" s="126">
        <v>0</v>
      </c>
      <c r="AA60" s="126">
        <v>0</v>
      </c>
      <c r="AB60" s="113">
        <v>10</v>
      </c>
      <c r="AC60" s="129">
        <v>10</v>
      </c>
      <c r="AD60" s="113">
        <v>10</v>
      </c>
      <c r="AE60" s="142">
        <v>10</v>
      </c>
      <c r="AF60" s="113">
        <v>10</v>
      </c>
      <c r="AG60" s="113"/>
      <c r="AH60" s="54">
        <f t="shared" si="0"/>
        <v>0.66666666666666663</v>
      </c>
      <c r="AI60" s="54">
        <f t="shared" si="1"/>
        <v>0.66666666666666663</v>
      </c>
      <c r="AJ60" s="135">
        <v>2000000</v>
      </c>
      <c r="AK60" s="109">
        <v>31411</v>
      </c>
      <c r="AL60" s="108" t="s">
        <v>957</v>
      </c>
      <c r="AM60" s="135">
        <v>2000000</v>
      </c>
      <c r="AN60" s="140"/>
    </row>
    <row r="61" spans="1:40" s="56" customFormat="1" ht="51" x14ac:dyDescent="0.25">
      <c r="A61" s="96">
        <v>1</v>
      </c>
      <c r="B61" s="97" t="s">
        <v>5</v>
      </c>
      <c r="C61" s="96">
        <v>1</v>
      </c>
      <c r="D61" s="96" t="s">
        <v>948</v>
      </c>
      <c r="E61" s="97" t="s">
        <v>132</v>
      </c>
      <c r="F61" s="98">
        <v>4</v>
      </c>
      <c r="G61" s="96" t="s">
        <v>997</v>
      </c>
      <c r="H61" s="102" t="s">
        <v>998</v>
      </c>
      <c r="I61" s="96">
        <v>5</v>
      </c>
      <c r="J61" s="96">
        <v>17</v>
      </c>
      <c r="K61" s="97" t="s">
        <v>973</v>
      </c>
      <c r="L61" s="98">
        <v>2020051290019</v>
      </c>
      <c r="M61" s="96">
        <v>1</v>
      </c>
      <c r="N61" s="96">
        <v>1141</v>
      </c>
      <c r="O61" s="97" t="str">
        <f>+VLOOKUP(N61,'Productos PD'!$B$2:$C$349,2,FALSE)</f>
        <v>Acciones de creación, implementación y sostenimiento del sistema de información municipal para el monitoreo, seguimiento y gestión para producir información con enfoque de género, que conduzca a conocer las realidades de la población femenina de Caldas</v>
      </c>
      <c r="P61" s="96" t="s">
        <v>952</v>
      </c>
      <c r="Q61" s="96">
        <v>4</v>
      </c>
      <c r="R61" s="99" t="s">
        <v>953</v>
      </c>
      <c r="S61" s="125">
        <v>2</v>
      </c>
      <c r="T61" s="97" t="s">
        <v>954</v>
      </c>
      <c r="U61" s="97" t="s">
        <v>999</v>
      </c>
      <c r="V61" s="96" t="s">
        <v>952</v>
      </c>
      <c r="W61" s="125">
        <v>30</v>
      </c>
      <c r="X61" s="103" t="s">
        <v>956</v>
      </c>
      <c r="Y61" s="122">
        <v>1</v>
      </c>
      <c r="Z61" s="126">
        <v>0</v>
      </c>
      <c r="AA61" s="126">
        <v>0</v>
      </c>
      <c r="AB61" s="113">
        <v>10</v>
      </c>
      <c r="AC61" s="129">
        <v>10</v>
      </c>
      <c r="AD61" s="113">
        <v>10</v>
      </c>
      <c r="AE61" s="142">
        <v>10</v>
      </c>
      <c r="AF61" s="113">
        <v>10</v>
      </c>
      <c r="AG61" s="113"/>
      <c r="AH61" s="54">
        <f t="shared" si="0"/>
        <v>0.66666666666666663</v>
      </c>
      <c r="AI61" s="54">
        <f t="shared" si="1"/>
        <v>0.66666666666666663</v>
      </c>
      <c r="AJ61" s="135">
        <v>83000000</v>
      </c>
      <c r="AK61" s="109"/>
      <c r="AL61" s="108" t="s">
        <v>965</v>
      </c>
      <c r="AM61" s="135">
        <v>22000000</v>
      </c>
      <c r="AN61" s="140"/>
    </row>
    <row r="62" spans="1:40" s="56" customFormat="1" ht="51" x14ac:dyDescent="0.25">
      <c r="A62" s="96">
        <v>1</v>
      </c>
      <c r="B62" s="97" t="s">
        <v>5</v>
      </c>
      <c r="C62" s="96">
        <v>1</v>
      </c>
      <c r="D62" s="96" t="s">
        <v>948</v>
      </c>
      <c r="E62" s="97" t="s">
        <v>132</v>
      </c>
      <c r="F62" s="98">
        <v>4</v>
      </c>
      <c r="G62" s="96" t="s">
        <v>997</v>
      </c>
      <c r="H62" s="102" t="s">
        <v>998</v>
      </c>
      <c r="I62" s="96">
        <v>5</v>
      </c>
      <c r="J62" s="96">
        <v>17</v>
      </c>
      <c r="K62" s="97" t="s">
        <v>973</v>
      </c>
      <c r="L62" s="98">
        <v>2020051290019</v>
      </c>
      <c r="M62" s="96">
        <v>2</v>
      </c>
      <c r="N62" s="96">
        <v>1142</v>
      </c>
      <c r="O62" s="97" t="str">
        <f>+VLOOKUP(N62,'Productos PD'!$B$2:$C$349,2,FALSE)</f>
        <v>Acciones para la creación del centro de Promoción Integral para las mujeres y las niñas, como un espacio de acompañamiento psicosocial, empoderamiento social, político, encuentro de saberes, cultura, recreación, deporte y emprendimiento.</v>
      </c>
      <c r="P62" s="96" t="s">
        <v>952</v>
      </c>
      <c r="Q62" s="96">
        <v>3</v>
      </c>
      <c r="R62" s="99" t="s">
        <v>953</v>
      </c>
      <c r="S62" s="125">
        <v>1</v>
      </c>
      <c r="T62" s="97" t="s">
        <v>954</v>
      </c>
      <c r="U62" s="97" t="s">
        <v>1000</v>
      </c>
      <c r="V62" s="96" t="s">
        <v>952</v>
      </c>
      <c r="W62" s="125">
        <v>1</v>
      </c>
      <c r="X62" s="103" t="s">
        <v>956</v>
      </c>
      <c r="Y62" s="122">
        <v>1</v>
      </c>
      <c r="Z62" s="126">
        <v>0</v>
      </c>
      <c r="AA62" s="126">
        <v>0</v>
      </c>
      <c r="AB62" s="130">
        <v>1</v>
      </c>
      <c r="AC62" s="129">
        <v>0</v>
      </c>
      <c r="AD62" s="113">
        <v>0</v>
      </c>
      <c r="AE62" s="142">
        <v>0</v>
      </c>
      <c r="AF62" s="113">
        <v>0</v>
      </c>
      <c r="AG62" s="113"/>
      <c r="AH62" s="54">
        <f t="shared" si="0"/>
        <v>0</v>
      </c>
      <c r="AI62" s="54">
        <f t="shared" si="1"/>
        <v>0</v>
      </c>
      <c r="AJ62" s="135">
        <v>35000000</v>
      </c>
      <c r="AK62" s="109">
        <v>31411</v>
      </c>
      <c r="AL62" s="108" t="s">
        <v>957</v>
      </c>
      <c r="AM62" s="135"/>
      <c r="AN62" s="140"/>
    </row>
    <row r="63" spans="1:40" s="56" customFormat="1" ht="51" x14ac:dyDescent="0.25">
      <c r="A63" s="96">
        <v>1</v>
      </c>
      <c r="B63" s="97" t="s">
        <v>5</v>
      </c>
      <c r="C63" s="96">
        <v>1</v>
      </c>
      <c r="D63" s="96" t="s">
        <v>948</v>
      </c>
      <c r="E63" s="97" t="s">
        <v>132</v>
      </c>
      <c r="F63" s="98">
        <v>4</v>
      </c>
      <c r="G63" s="96" t="s">
        <v>997</v>
      </c>
      <c r="H63" s="102" t="s">
        <v>998</v>
      </c>
      <c r="I63" s="96">
        <v>5</v>
      </c>
      <c r="J63" s="96">
        <v>17</v>
      </c>
      <c r="K63" s="97" t="s">
        <v>973</v>
      </c>
      <c r="L63" s="98">
        <v>2020051290019</v>
      </c>
      <c r="M63" s="96">
        <v>2</v>
      </c>
      <c r="N63" s="96">
        <v>1142</v>
      </c>
      <c r="O63" s="97" t="str">
        <f>+VLOOKUP(N63,'Productos PD'!$B$2:$C$349,2,FALSE)</f>
        <v>Acciones para la creación del centro de Promoción Integral para las mujeres y las niñas, como un espacio de acompañamiento psicosocial, empoderamiento social, político, encuentro de saberes, cultura, recreación, deporte y emprendimiento.</v>
      </c>
      <c r="P63" s="96" t="s">
        <v>952</v>
      </c>
      <c r="Q63" s="96">
        <v>3</v>
      </c>
      <c r="R63" s="99" t="s">
        <v>953</v>
      </c>
      <c r="S63" s="125">
        <v>1</v>
      </c>
      <c r="T63" s="97" t="s">
        <v>954</v>
      </c>
      <c r="U63" s="97" t="s">
        <v>1000</v>
      </c>
      <c r="V63" s="96" t="s">
        <v>952</v>
      </c>
      <c r="W63" s="125">
        <v>1</v>
      </c>
      <c r="X63" s="103" t="s">
        <v>956</v>
      </c>
      <c r="Y63" s="122">
        <v>1</v>
      </c>
      <c r="Z63" s="126">
        <v>0</v>
      </c>
      <c r="AA63" s="126">
        <v>0</v>
      </c>
      <c r="AB63" s="130">
        <v>1</v>
      </c>
      <c r="AC63" s="129">
        <v>0</v>
      </c>
      <c r="AD63" s="113">
        <v>0</v>
      </c>
      <c r="AE63" s="142">
        <v>0</v>
      </c>
      <c r="AF63" s="113">
        <v>0</v>
      </c>
      <c r="AG63" s="113"/>
      <c r="AH63" s="54">
        <f t="shared" si="0"/>
        <v>0</v>
      </c>
      <c r="AI63" s="54">
        <f t="shared" si="1"/>
        <v>0</v>
      </c>
      <c r="AJ63" s="135">
        <v>229400000</v>
      </c>
      <c r="AK63" s="109"/>
      <c r="AL63" s="108" t="s">
        <v>965</v>
      </c>
      <c r="AM63" s="135"/>
      <c r="AN63" s="140"/>
    </row>
    <row r="64" spans="1:40" s="56" customFormat="1" ht="51" x14ac:dyDescent="0.25">
      <c r="A64" s="96">
        <v>1</v>
      </c>
      <c r="B64" s="97" t="s">
        <v>5</v>
      </c>
      <c r="C64" s="96">
        <v>1</v>
      </c>
      <c r="D64" s="96" t="s">
        <v>948</v>
      </c>
      <c r="E64" s="97" t="s">
        <v>132</v>
      </c>
      <c r="F64" s="98">
        <v>4</v>
      </c>
      <c r="G64" s="96" t="s">
        <v>997</v>
      </c>
      <c r="H64" s="102" t="s">
        <v>998</v>
      </c>
      <c r="I64" s="96">
        <v>5</v>
      </c>
      <c r="J64" s="96">
        <v>17</v>
      </c>
      <c r="K64" s="97" t="s">
        <v>973</v>
      </c>
      <c r="L64" s="98">
        <v>2020051290019</v>
      </c>
      <c r="M64" s="96">
        <v>3</v>
      </c>
      <c r="N64" s="96">
        <v>1143</v>
      </c>
      <c r="O64" s="97" t="str">
        <f>+VLOOKUP(N64,'Productos PD'!$B$2:$C$349,2,FALSE)</f>
        <v>Formular e implementar el Plan de Igualdad de Oportunidades en el marco de la Política Pública Municipal para la equidad de género, como un instrumento político, técnico y de focalización de inversión para disminuir las inequidades y brechas de género.</v>
      </c>
      <c r="P64" s="96" t="s">
        <v>983</v>
      </c>
      <c r="Q64" s="99">
        <v>1</v>
      </c>
      <c r="R64" s="99" t="s">
        <v>1001</v>
      </c>
      <c r="S64" s="99">
        <v>0.25</v>
      </c>
      <c r="T64" s="97" t="s">
        <v>954</v>
      </c>
      <c r="U64" s="97" t="s">
        <v>1002</v>
      </c>
      <c r="V64" s="96" t="s">
        <v>983</v>
      </c>
      <c r="W64" s="54">
        <v>1</v>
      </c>
      <c r="X64" s="96" t="s">
        <v>984</v>
      </c>
      <c r="Y64" s="122">
        <v>0.5</v>
      </c>
      <c r="Z64" s="54">
        <v>0.05</v>
      </c>
      <c r="AA64" s="111">
        <v>0.05</v>
      </c>
      <c r="AB64" s="54">
        <v>0.3</v>
      </c>
      <c r="AC64" s="114">
        <v>0.3</v>
      </c>
      <c r="AD64" s="54">
        <v>0.7</v>
      </c>
      <c r="AE64" s="143">
        <v>0.7</v>
      </c>
      <c r="AF64" s="54">
        <v>1</v>
      </c>
      <c r="AG64" s="113"/>
      <c r="AH64" s="54">
        <f t="shared" si="0"/>
        <v>1</v>
      </c>
      <c r="AI64" s="54">
        <f t="shared" si="1"/>
        <v>1</v>
      </c>
      <c r="AJ64" s="135">
        <v>57180731</v>
      </c>
      <c r="AK64" s="109">
        <v>31411</v>
      </c>
      <c r="AL64" s="108" t="s">
        <v>957</v>
      </c>
      <c r="AM64" s="135">
        <v>9000000</v>
      </c>
      <c r="AN64" s="140"/>
    </row>
    <row r="65" spans="1:40" s="56" customFormat="1" ht="51" x14ac:dyDescent="0.25">
      <c r="A65" s="96">
        <v>1</v>
      </c>
      <c r="B65" s="97" t="s">
        <v>5</v>
      </c>
      <c r="C65" s="96">
        <v>1</v>
      </c>
      <c r="D65" s="96" t="s">
        <v>948</v>
      </c>
      <c r="E65" s="97" t="s">
        <v>132</v>
      </c>
      <c r="F65" s="98">
        <v>4</v>
      </c>
      <c r="G65" s="96" t="s">
        <v>997</v>
      </c>
      <c r="H65" s="102" t="s">
        <v>998</v>
      </c>
      <c r="I65" s="96">
        <v>5</v>
      </c>
      <c r="J65" s="96">
        <v>17</v>
      </c>
      <c r="K65" s="97" t="s">
        <v>973</v>
      </c>
      <c r="L65" s="98">
        <v>2020051290019</v>
      </c>
      <c r="M65" s="96">
        <v>3</v>
      </c>
      <c r="N65" s="96">
        <v>1143</v>
      </c>
      <c r="O65" s="97" t="str">
        <f>+VLOOKUP(N65,'Productos PD'!$B$2:$C$349,2,FALSE)</f>
        <v>Formular e implementar el Plan de Igualdad de Oportunidades en el marco de la Política Pública Municipal para la equidad de género, como un instrumento político, técnico y de focalización de inversión para disminuir las inequidades y brechas de género.</v>
      </c>
      <c r="P65" s="96" t="s">
        <v>983</v>
      </c>
      <c r="Q65" s="99">
        <v>1</v>
      </c>
      <c r="R65" s="99" t="s">
        <v>1001</v>
      </c>
      <c r="S65" s="99">
        <v>0.25</v>
      </c>
      <c r="T65" s="97" t="s">
        <v>954</v>
      </c>
      <c r="U65" s="97" t="s">
        <v>1002</v>
      </c>
      <c r="V65" s="96" t="s">
        <v>983</v>
      </c>
      <c r="W65" s="54">
        <v>1</v>
      </c>
      <c r="X65" s="96" t="s">
        <v>984</v>
      </c>
      <c r="Y65" s="122">
        <v>0.5</v>
      </c>
      <c r="Z65" s="54">
        <v>0.05</v>
      </c>
      <c r="AA65" s="111">
        <v>0.05</v>
      </c>
      <c r="AB65" s="54">
        <v>0.3</v>
      </c>
      <c r="AC65" s="114">
        <v>0.3</v>
      </c>
      <c r="AD65" s="54">
        <v>0.7</v>
      </c>
      <c r="AE65" s="123">
        <v>0.7</v>
      </c>
      <c r="AF65" s="54">
        <v>1</v>
      </c>
      <c r="AG65" s="113"/>
      <c r="AH65" s="54">
        <f t="shared" si="0"/>
        <v>1</v>
      </c>
      <c r="AI65" s="54">
        <f t="shared" si="1"/>
        <v>1</v>
      </c>
      <c r="AJ65" s="135">
        <v>110250000</v>
      </c>
      <c r="AK65" s="109"/>
      <c r="AL65" s="108" t="s">
        <v>965</v>
      </c>
      <c r="AM65" s="135">
        <v>32000000</v>
      </c>
      <c r="AN65" s="140"/>
    </row>
    <row r="66" spans="1:40" s="56" customFormat="1" ht="54.75" customHeight="1" x14ac:dyDescent="0.25">
      <c r="A66" s="96">
        <v>1</v>
      </c>
      <c r="B66" s="97" t="s">
        <v>5</v>
      </c>
      <c r="C66" s="96">
        <v>1</v>
      </c>
      <c r="D66" s="96" t="s">
        <v>948</v>
      </c>
      <c r="E66" s="97" t="s">
        <v>132</v>
      </c>
      <c r="F66" s="98">
        <v>4</v>
      </c>
      <c r="G66" s="96" t="s">
        <v>997</v>
      </c>
      <c r="H66" s="102" t="s">
        <v>998</v>
      </c>
      <c r="I66" s="96">
        <v>5</v>
      </c>
      <c r="J66" s="96">
        <v>17</v>
      </c>
      <c r="K66" s="97" t="s">
        <v>973</v>
      </c>
      <c r="L66" s="98">
        <v>2020051290019</v>
      </c>
      <c r="M66" s="96">
        <v>4</v>
      </c>
      <c r="N66" s="96">
        <v>1144</v>
      </c>
      <c r="O66" s="97" t="str">
        <f>+VLOOKUP(N66,'Productos PD'!$B$2:$C$349,2,FALSE)</f>
        <v>Acciones para la implementación de la política pública municipal de equidad de género para las mujeres urbanas y rurales del Municipio de Caldas Antioquia.</v>
      </c>
      <c r="P66" s="96" t="s">
        <v>952</v>
      </c>
      <c r="Q66" s="96">
        <v>4</v>
      </c>
      <c r="R66" s="99" t="s">
        <v>953</v>
      </c>
      <c r="S66" s="125">
        <v>1</v>
      </c>
      <c r="T66" s="97" t="s">
        <v>954</v>
      </c>
      <c r="U66" s="104" t="s">
        <v>1003</v>
      </c>
      <c r="V66" s="96" t="s">
        <v>952</v>
      </c>
      <c r="W66" s="125">
        <v>6</v>
      </c>
      <c r="X66" s="103" t="s">
        <v>956</v>
      </c>
      <c r="Y66" s="122">
        <v>0.35</v>
      </c>
      <c r="Z66" s="126">
        <v>0</v>
      </c>
      <c r="AA66" s="126">
        <v>0</v>
      </c>
      <c r="AB66" s="113">
        <v>2</v>
      </c>
      <c r="AC66" s="129">
        <v>2</v>
      </c>
      <c r="AD66" s="113">
        <v>2</v>
      </c>
      <c r="AE66" s="142">
        <v>1</v>
      </c>
      <c r="AF66" s="113">
        <v>2</v>
      </c>
      <c r="AG66" s="113"/>
      <c r="AH66" s="54">
        <f t="shared" si="0"/>
        <v>0.5</v>
      </c>
      <c r="AI66" s="54">
        <f t="shared" si="1"/>
        <v>0.5</v>
      </c>
      <c r="AJ66" s="135">
        <v>6319266</v>
      </c>
      <c r="AK66" s="109">
        <v>31411</v>
      </c>
      <c r="AL66" s="108" t="s">
        <v>957</v>
      </c>
      <c r="AM66" s="135">
        <v>1000000</v>
      </c>
      <c r="AN66" s="140" t="s">
        <v>1062</v>
      </c>
    </row>
    <row r="67" spans="1:40" s="56" customFormat="1" ht="38.25" x14ac:dyDescent="0.25">
      <c r="A67" s="96">
        <v>1</v>
      </c>
      <c r="B67" s="97" t="s">
        <v>5</v>
      </c>
      <c r="C67" s="96">
        <v>1</v>
      </c>
      <c r="D67" s="96" t="s">
        <v>948</v>
      </c>
      <c r="E67" s="97" t="s">
        <v>132</v>
      </c>
      <c r="F67" s="98">
        <v>4</v>
      </c>
      <c r="G67" s="96" t="s">
        <v>997</v>
      </c>
      <c r="H67" s="102" t="s">
        <v>998</v>
      </c>
      <c r="I67" s="96">
        <v>5</v>
      </c>
      <c r="J67" s="96">
        <v>17</v>
      </c>
      <c r="K67" s="97" t="s">
        <v>973</v>
      </c>
      <c r="L67" s="98">
        <v>2020051290019</v>
      </c>
      <c r="M67" s="96">
        <v>4</v>
      </c>
      <c r="N67" s="96">
        <v>1144</v>
      </c>
      <c r="O67" s="97" t="str">
        <f>+VLOOKUP(N67,'Productos PD'!$B$2:$C$349,2,FALSE)</f>
        <v>Acciones para la implementación de la política pública municipal de equidad de género para las mujeres urbanas y rurales del Municipio de Caldas Antioquia.</v>
      </c>
      <c r="P67" s="96" t="s">
        <v>952</v>
      </c>
      <c r="Q67" s="96">
        <v>4</v>
      </c>
      <c r="R67" s="99" t="s">
        <v>953</v>
      </c>
      <c r="S67" s="125">
        <v>1</v>
      </c>
      <c r="T67" s="97" t="s">
        <v>954</v>
      </c>
      <c r="U67" s="104" t="s">
        <v>1003</v>
      </c>
      <c r="V67" s="96" t="s">
        <v>952</v>
      </c>
      <c r="W67" s="125">
        <v>6</v>
      </c>
      <c r="X67" s="103" t="s">
        <v>956</v>
      </c>
      <c r="Y67" s="122">
        <v>0.35</v>
      </c>
      <c r="Z67" s="126">
        <v>0</v>
      </c>
      <c r="AA67" s="126">
        <v>0</v>
      </c>
      <c r="AB67" s="113">
        <v>2</v>
      </c>
      <c r="AC67" s="129">
        <v>2</v>
      </c>
      <c r="AD67" s="113">
        <v>2</v>
      </c>
      <c r="AE67" s="142">
        <v>1</v>
      </c>
      <c r="AF67" s="113">
        <v>2</v>
      </c>
      <c r="AG67" s="113"/>
      <c r="AH67" s="54">
        <f t="shared" si="0"/>
        <v>0.5</v>
      </c>
      <c r="AI67" s="54">
        <f t="shared" si="1"/>
        <v>0.5</v>
      </c>
      <c r="AJ67" s="135">
        <v>3845083</v>
      </c>
      <c r="AK67" s="109"/>
      <c r="AL67" s="108" t="s">
        <v>965</v>
      </c>
      <c r="AM67" s="135">
        <v>1000000</v>
      </c>
      <c r="AN67" s="140"/>
    </row>
    <row r="68" spans="1:40" s="56" customFormat="1" ht="38.25" x14ac:dyDescent="0.25">
      <c r="A68" s="96">
        <v>1</v>
      </c>
      <c r="B68" s="97" t="s">
        <v>5</v>
      </c>
      <c r="C68" s="96">
        <v>1</v>
      </c>
      <c r="D68" s="96" t="s">
        <v>948</v>
      </c>
      <c r="E68" s="97" t="s">
        <v>132</v>
      </c>
      <c r="F68" s="98">
        <v>4</v>
      </c>
      <c r="G68" s="96" t="s">
        <v>997</v>
      </c>
      <c r="H68" s="102" t="s">
        <v>998</v>
      </c>
      <c r="I68" s="96">
        <v>5</v>
      </c>
      <c r="J68" s="96">
        <v>17</v>
      </c>
      <c r="K68" s="97" t="s">
        <v>973</v>
      </c>
      <c r="L68" s="98">
        <v>2020051290019</v>
      </c>
      <c r="M68" s="96">
        <v>4</v>
      </c>
      <c r="N68" s="96">
        <v>1144</v>
      </c>
      <c r="O68" s="97" t="str">
        <f>+VLOOKUP(N68,'Productos PD'!$B$2:$C$349,2,FALSE)</f>
        <v>Acciones para la implementación de la política pública municipal de equidad de género para las mujeres urbanas y rurales del Municipio de Caldas Antioquia.</v>
      </c>
      <c r="P68" s="96" t="s">
        <v>952</v>
      </c>
      <c r="Q68" s="96">
        <v>4</v>
      </c>
      <c r="R68" s="99" t="s">
        <v>953</v>
      </c>
      <c r="S68" s="125">
        <v>1</v>
      </c>
      <c r="T68" s="97" t="s">
        <v>954</v>
      </c>
      <c r="U68" s="104" t="s">
        <v>1004</v>
      </c>
      <c r="V68" s="96" t="s">
        <v>952</v>
      </c>
      <c r="W68" s="125">
        <v>30</v>
      </c>
      <c r="X68" s="103" t="s">
        <v>962</v>
      </c>
      <c r="Y68" s="122">
        <v>0.35</v>
      </c>
      <c r="Z68" s="127">
        <v>0</v>
      </c>
      <c r="AA68" s="127">
        <v>0</v>
      </c>
      <c r="AB68" s="113">
        <v>30</v>
      </c>
      <c r="AC68" s="129">
        <v>30</v>
      </c>
      <c r="AD68" s="113">
        <v>30</v>
      </c>
      <c r="AE68" s="131">
        <v>30</v>
      </c>
      <c r="AF68" s="113">
        <v>30</v>
      </c>
      <c r="AG68" s="113"/>
      <c r="AH68" s="54">
        <f t="shared" si="0"/>
        <v>1</v>
      </c>
      <c r="AI68" s="54">
        <f t="shared" si="1"/>
        <v>1</v>
      </c>
      <c r="AJ68" s="135">
        <v>10000000</v>
      </c>
      <c r="AK68" s="109">
        <v>31411</v>
      </c>
      <c r="AL68" s="108" t="s">
        <v>957</v>
      </c>
      <c r="AM68" s="135"/>
      <c r="AN68" s="140"/>
    </row>
    <row r="69" spans="1:40" s="56" customFormat="1" ht="38.25" x14ac:dyDescent="0.25">
      <c r="A69" s="96">
        <v>1</v>
      </c>
      <c r="B69" s="97" t="s">
        <v>5</v>
      </c>
      <c r="C69" s="96">
        <v>1</v>
      </c>
      <c r="D69" s="96" t="s">
        <v>948</v>
      </c>
      <c r="E69" s="97" t="s">
        <v>132</v>
      </c>
      <c r="F69" s="98">
        <v>4</v>
      </c>
      <c r="G69" s="96" t="s">
        <v>997</v>
      </c>
      <c r="H69" s="102" t="s">
        <v>998</v>
      </c>
      <c r="I69" s="96">
        <v>5</v>
      </c>
      <c r="J69" s="96">
        <v>17</v>
      </c>
      <c r="K69" s="97" t="s">
        <v>973</v>
      </c>
      <c r="L69" s="98">
        <v>2020051290019</v>
      </c>
      <c r="M69" s="96">
        <v>4</v>
      </c>
      <c r="N69" s="96">
        <v>1144</v>
      </c>
      <c r="O69" s="97" t="str">
        <f>+VLOOKUP(N69,'Productos PD'!$B$2:$C$349,2,FALSE)</f>
        <v>Acciones para la implementación de la política pública municipal de equidad de género para las mujeres urbanas y rurales del Municipio de Caldas Antioquia.</v>
      </c>
      <c r="P69" s="96" t="s">
        <v>952</v>
      </c>
      <c r="Q69" s="96">
        <v>4</v>
      </c>
      <c r="R69" s="99" t="s">
        <v>953</v>
      </c>
      <c r="S69" s="125">
        <v>1</v>
      </c>
      <c r="T69" s="97" t="s">
        <v>954</v>
      </c>
      <c r="U69" s="104" t="s">
        <v>1004</v>
      </c>
      <c r="V69" s="96" t="s">
        <v>952</v>
      </c>
      <c r="W69" s="125">
        <v>30</v>
      </c>
      <c r="X69" s="103" t="s">
        <v>962</v>
      </c>
      <c r="Y69" s="122">
        <v>0.35</v>
      </c>
      <c r="Z69" s="127">
        <v>0</v>
      </c>
      <c r="AA69" s="127">
        <v>0</v>
      </c>
      <c r="AB69" s="113">
        <v>30</v>
      </c>
      <c r="AC69" s="129">
        <v>30</v>
      </c>
      <c r="AD69" s="113">
        <v>30</v>
      </c>
      <c r="AE69" s="131">
        <v>30</v>
      </c>
      <c r="AF69" s="113">
        <v>30</v>
      </c>
      <c r="AG69" s="113"/>
      <c r="AH69" s="54">
        <f t="shared" si="0"/>
        <v>1</v>
      </c>
      <c r="AI69" s="54">
        <f t="shared" si="1"/>
        <v>1</v>
      </c>
      <c r="AJ69" s="135">
        <v>3845083</v>
      </c>
      <c r="AK69" s="109"/>
      <c r="AL69" s="108" t="s">
        <v>965</v>
      </c>
      <c r="AM69" s="135">
        <v>5000000</v>
      </c>
      <c r="AN69" s="140"/>
    </row>
    <row r="70" spans="1:40" s="56" customFormat="1" ht="38.25" x14ac:dyDescent="0.25">
      <c r="A70" s="96">
        <v>1</v>
      </c>
      <c r="B70" s="97" t="s">
        <v>5</v>
      </c>
      <c r="C70" s="96">
        <v>1</v>
      </c>
      <c r="D70" s="96" t="s">
        <v>948</v>
      </c>
      <c r="E70" s="97" t="s">
        <v>132</v>
      </c>
      <c r="F70" s="98">
        <v>4</v>
      </c>
      <c r="G70" s="96" t="s">
        <v>997</v>
      </c>
      <c r="H70" s="102" t="s">
        <v>998</v>
      </c>
      <c r="I70" s="96">
        <v>5</v>
      </c>
      <c r="J70" s="96">
        <v>17</v>
      </c>
      <c r="K70" s="97" t="s">
        <v>973</v>
      </c>
      <c r="L70" s="98">
        <v>2020051290019</v>
      </c>
      <c r="M70" s="96">
        <v>4</v>
      </c>
      <c r="N70" s="96">
        <v>1144</v>
      </c>
      <c r="O70" s="97" t="str">
        <f>+VLOOKUP(N70,'Productos PD'!$B$2:$C$349,2,FALSE)</f>
        <v>Acciones para la implementación de la política pública municipal de equidad de género para las mujeres urbanas y rurales del Municipio de Caldas Antioquia.</v>
      </c>
      <c r="P70" s="96" t="s">
        <v>952</v>
      </c>
      <c r="Q70" s="96">
        <v>4</v>
      </c>
      <c r="R70" s="99" t="s">
        <v>953</v>
      </c>
      <c r="S70" s="125">
        <v>1</v>
      </c>
      <c r="T70" s="97" t="s">
        <v>954</v>
      </c>
      <c r="U70" s="104" t="s">
        <v>1005</v>
      </c>
      <c r="V70" s="96" t="s">
        <v>952</v>
      </c>
      <c r="W70" s="125">
        <v>1000</v>
      </c>
      <c r="X70" s="103" t="s">
        <v>956</v>
      </c>
      <c r="Y70" s="122">
        <v>0.3</v>
      </c>
      <c r="Z70" s="126">
        <v>0</v>
      </c>
      <c r="AA70" s="126">
        <v>0</v>
      </c>
      <c r="AB70" s="113">
        <v>500</v>
      </c>
      <c r="AC70" s="129">
        <v>500</v>
      </c>
      <c r="AD70" s="113">
        <v>250</v>
      </c>
      <c r="AE70" s="131">
        <v>350</v>
      </c>
      <c r="AF70" s="113">
        <v>250</v>
      </c>
      <c r="AG70" s="113"/>
      <c r="AH70" s="54">
        <f t="shared" si="0"/>
        <v>0.85</v>
      </c>
      <c r="AI70" s="54">
        <f t="shared" si="1"/>
        <v>0.85</v>
      </c>
      <c r="AJ70" s="135">
        <v>15000000</v>
      </c>
      <c r="AK70" s="109">
        <v>31411</v>
      </c>
      <c r="AL70" s="108" t="s">
        <v>957</v>
      </c>
      <c r="AM70" s="135">
        <v>1000000</v>
      </c>
      <c r="AN70" s="140"/>
    </row>
    <row r="71" spans="1:40" s="56" customFormat="1" ht="38.25" x14ac:dyDescent="0.25">
      <c r="A71" s="96">
        <v>1</v>
      </c>
      <c r="B71" s="97" t="s">
        <v>5</v>
      </c>
      <c r="C71" s="96">
        <v>1</v>
      </c>
      <c r="D71" s="96" t="s">
        <v>948</v>
      </c>
      <c r="E71" s="97" t="s">
        <v>132</v>
      </c>
      <c r="F71" s="98">
        <v>4</v>
      </c>
      <c r="G71" s="96" t="s">
        <v>997</v>
      </c>
      <c r="H71" s="102" t="s">
        <v>998</v>
      </c>
      <c r="I71" s="96">
        <v>5</v>
      </c>
      <c r="J71" s="96">
        <v>17</v>
      </c>
      <c r="K71" s="97" t="s">
        <v>973</v>
      </c>
      <c r="L71" s="98">
        <v>2020051290019</v>
      </c>
      <c r="M71" s="96">
        <v>4</v>
      </c>
      <c r="N71" s="96">
        <v>1144</v>
      </c>
      <c r="O71" s="97" t="str">
        <f>+VLOOKUP(N71,'Productos PD'!$B$2:$C$349,2,FALSE)</f>
        <v>Acciones para la implementación de la política pública municipal de equidad de género para las mujeres urbanas y rurales del Municipio de Caldas Antioquia.</v>
      </c>
      <c r="P71" s="96" t="s">
        <v>952</v>
      </c>
      <c r="Q71" s="96">
        <v>4</v>
      </c>
      <c r="R71" s="99" t="s">
        <v>953</v>
      </c>
      <c r="S71" s="125">
        <v>1</v>
      </c>
      <c r="T71" s="97" t="s">
        <v>954</v>
      </c>
      <c r="U71" s="104" t="s">
        <v>1005</v>
      </c>
      <c r="V71" s="96" t="s">
        <v>952</v>
      </c>
      <c r="W71" s="125">
        <v>1000</v>
      </c>
      <c r="X71" s="103" t="s">
        <v>956</v>
      </c>
      <c r="Y71" s="122">
        <v>0.3</v>
      </c>
      <c r="Z71" s="126">
        <v>0</v>
      </c>
      <c r="AA71" s="126">
        <v>0</v>
      </c>
      <c r="AB71" s="113">
        <v>500</v>
      </c>
      <c r="AC71" s="129">
        <v>500</v>
      </c>
      <c r="AD71" s="113">
        <v>250</v>
      </c>
      <c r="AE71" s="131">
        <v>350</v>
      </c>
      <c r="AF71" s="113">
        <v>250</v>
      </c>
      <c r="AG71" s="113"/>
      <c r="AH71" s="54">
        <f t="shared" si="0"/>
        <v>0.85</v>
      </c>
      <c r="AI71" s="54">
        <f t="shared" si="1"/>
        <v>0.85</v>
      </c>
      <c r="AJ71" s="135">
        <v>3845083</v>
      </c>
      <c r="AK71" s="109"/>
      <c r="AL71" s="108" t="s">
        <v>965</v>
      </c>
      <c r="AM71" s="135">
        <v>5000000</v>
      </c>
      <c r="AN71" s="140"/>
    </row>
    <row r="72" spans="1:40" s="56" customFormat="1" ht="63.75" x14ac:dyDescent="0.25">
      <c r="A72" s="96">
        <v>1</v>
      </c>
      <c r="B72" s="97" t="s">
        <v>5</v>
      </c>
      <c r="C72" s="96">
        <v>1</v>
      </c>
      <c r="D72" s="96" t="s">
        <v>948</v>
      </c>
      <c r="E72" s="97" t="s">
        <v>132</v>
      </c>
      <c r="F72" s="98">
        <v>4</v>
      </c>
      <c r="G72" s="96" t="s">
        <v>997</v>
      </c>
      <c r="H72" s="102" t="s">
        <v>998</v>
      </c>
      <c r="I72" s="96">
        <v>5</v>
      </c>
      <c r="J72" s="96">
        <v>17</v>
      </c>
      <c r="K72" s="97" t="s">
        <v>973</v>
      </c>
      <c r="L72" s="98">
        <v>2020051290019</v>
      </c>
      <c r="M72" s="96">
        <v>5</v>
      </c>
      <c r="N72" s="96">
        <v>1145</v>
      </c>
      <c r="O72" s="97" t="str">
        <f>+VLOOKUP(N72,'Productos PD'!$B$2:$C$349,2,FALSE)</f>
        <v>Eventos de reconocimiento y conmemoración para la mujer</v>
      </c>
      <c r="P72" s="96" t="s">
        <v>952</v>
      </c>
      <c r="Q72" s="96">
        <v>41</v>
      </c>
      <c r="R72" s="99" t="s">
        <v>953</v>
      </c>
      <c r="S72" s="125">
        <v>12</v>
      </c>
      <c r="T72" s="97" t="s">
        <v>954</v>
      </c>
      <c r="U72" s="97" t="s">
        <v>1006</v>
      </c>
      <c r="V72" s="96" t="s">
        <v>952</v>
      </c>
      <c r="W72" s="125">
        <v>8</v>
      </c>
      <c r="X72" s="103" t="s">
        <v>956</v>
      </c>
      <c r="Y72" s="122">
        <v>0.5</v>
      </c>
      <c r="Z72" s="126">
        <v>1</v>
      </c>
      <c r="AA72" s="126">
        <v>1</v>
      </c>
      <c r="AB72" s="113">
        <v>3</v>
      </c>
      <c r="AC72" s="129">
        <v>3</v>
      </c>
      <c r="AD72" s="113">
        <v>1</v>
      </c>
      <c r="AE72" s="131">
        <v>1</v>
      </c>
      <c r="AF72" s="113">
        <v>3</v>
      </c>
      <c r="AG72" s="113"/>
      <c r="AH72" s="54">
        <f t="shared" si="0"/>
        <v>0.625</v>
      </c>
      <c r="AI72" s="54">
        <f t="shared" si="1"/>
        <v>0.625</v>
      </c>
      <c r="AJ72" s="135">
        <v>15000000</v>
      </c>
      <c r="AK72" s="109">
        <v>31411</v>
      </c>
      <c r="AL72" s="109" t="s">
        <v>957</v>
      </c>
      <c r="AM72" s="135">
        <v>1000000</v>
      </c>
      <c r="AN72" s="140"/>
    </row>
    <row r="73" spans="1:40" s="56" customFormat="1" ht="63.75" x14ac:dyDescent="0.25">
      <c r="A73" s="96">
        <v>1</v>
      </c>
      <c r="B73" s="97" t="s">
        <v>5</v>
      </c>
      <c r="C73" s="96">
        <v>1</v>
      </c>
      <c r="D73" s="96" t="s">
        <v>948</v>
      </c>
      <c r="E73" s="97" t="s">
        <v>132</v>
      </c>
      <c r="F73" s="98">
        <v>4</v>
      </c>
      <c r="G73" s="96" t="s">
        <v>997</v>
      </c>
      <c r="H73" s="102" t="s">
        <v>998</v>
      </c>
      <c r="I73" s="96">
        <v>5</v>
      </c>
      <c r="J73" s="96">
        <v>17</v>
      </c>
      <c r="K73" s="97" t="s">
        <v>973</v>
      </c>
      <c r="L73" s="98">
        <v>2020051290019</v>
      </c>
      <c r="M73" s="96">
        <v>5</v>
      </c>
      <c r="N73" s="96">
        <v>1145</v>
      </c>
      <c r="O73" s="97" t="str">
        <f>+VLOOKUP(N73,'Productos PD'!$B$2:$C$349,2,FALSE)</f>
        <v>Eventos de reconocimiento y conmemoración para la mujer</v>
      </c>
      <c r="P73" s="96" t="s">
        <v>952</v>
      </c>
      <c r="Q73" s="96">
        <v>41</v>
      </c>
      <c r="R73" s="99" t="s">
        <v>953</v>
      </c>
      <c r="S73" s="125">
        <v>12</v>
      </c>
      <c r="T73" s="97" t="s">
        <v>954</v>
      </c>
      <c r="U73" s="97" t="s">
        <v>1006</v>
      </c>
      <c r="V73" s="96" t="s">
        <v>952</v>
      </c>
      <c r="W73" s="125">
        <v>8</v>
      </c>
      <c r="X73" s="103" t="s">
        <v>956</v>
      </c>
      <c r="Y73" s="122">
        <v>0.5</v>
      </c>
      <c r="Z73" s="126">
        <v>1</v>
      </c>
      <c r="AA73" s="126">
        <v>1</v>
      </c>
      <c r="AB73" s="113">
        <v>3</v>
      </c>
      <c r="AC73" s="129">
        <v>3</v>
      </c>
      <c r="AD73" s="113">
        <v>1</v>
      </c>
      <c r="AE73" s="131">
        <v>1</v>
      </c>
      <c r="AF73" s="113">
        <v>3</v>
      </c>
      <c r="AG73" s="113"/>
      <c r="AH73" s="54">
        <f t="shared" ref="AH73:AH136" si="2">+IF(X73="Acumulado",(AA73+AC73+AE73+AG73)/(Z73+AB73+AD73+AF73),
IF(X73="No acumulado",IF(AG73&lt;&gt;"",(AG73/IF(AF73=0,1,AF73)),IF(AE73&lt;&gt;"",(AE73/IF(AD73=0,1,AD73)),IF(AC73&lt;&gt;"",(AC73/IF(AB73=0,1,AB73)),IF(AA73&lt;&gt;"",(AA73/IF(Z73=0,1,Z73)))))), IF(X73="Mantenimiento",IF(AG73&lt;&gt;"",(AG73/IF(AG73=0,1,AG73)),IF(AE73&lt;&gt;"",(AE73/IF(AE73=0,1,AE73)),IF(AC73&lt;&gt;"",(AC73/IF(AC73=0,1,AC73)),IF(AA73&lt;&gt;"",(AA73/IF(AA73=0,1,AA73)))))))))</f>
        <v>0.625</v>
      </c>
      <c r="AI73" s="54">
        <f t="shared" ref="AI73:AI136" si="3">+IF(AH73&gt;1,1,AH73)</f>
        <v>0.625</v>
      </c>
      <c r="AJ73" s="135">
        <v>127425000</v>
      </c>
      <c r="AK73" s="109"/>
      <c r="AL73" s="108" t="s">
        <v>965</v>
      </c>
      <c r="AM73" s="135">
        <v>40000000</v>
      </c>
      <c r="AN73" s="140"/>
    </row>
    <row r="74" spans="1:40" s="56" customFormat="1" ht="38.25" x14ac:dyDescent="0.25">
      <c r="A74" s="96">
        <v>1</v>
      </c>
      <c r="B74" s="97" t="s">
        <v>5</v>
      </c>
      <c r="C74" s="96">
        <v>1</v>
      </c>
      <c r="D74" s="96" t="s">
        <v>948</v>
      </c>
      <c r="E74" s="97" t="s">
        <v>132</v>
      </c>
      <c r="F74" s="98">
        <v>4</v>
      </c>
      <c r="G74" s="96" t="s">
        <v>997</v>
      </c>
      <c r="H74" s="102" t="s">
        <v>998</v>
      </c>
      <c r="I74" s="96">
        <v>5</v>
      </c>
      <c r="J74" s="96">
        <v>17</v>
      </c>
      <c r="K74" s="97" t="s">
        <v>973</v>
      </c>
      <c r="L74" s="98">
        <v>2020051290019</v>
      </c>
      <c r="M74" s="96">
        <v>5</v>
      </c>
      <c r="N74" s="96">
        <v>1145</v>
      </c>
      <c r="O74" s="97" t="str">
        <f>+VLOOKUP(N74,'Productos PD'!$B$2:$C$349,2,FALSE)</f>
        <v>Eventos de reconocimiento y conmemoración para la mujer</v>
      </c>
      <c r="P74" s="96" t="s">
        <v>952</v>
      </c>
      <c r="Q74" s="96">
        <v>41</v>
      </c>
      <c r="R74" s="99" t="s">
        <v>953</v>
      </c>
      <c r="S74" s="125">
        <v>12</v>
      </c>
      <c r="T74" s="97" t="s">
        <v>954</v>
      </c>
      <c r="U74" s="97" t="s">
        <v>1007</v>
      </c>
      <c r="V74" s="96" t="s">
        <v>952</v>
      </c>
      <c r="W74" s="125">
        <v>48575</v>
      </c>
      <c r="X74" s="103" t="s">
        <v>956</v>
      </c>
      <c r="Y74" s="122">
        <v>0.5</v>
      </c>
      <c r="Z74" s="126">
        <v>16575</v>
      </c>
      <c r="AA74" s="126">
        <v>16575</v>
      </c>
      <c r="AB74" s="113">
        <v>25000</v>
      </c>
      <c r="AC74" s="129">
        <v>25000</v>
      </c>
      <c r="AD74" s="113">
        <v>5000</v>
      </c>
      <c r="AE74" s="142">
        <v>5</v>
      </c>
      <c r="AF74" s="113">
        <v>2000</v>
      </c>
      <c r="AG74" s="113"/>
      <c r="AH74" s="54">
        <f t="shared" si="2"/>
        <v>0.85599588265568705</v>
      </c>
      <c r="AI74" s="54">
        <f t="shared" si="3"/>
        <v>0.85599588265568705</v>
      </c>
      <c r="AJ74" s="135">
        <v>15000000</v>
      </c>
      <c r="AK74" s="109">
        <v>31409</v>
      </c>
      <c r="AL74" s="108" t="s">
        <v>957</v>
      </c>
      <c r="AM74" s="135"/>
      <c r="AN74" s="140"/>
    </row>
    <row r="75" spans="1:40" s="56" customFormat="1" ht="51" x14ac:dyDescent="0.25">
      <c r="A75" s="96">
        <v>1</v>
      </c>
      <c r="B75" s="97" t="s">
        <v>5</v>
      </c>
      <c r="C75" s="96">
        <v>4</v>
      </c>
      <c r="D75" s="96" t="s">
        <v>1008</v>
      </c>
      <c r="E75" s="97" t="s">
        <v>102</v>
      </c>
      <c r="F75" s="98">
        <v>1</v>
      </c>
      <c r="G75" s="96" t="s">
        <v>1009</v>
      </c>
      <c r="H75" s="102" t="s">
        <v>1010</v>
      </c>
      <c r="I75" s="96">
        <v>10</v>
      </c>
      <c r="J75" s="96">
        <v>16</v>
      </c>
      <c r="K75" s="97" t="s">
        <v>1011</v>
      </c>
      <c r="L75" s="98">
        <v>2020051290017</v>
      </c>
      <c r="M75" s="96">
        <v>2</v>
      </c>
      <c r="N75" s="96">
        <v>1412</v>
      </c>
      <c r="O75" s="97" t="str">
        <f>+VLOOKUP(N75,'Productos PD'!$B$2:$C$349,2,FALSE)</f>
        <v>Estructurar, formular e implementar la Política Pública Municipal de Familias, que reconozca a las familias como sujetos colectivos de derechos, para contribuir a la consolidación de una sociedad justa y equitativa.</v>
      </c>
      <c r="P75" s="96" t="s">
        <v>983</v>
      </c>
      <c r="Q75" s="99">
        <v>1</v>
      </c>
      <c r="R75" s="99" t="s">
        <v>1001</v>
      </c>
      <c r="S75" s="99">
        <v>0.25</v>
      </c>
      <c r="T75" s="97" t="s">
        <v>954</v>
      </c>
      <c r="U75" s="101" t="s">
        <v>1012</v>
      </c>
      <c r="V75" s="96" t="s">
        <v>983</v>
      </c>
      <c r="W75" s="122">
        <v>1</v>
      </c>
      <c r="X75" s="96" t="s">
        <v>984</v>
      </c>
      <c r="Y75" s="122">
        <v>1</v>
      </c>
      <c r="Z75" s="54">
        <v>0.05</v>
      </c>
      <c r="AA75" s="111">
        <v>0.05</v>
      </c>
      <c r="AB75" s="54">
        <v>0.2</v>
      </c>
      <c r="AC75" s="112">
        <v>0.2</v>
      </c>
      <c r="AD75" s="54">
        <v>0.6</v>
      </c>
      <c r="AE75" s="143">
        <v>0.6</v>
      </c>
      <c r="AF75" s="54">
        <v>1</v>
      </c>
      <c r="AG75" s="130"/>
      <c r="AH75" s="54">
        <f t="shared" si="2"/>
        <v>1</v>
      </c>
      <c r="AI75" s="54">
        <f t="shared" si="3"/>
        <v>1</v>
      </c>
      <c r="AJ75" s="135">
        <v>66016396</v>
      </c>
      <c r="AK75" s="109">
        <v>31403</v>
      </c>
      <c r="AL75" s="108" t="s">
        <v>957</v>
      </c>
      <c r="AM75" s="135">
        <v>0</v>
      </c>
      <c r="AN75" s="140"/>
    </row>
    <row r="76" spans="1:40" s="56" customFormat="1" ht="51" x14ac:dyDescent="0.25">
      <c r="A76" s="96">
        <v>1</v>
      </c>
      <c r="B76" s="97" t="s">
        <v>5</v>
      </c>
      <c r="C76" s="96">
        <v>4</v>
      </c>
      <c r="D76" s="96" t="s">
        <v>1008</v>
      </c>
      <c r="E76" s="97" t="s">
        <v>102</v>
      </c>
      <c r="F76" s="98">
        <v>1</v>
      </c>
      <c r="G76" s="96" t="s">
        <v>1009</v>
      </c>
      <c r="H76" s="102" t="s">
        <v>1010</v>
      </c>
      <c r="I76" s="96">
        <v>10</v>
      </c>
      <c r="J76" s="96">
        <v>16</v>
      </c>
      <c r="K76" s="97" t="s">
        <v>1011</v>
      </c>
      <c r="L76" s="98">
        <v>2020051290017</v>
      </c>
      <c r="M76" s="96">
        <v>2</v>
      </c>
      <c r="N76" s="96">
        <v>1412</v>
      </c>
      <c r="O76" s="97" t="str">
        <f>+VLOOKUP(N76,'Productos PD'!$B$2:$C$349,2,FALSE)</f>
        <v>Estructurar, formular e implementar la Política Pública Municipal de Familias, que reconozca a las familias como sujetos colectivos de derechos, para contribuir a la consolidación de una sociedad justa y equitativa.</v>
      </c>
      <c r="P76" s="96" t="s">
        <v>983</v>
      </c>
      <c r="Q76" s="99">
        <v>1</v>
      </c>
      <c r="R76" s="99" t="s">
        <v>1001</v>
      </c>
      <c r="S76" s="99">
        <v>0.25</v>
      </c>
      <c r="T76" s="97" t="s">
        <v>954</v>
      </c>
      <c r="U76" s="101" t="s">
        <v>1012</v>
      </c>
      <c r="V76" s="96" t="s">
        <v>983</v>
      </c>
      <c r="W76" s="122">
        <v>1</v>
      </c>
      <c r="X76" s="96" t="s">
        <v>984</v>
      </c>
      <c r="Y76" s="122">
        <v>1</v>
      </c>
      <c r="Z76" s="54">
        <v>0.05</v>
      </c>
      <c r="AA76" s="111">
        <v>0.05</v>
      </c>
      <c r="AB76" s="54">
        <v>0.2</v>
      </c>
      <c r="AC76" s="112">
        <v>0.2</v>
      </c>
      <c r="AD76" s="54">
        <v>0.6</v>
      </c>
      <c r="AE76" s="123">
        <v>0.6</v>
      </c>
      <c r="AF76" s="54">
        <v>1</v>
      </c>
      <c r="AG76" s="130"/>
      <c r="AH76" s="54">
        <f t="shared" si="2"/>
        <v>1</v>
      </c>
      <c r="AI76" s="54">
        <f t="shared" si="3"/>
        <v>1</v>
      </c>
      <c r="AJ76" s="135">
        <v>1016396</v>
      </c>
      <c r="AK76" s="109"/>
      <c r="AL76" s="108" t="s">
        <v>965</v>
      </c>
      <c r="AM76" s="135">
        <v>13161600</v>
      </c>
      <c r="AN76" s="140"/>
    </row>
    <row r="77" spans="1:40" s="56" customFormat="1" ht="38.25" x14ac:dyDescent="0.25">
      <c r="A77" s="96">
        <v>1</v>
      </c>
      <c r="B77" s="97" t="s">
        <v>5</v>
      </c>
      <c r="C77" s="96">
        <v>4</v>
      </c>
      <c r="D77" s="96" t="s">
        <v>1008</v>
      </c>
      <c r="E77" s="97" t="s">
        <v>102</v>
      </c>
      <c r="F77" s="98">
        <v>1</v>
      </c>
      <c r="G77" s="96" t="s">
        <v>1009</v>
      </c>
      <c r="H77" s="102" t="s">
        <v>1010</v>
      </c>
      <c r="I77" s="96">
        <v>1</v>
      </c>
      <c r="J77" s="96">
        <v>3</v>
      </c>
      <c r="K77" s="97" t="s">
        <v>1011</v>
      </c>
      <c r="L77" s="98">
        <v>2020051290017</v>
      </c>
      <c r="M77" s="96">
        <v>3</v>
      </c>
      <c r="N77" s="96">
        <v>1413</v>
      </c>
      <c r="O77" s="97" t="str">
        <f>+VLOOKUP(N77,'Productos PD'!$B$2:$C$349,2,FALSE)</f>
        <v>Acciones para el fortalecimiento de los lazos familiares mediante encuentros de pareja, talleres de pautas de crianza humanizada, valores familiares y generación de espacios para compartir en familia.</v>
      </c>
      <c r="P77" s="96" t="s">
        <v>952</v>
      </c>
      <c r="Q77" s="96">
        <v>3</v>
      </c>
      <c r="R77" s="99" t="s">
        <v>953</v>
      </c>
      <c r="S77" s="125">
        <v>1</v>
      </c>
      <c r="T77" s="97" t="s">
        <v>954</v>
      </c>
      <c r="U77" s="97" t="s">
        <v>1013</v>
      </c>
      <c r="V77" s="96" t="s">
        <v>952</v>
      </c>
      <c r="W77" s="125">
        <v>1</v>
      </c>
      <c r="X77" s="103" t="s">
        <v>956</v>
      </c>
      <c r="Y77" s="122">
        <v>0.1</v>
      </c>
      <c r="Z77" s="126">
        <v>0</v>
      </c>
      <c r="AA77" s="126">
        <v>0</v>
      </c>
      <c r="AB77" s="113">
        <v>0</v>
      </c>
      <c r="AC77" s="129">
        <v>0</v>
      </c>
      <c r="AD77" s="113">
        <v>1</v>
      </c>
      <c r="AE77" s="142">
        <v>0</v>
      </c>
      <c r="AF77" s="113">
        <v>0</v>
      </c>
      <c r="AG77" s="113"/>
      <c r="AH77" s="54">
        <f t="shared" si="2"/>
        <v>0</v>
      </c>
      <c r="AI77" s="54">
        <f t="shared" si="3"/>
        <v>0</v>
      </c>
      <c r="AJ77" s="135">
        <v>4166666</v>
      </c>
      <c r="AK77" s="109">
        <v>31403</v>
      </c>
      <c r="AL77" s="108" t="s">
        <v>957</v>
      </c>
      <c r="AM77" s="135">
        <v>0</v>
      </c>
      <c r="AN77" s="140" t="s">
        <v>1054</v>
      </c>
    </row>
    <row r="78" spans="1:40" s="56" customFormat="1" ht="38.25" x14ac:dyDescent="0.25">
      <c r="A78" s="96">
        <v>1</v>
      </c>
      <c r="B78" s="97" t="s">
        <v>5</v>
      </c>
      <c r="C78" s="96">
        <v>4</v>
      </c>
      <c r="D78" s="96" t="s">
        <v>1008</v>
      </c>
      <c r="E78" s="97" t="s">
        <v>102</v>
      </c>
      <c r="F78" s="98">
        <v>1</v>
      </c>
      <c r="G78" s="96" t="s">
        <v>1009</v>
      </c>
      <c r="H78" s="102" t="s">
        <v>1010</v>
      </c>
      <c r="I78" s="96">
        <v>1</v>
      </c>
      <c r="J78" s="96">
        <v>3</v>
      </c>
      <c r="K78" s="97" t="s">
        <v>1011</v>
      </c>
      <c r="L78" s="98">
        <v>2020051290017</v>
      </c>
      <c r="M78" s="96">
        <v>3</v>
      </c>
      <c r="N78" s="96">
        <v>1413</v>
      </c>
      <c r="O78" s="97" t="str">
        <f>+VLOOKUP(N78,'Productos PD'!$B$2:$C$349,2,FALSE)</f>
        <v>Acciones para el fortalecimiento de los lazos familiares mediante encuentros de pareja, talleres de pautas de crianza humanizada, valores familiares y generación de espacios para compartir en familia.</v>
      </c>
      <c r="P78" s="96" t="s">
        <v>952</v>
      </c>
      <c r="Q78" s="96">
        <v>3</v>
      </c>
      <c r="R78" s="99" t="s">
        <v>953</v>
      </c>
      <c r="S78" s="125">
        <v>1</v>
      </c>
      <c r="T78" s="97" t="s">
        <v>954</v>
      </c>
      <c r="U78" s="97" t="s">
        <v>1013</v>
      </c>
      <c r="V78" s="96" t="s">
        <v>952</v>
      </c>
      <c r="W78" s="125">
        <v>1</v>
      </c>
      <c r="X78" s="103" t="s">
        <v>956</v>
      </c>
      <c r="Y78" s="122">
        <v>0.1</v>
      </c>
      <c r="Z78" s="126">
        <v>0</v>
      </c>
      <c r="AA78" s="126">
        <v>0</v>
      </c>
      <c r="AB78" s="113">
        <v>0</v>
      </c>
      <c r="AC78" s="129">
        <v>0</v>
      </c>
      <c r="AD78" s="113">
        <v>1</v>
      </c>
      <c r="AE78" s="142">
        <v>0</v>
      </c>
      <c r="AF78" s="113">
        <v>0</v>
      </c>
      <c r="AG78" s="113"/>
      <c r="AH78" s="54">
        <f t="shared" si="2"/>
        <v>0</v>
      </c>
      <c r="AI78" s="54">
        <f t="shared" si="3"/>
        <v>0</v>
      </c>
      <c r="AJ78" s="135">
        <v>392857</v>
      </c>
      <c r="AK78" s="109"/>
      <c r="AL78" s="108" t="s">
        <v>965</v>
      </c>
      <c r="AM78" s="135">
        <v>0</v>
      </c>
      <c r="AN78" s="140"/>
    </row>
    <row r="79" spans="1:40" s="56" customFormat="1" ht="38.25" x14ac:dyDescent="0.25">
      <c r="A79" s="96">
        <v>1</v>
      </c>
      <c r="B79" s="97" t="s">
        <v>5</v>
      </c>
      <c r="C79" s="96">
        <v>4</v>
      </c>
      <c r="D79" s="96" t="s">
        <v>1008</v>
      </c>
      <c r="E79" s="97" t="s">
        <v>102</v>
      </c>
      <c r="F79" s="98">
        <v>1</v>
      </c>
      <c r="G79" s="96" t="s">
        <v>1009</v>
      </c>
      <c r="H79" s="102" t="s">
        <v>1010</v>
      </c>
      <c r="I79" s="96">
        <v>1</v>
      </c>
      <c r="J79" s="96">
        <v>3</v>
      </c>
      <c r="K79" s="97" t="s">
        <v>1011</v>
      </c>
      <c r="L79" s="98">
        <v>2020051290017</v>
      </c>
      <c r="M79" s="96">
        <v>3</v>
      </c>
      <c r="N79" s="96">
        <v>1413</v>
      </c>
      <c r="O79" s="97" t="str">
        <f>+VLOOKUP(N79,'Productos PD'!$B$2:$C$349,2,FALSE)</f>
        <v>Acciones para el fortalecimiento de los lazos familiares mediante encuentros de pareja, talleres de pautas de crianza humanizada, valores familiares y generación de espacios para compartir en familia.</v>
      </c>
      <c r="P79" s="96" t="s">
        <v>952</v>
      </c>
      <c r="Q79" s="96">
        <v>3</v>
      </c>
      <c r="R79" s="99" t="s">
        <v>953</v>
      </c>
      <c r="S79" s="125">
        <v>1</v>
      </c>
      <c r="T79" s="97" t="s">
        <v>954</v>
      </c>
      <c r="U79" s="97" t="s">
        <v>1014</v>
      </c>
      <c r="V79" s="96" t="s">
        <v>952</v>
      </c>
      <c r="W79" s="125">
        <v>1</v>
      </c>
      <c r="X79" s="103" t="s">
        <v>956</v>
      </c>
      <c r="Y79" s="122">
        <v>0.2</v>
      </c>
      <c r="Z79" s="126">
        <v>0</v>
      </c>
      <c r="AA79" s="126">
        <v>0</v>
      </c>
      <c r="AB79" s="113">
        <v>1</v>
      </c>
      <c r="AC79" s="129">
        <v>0</v>
      </c>
      <c r="AD79" s="113">
        <v>0</v>
      </c>
      <c r="AE79" s="142">
        <v>0</v>
      </c>
      <c r="AF79" s="113">
        <v>0</v>
      </c>
      <c r="AG79" s="130"/>
      <c r="AH79" s="54">
        <f t="shared" si="2"/>
        <v>0</v>
      </c>
      <c r="AI79" s="54">
        <f t="shared" si="3"/>
        <v>0</v>
      </c>
      <c r="AJ79" s="135">
        <v>4166666</v>
      </c>
      <c r="AK79" s="109">
        <v>31403</v>
      </c>
      <c r="AL79" s="108" t="s">
        <v>957</v>
      </c>
      <c r="AM79" s="135">
        <v>0</v>
      </c>
      <c r="AN79" s="140"/>
    </row>
    <row r="80" spans="1:40" s="56" customFormat="1" ht="38.25" x14ac:dyDescent="0.25">
      <c r="A80" s="96">
        <v>1</v>
      </c>
      <c r="B80" s="97" t="s">
        <v>5</v>
      </c>
      <c r="C80" s="96">
        <v>4</v>
      </c>
      <c r="D80" s="96" t="s">
        <v>1008</v>
      </c>
      <c r="E80" s="97" t="s">
        <v>102</v>
      </c>
      <c r="F80" s="98">
        <v>1</v>
      </c>
      <c r="G80" s="96" t="s">
        <v>1009</v>
      </c>
      <c r="H80" s="102" t="s">
        <v>1010</v>
      </c>
      <c r="I80" s="96">
        <v>1</v>
      </c>
      <c r="J80" s="96">
        <v>3</v>
      </c>
      <c r="K80" s="97" t="s">
        <v>1011</v>
      </c>
      <c r="L80" s="98">
        <v>2020051290017</v>
      </c>
      <c r="M80" s="96">
        <v>3</v>
      </c>
      <c r="N80" s="96">
        <v>1413</v>
      </c>
      <c r="O80" s="97" t="str">
        <f>+VLOOKUP(N80,'Productos PD'!$B$2:$C$349,2,FALSE)</f>
        <v>Acciones para el fortalecimiento de los lazos familiares mediante encuentros de pareja, talleres de pautas de crianza humanizada, valores familiares y generación de espacios para compartir en familia.</v>
      </c>
      <c r="P80" s="96" t="s">
        <v>952</v>
      </c>
      <c r="Q80" s="96">
        <v>3</v>
      </c>
      <c r="R80" s="99" t="s">
        <v>953</v>
      </c>
      <c r="S80" s="125">
        <v>1</v>
      </c>
      <c r="T80" s="97" t="s">
        <v>954</v>
      </c>
      <c r="U80" s="97" t="s">
        <v>1014</v>
      </c>
      <c r="V80" s="96" t="s">
        <v>952</v>
      </c>
      <c r="W80" s="125">
        <v>1</v>
      </c>
      <c r="X80" s="103" t="s">
        <v>956</v>
      </c>
      <c r="Y80" s="122">
        <v>0.2</v>
      </c>
      <c r="Z80" s="126">
        <v>0</v>
      </c>
      <c r="AA80" s="126">
        <v>0</v>
      </c>
      <c r="AB80" s="113">
        <v>1</v>
      </c>
      <c r="AC80" s="129">
        <v>0</v>
      </c>
      <c r="AD80" s="113">
        <v>0</v>
      </c>
      <c r="AE80" s="142">
        <v>0</v>
      </c>
      <c r="AF80" s="113">
        <v>0</v>
      </c>
      <c r="AG80" s="130"/>
      <c r="AH80" s="54">
        <f t="shared" si="2"/>
        <v>0</v>
      </c>
      <c r="AI80" s="54">
        <f t="shared" si="3"/>
        <v>0</v>
      </c>
      <c r="AJ80" s="135">
        <v>392857</v>
      </c>
      <c r="AK80" s="109"/>
      <c r="AL80" s="108" t="s">
        <v>965</v>
      </c>
      <c r="AM80" s="135"/>
      <c r="AN80" s="140"/>
    </row>
    <row r="81" spans="1:40" s="56" customFormat="1" ht="38.25" x14ac:dyDescent="0.25">
      <c r="A81" s="96">
        <v>1</v>
      </c>
      <c r="B81" s="97" t="s">
        <v>5</v>
      </c>
      <c r="C81" s="96">
        <v>4</v>
      </c>
      <c r="D81" s="96" t="s">
        <v>1008</v>
      </c>
      <c r="E81" s="97" t="s">
        <v>102</v>
      </c>
      <c r="F81" s="98">
        <v>1</v>
      </c>
      <c r="G81" s="96" t="s">
        <v>1009</v>
      </c>
      <c r="H81" s="102" t="s">
        <v>1010</v>
      </c>
      <c r="I81" s="96">
        <v>1</v>
      </c>
      <c r="J81" s="96">
        <v>3</v>
      </c>
      <c r="K81" s="97" t="s">
        <v>1011</v>
      </c>
      <c r="L81" s="98">
        <v>2020051290017</v>
      </c>
      <c r="M81" s="96">
        <v>3</v>
      </c>
      <c r="N81" s="96">
        <v>1413</v>
      </c>
      <c r="O81" s="97" t="str">
        <f>+VLOOKUP(N81,'Productos PD'!$B$2:$C$349,2,FALSE)</f>
        <v>Acciones para el fortalecimiento de los lazos familiares mediante encuentros de pareja, talleres de pautas de crianza humanizada, valores familiares y generación de espacios para compartir en familia.</v>
      </c>
      <c r="P81" s="96" t="s">
        <v>952</v>
      </c>
      <c r="Q81" s="96">
        <v>3</v>
      </c>
      <c r="R81" s="99" t="s">
        <v>953</v>
      </c>
      <c r="S81" s="125">
        <v>1</v>
      </c>
      <c r="T81" s="97" t="s">
        <v>954</v>
      </c>
      <c r="U81" s="97" t="s">
        <v>1015</v>
      </c>
      <c r="V81" s="96" t="s">
        <v>952</v>
      </c>
      <c r="W81" s="125">
        <v>200</v>
      </c>
      <c r="X81" s="103" t="s">
        <v>956</v>
      </c>
      <c r="Y81" s="122">
        <v>0.2</v>
      </c>
      <c r="Z81" s="126">
        <v>0</v>
      </c>
      <c r="AA81" s="126">
        <v>0</v>
      </c>
      <c r="AB81" s="113">
        <v>60</v>
      </c>
      <c r="AC81" s="129">
        <v>60</v>
      </c>
      <c r="AD81" s="113">
        <v>80</v>
      </c>
      <c r="AE81" s="142">
        <v>80</v>
      </c>
      <c r="AF81" s="113">
        <v>60</v>
      </c>
      <c r="AG81" s="130"/>
      <c r="AH81" s="54">
        <f t="shared" si="2"/>
        <v>0.7</v>
      </c>
      <c r="AI81" s="54">
        <f t="shared" si="3"/>
        <v>0.7</v>
      </c>
      <c r="AJ81" s="135">
        <v>8333332</v>
      </c>
      <c r="AK81" s="109">
        <v>31403</v>
      </c>
      <c r="AL81" s="108" t="s">
        <v>957</v>
      </c>
      <c r="AM81" s="135">
        <v>0</v>
      </c>
      <c r="AN81" s="140"/>
    </row>
    <row r="82" spans="1:40" s="56" customFormat="1" ht="38.25" x14ac:dyDescent="0.25">
      <c r="A82" s="96">
        <v>1</v>
      </c>
      <c r="B82" s="97" t="s">
        <v>5</v>
      </c>
      <c r="C82" s="96">
        <v>4</v>
      </c>
      <c r="D82" s="96" t="s">
        <v>1008</v>
      </c>
      <c r="E82" s="97" t="s">
        <v>102</v>
      </c>
      <c r="F82" s="98">
        <v>1</v>
      </c>
      <c r="G82" s="96" t="s">
        <v>1009</v>
      </c>
      <c r="H82" s="102" t="s">
        <v>1010</v>
      </c>
      <c r="I82" s="96">
        <v>1</v>
      </c>
      <c r="J82" s="96">
        <v>3</v>
      </c>
      <c r="K82" s="97" t="s">
        <v>1011</v>
      </c>
      <c r="L82" s="98">
        <v>2020051290017</v>
      </c>
      <c r="M82" s="96">
        <v>3</v>
      </c>
      <c r="N82" s="96">
        <v>1413</v>
      </c>
      <c r="O82" s="97" t="str">
        <f>+VLOOKUP(N82,'Productos PD'!$B$2:$C$349,2,FALSE)</f>
        <v>Acciones para el fortalecimiento de los lazos familiares mediante encuentros de pareja, talleres de pautas de crianza humanizada, valores familiares y generación de espacios para compartir en familia.</v>
      </c>
      <c r="P82" s="96" t="s">
        <v>952</v>
      </c>
      <c r="Q82" s="96">
        <v>3</v>
      </c>
      <c r="R82" s="99" t="s">
        <v>953</v>
      </c>
      <c r="S82" s="125">
        <v>1</v>
      </c>
      <c r="T82" s="97" t="s">
        <v>954</v>
      </c>
      <c r="U82" s="97" t="s">
        <v>1015</v>
      </c>
      <c r="V82" s="96" t="s">
        <v>952</v>
      </c>
      <c r="W82" s="125">
        <v>200</v>
      </c>
      <c r="X82" s="103" t="s">
        <v>956</v>
      </c>
      <c r="Y82" s="122">
        <v>0.2</v>
      </c>
      <c r="Z82" s="126">
        <v>0</v>
      </c>
      <c r="AA82" s="126">
        <v>0</v>
      </c>
      <c r="AB82" s="113">
        <v>60</v>
      </c>
      <c r="AC82" s="129">
        <v>60</v>
      </c>
      <c r="AD82" s="113">
        <v>80</v>
      </c>
      <c r="AE82" s="142">
        <v>80</v>
      </c>
      <c r="AF82" s="113">
        <v>60</v>
      </c>
      <c r="AG82" s="130"/>
      <c r="AH82" s="54">
        <f t="shared" si="2"/>
        <v>0.7</v>
      </c>
      <c r="AI82" s="54">
        <f t="shared" si="3"/>
        <v>0.7</v>
      </c>
      <c r="AJ82" s="135">
        <v>785714</v>
      </c>
      <c r="AK82" s="109"/>
      <c r="AL82" s="108" t="s">
        <v>965</v>
      </c>
      <c r="AM82" s="135"/>
      <c r="AN82" s="140"/>
    </row>
    <row r="83" spans="1:40" s="56" customFormat="1" ht="38.25" x14ac:dyDescent="0.25">
      <c r="A83" s="96">
        <v>1</v>
      </c>
      <c r="B83" s="97" t="s">
        <v>5</v>
      </c>
      <c r="C83" s="96">
        <v>4</v>
      </c>
      <c r="D83" s="96" t="s">
        <v>1008</v>
      </c>
      <c r="E83" s="97" t="s">
        <v>102</v>
      </c>
      <c r="F83" s="98">
        <v>1</v>
      </c>
      <c r="G83" s="96" t="s">
        <v>1009</v>
      </c>
      <c r="H83" s="102" t="s">
        <v>1010</v>
      </c>
      <c r="I83" s="96">
        <v>1</v>
      </c>
      <c r="J83" s="96">
        <v>3</v>
      </c>
      <c r="K83" s="97" t="s">
        <v>1011</v>
      </c>
      <c r="L83" s="98">
        <v>2020051290017</v>
      </c>
      <c r="M83" s="96">
        <v>3</v>
      </c>
      <c r="N83" s="96">
        <v>1413</v>
      </c>
      <c r="O83" s="97" t="str">
        <f>+VLOOKUP(N83,'Productos PD'!$B$2:$C$349,2,FALSE)</f>
        <v>Acciones para el fortalecimiento de los lazos familiares mediante encuentros de pareja, talleres de pautas de crianza humanizada, valores familiares y generación de espacios para compartir en familia.</v>
      </c>
      <c r="P83" s="96" t="s">
        <v>952</v>
      </c>
      <c r="Q83" s="96">
        <v>3</v>
      </c>
      <c r="R83" s="99" t="s">
        <v>953</v>
      </c>
      <c r="S83" s="125">
        <v>1</v>
      </c>
      <c r="T83" s="97" t="s">
        <v>954</v>
      </c>
      <c r="U83" s="97" t="s">
        <v>1016</v>
      </c>
      <c r="V83" s="96" t="s">
        <v>952</v>
      </c>
      <c r="W83" s="125">
        <v>350</v>
      </c>
      <c r="X83" s="103" t="s">
        <v>956</v>
      </c>
      <c r="Y83" s="122">
        <v>0.25</v>
      </c>
      <c r="Z83" s="126">
        <v>0</v>
      </c>
      <c r="AA83" s="126">
        <v>0</v>
      </c>
      <c r="AB83" s="130">
        <v>100</v>
      </c>
      <c r="AC83" s="129">
        <v>100</v>
      </c>
      <c r="AD83" s="130">
        <v>100</v>
      </c>
      <c r="AE83" s="142">
        <v>100</v>
      </c>
      <c r="AF83" s="130">
        <v>150</v>
      </c>
      <c r="AG83" s="113"/>
      <c r="AH83" s="54">
        <f t="shared" si="2"/>
        <v>0.5714285714285714</v>
      </c>
      <c r="AI83" s="54">
        <f t="shared" si="3"/>
        <v>0.5714285714285714</v>
      </c>
      <c r="AJ83" s="135">
        <v>2083333</v>
      </c>
      <c r="AK83" s="109">
        <v>31403</v>
      </c>
      <c r="AL83" s="108" t="s">
        <v>957</v>
      </c>
      <c r="AM83" s="135">
        <v>0</v>
      </c>
      <c r="AN83" s="140"/>
    </row>
    <row r="84" spans="1:40" s="56" customFormat="1" ht="38.25" x14ac:dyDescent="0.25">
      <c r="A84" s="96">
        <v>1</v>
      </c>
      <c r="B84" s="97" t="s">
        <v>5</v>
      </c>
      <c r="C84" s="96">
        <v>4</v>
      </c>
      <c r="D84" s="96" t="s">
        <v>1008</v>
      </c>
      <c r="E84" s="97" t="s">
        <v>102</v>
      </c>
      <c r="F84" s="98">
        <v>1</v>
      </c>
      <c r="G84" s="96" t="s">
        <v>1009</v>
      </c>
      <c r="H84" s="102" t="s">
        <v>1010</v>
      </c>
      <c r="I84" s="96">
        <v>1</v>
      </c>
      <c r="J84" s="96">
        <v>3</v>
      </c>
      <c r="K84" s="97" t="s">
        <v>1011</v>
      </c>
      <c r="L84" s="98">
        <v>2020051290017</v>
      </c>
      <c r="M84" s="96">
        <v>3</v>
      </c>
      <c r="N84" s="96">
        <v>1413</v>
      </c>
      <c r="O84" s="97" t="str">
        <f>+VLOOKUP(N84,'Productos PD'!$B$2:$C$349,2,FALSE)</f>
        <v>Acciones para el fortalecimiento de los lazos familiares mediante encuentros de pareja, talleres de pautas de crianza humanizada, valores familiares y generación de espacios para compartir en familia.</v>
      </c>
      <c r="P84" s="96" t="s">
        <v>952</v>
      </c>
      <c r="Q84" s="96">
        <v>3</v>
      </c>
      <c r="R84" s="99" t="s">
        <v>953</v>
      </c>
      <c r="S84" s="125">
        <v>1</v>
      </c>
      <c r="T84" s="97" t="s">
        <v>954</v>
      </c>
      <c r="U84" s="97" t="s">
        <v>1016</v>
      </c>
      <c r="V84" s="96" t="s">
        <v>952</v>
      </c>
      <c r="W84" s="125">
        <v>350</v>
      </c>
      <c r="X84" s="103" t="s">
        <v>956</v>
      </c>
      <c r="Y84" s="122">
        <v>0.25</v>
      </c>
      <c r="Z84" s="126">
        <v>0</v>
      </c>
      <c r="AA84" s="126">
        <v>0</v>
      </c>
      <c r="AB84" s="130">
        <v>100</v>
      </c>
      <c r="AC84" s="129">
        <v>100</v>
      </c>
      <c r="AD84" s="130">
        <v>100</v>
      </c>
      <c r="AE84" s="142">
        <v>100</v>
      </c>
      <c r="AF84" s="130">
        <v>150</v>
      </c>
      <c r="AG84" s="113"/>
      <c r="AH84" s="54">
        <f t="shared" si="2"/>
        <v>0.5714285714285714</v>
      </c>
      <c r="AI84" s="54">
        <f t="shared" si="3"/>
        <v>0.5714285714285714</v>
      </c>
      <c r="AJ84" s="135">
        <v>392857</v>
      </c>
      <c r="AK84" s="109"/>
      <c r="AL84" s="108" t="s">
        <v>965</v>
      </c>
      <c r="AM84" s="135">
        <v>0</v>
      </c>
      <c r="AN84" s="140"/>
    </row>
    <row r="85" spans="1:40" s="56" customFormat="1" ht="38.25" x14ac:dyDescent="0.25">
      <c r="A85" s="96">
        <v>1</v>
      </c>
      <c r="B85" s="97" t="s">
        <v>5</v>
      </c>
      <c r="C85" s="96">
        <v>4</v>
      </c>
      <c r="D85" s="96" t="s">
        <v>1008</v>
      </c>
      <c r="E85" s="97" t="s">
        <v>102</v>
      </c>
      <c r="F85" s="98">
        <v>1</v>
      </c>
      <c r="G85" s="96" t="s">
        <v>1009</v>
      </c>
      <c r="H85" s="102" t="s">
        <v>1010</v>
      </c>
      <c r="I85" s="96">
        <v>1</v>
      </c>
      <c r="J85" s="96">
        <v>3</v>
      </c>
      <c r="K85" s="97" t="s">
        <v>1011</v>
      </c>
      <c r="L85" s="98">
        <v>2020051290017</v>
      </c>
      <c r="M85" s="96">
        <v>3</v>
      </c>
      <c r="N85" s="96">
        <v>1413</v>
      </c>
      <c r="O85" s="97" t="str">
        <f>+VLOOKUP(N85,'Productos PD'!$B$2:$C$349,2,FALSE)</f>
        <v>Acciones para el fortalecimiento de los lazos familiares mediante encuentros de pareja, talleres de pautas de crianza humanizada, valores familiares y generación de espacios para compartir en familia.</v>
      </c>
      <c r="P85" s="96" t="s">
        <v>952</v>
      </c>
      <c r="Q85" s="96">
        <v>3</v>
      </c>
      <c r="R85" s="99" t="s">
        <v>953</v>
      </c>
      <c r="S85" s="125">
        <v>1</v>
      </c>
      <c r="T85" s="97" t="s">
        <v>954</v>
      </c>
      <c r="U85" s="97" t="s">
        <v>1017</v>
      </c>
      <c r="V85" s="96" t="s">
        <v>952</v>
      </c>
      <c r="W85" s="125">
        <v>100</v>
      </c>
      <c r="X85" s="103" t="s">
        <v>956</v>
      </c>
      <c r="Y85" s="122">
        <v>0.25</v>
      </c>
      <c r="Z85" s="126">
        <v>0</v>
      </c>
      <c r="AA85" s="126">
        <v>0</v>
      </c>
      <c r="AB85" s="113">
        <v>0</v>
      </c>
      <c r="AC85" s="129">
        <v>0</v>
      </c>
      <c r="AD85" s="113">
        <v>0</v>
      </c>
      <c r="AE85" s="142">
        <v>0</v>
      </c>
      <c r="AF85" s="113">
        <v>100</v>
      </c>
      <c r="AG85" s="130"/>
      <c r="AH85" s="54">
        <f t="shared" si="2"/>
        <v>0</v>
      </c>
      <c r="AI85" s="54">
        <f t="shared" si="3"/>
        <v>0</v>
      </c>
      <c r="AJ85" s="135">
        <v>40000000</v>
      </c>
      <c r="AK85" s="109">
        <v>31403</v>
      </c>
      <c r="AL85" s="108" t="s">
        <v>957</v>
      </c>
      <c r="AM85" s="135">
        <v>0</v>
      </c>
      <c r="AN85" s="140"/>
    </row>
    <row r="86" spans="1:40" s="56" customFormat="1" ht="38.25" x14ac:dyDescent="0.25">
      <c r="A86" s="96">
        <v>1</v>
      </c>
      <c r="B86" s="97" t="s">
        <v>5</v>
      </c>
      <c r="C86" s="96">
        <v>4</v>
      </c>
      <c r="D86" s="96" t="s">
        <v>1008</v>
      </c>
      <c r="E86" s="97" t="s">
        <v>102</v>
      </c>
      <c r="F86" s="98">
        <v>1</v>
      </c>
      <c r="G86" s="96" t="s">
        <v>1009</v>
      </c>
      <c r="H86" s="102" t="s">
        <v>1010</v>
      </c>
      <c r="I86" s="96">
        <v>1</v>
      </c>
      <c r="J86" s="96">
        <v>3</v>
      </c>
      <c r="K86" s="97" t="s">
        <v>1011</v>
      </c>
      <c r="L86" s="98">
        <v>2020051290017</v>
      </c>
      <c r="M86" s="96">
        <v>3</v>
      </c>
      <c r="N86" s="96">
        <v>1413</v>
      </c>
      <c r="O86" s="97" t="str">
        <f>+VLOOKUP(N86,'Productos PD'!$B$2:$C$349,2,FALSE)</f>
        <v>Acciones para el fortalecimiento de los lazos familiares mediante encuentros de pareja, talleres de pautas de crianza humanizada, valores familiares y generación de espacios para compartir en familia.</v>
      </c>
      <c r="P86" s="96" t="s">
        <v>952</v>
      </c>
      <c r="Q86" s="96">
        <v>3</v>
      </c>
      <c r="R86" s="99" t="s">
        <v>953</v>
      </c>
      <c r="S86" s="125">
        <v>1</v>
      </c>
      <c r="T86" s="97" t="s">
        <v>954</v>
      </c>
      <c r="U86" s="97" t="s">
        <v>1017</v>
      </c>
      <c r="V86" s="96" t="s">
        <v>952</v>
      </c>
      <c r="W86" s="125">
        <v>100</v>
      </c>
      <c r="X86" s="103" t="s">
        <v>956</v>
      </c>
      <c r="Y86" s="122">
        <v>0.25</v>
      </c>
      <c r="Z86" s="126">
        <v>0</v>
      </c>
      <c r="AA86" s="126">
        <v>0</v>
      </c>
      <c r="AB86" s="113">
        <v>0</v>
      </c>
      <c r="AC86" s="133">
        <v>0</v>
      </c>
      <c r="AD86" s="113">
        <v>0</v>
      </c>
      <c r="AE86" s="142">
        <v>0</v>
      </c>
      <c r="AF86" s="113">
        <v>100</v>
      </c>
      <c r="AG86" s="130"/>
      <c r="AH86" s="54">
        <f t="shared" si="2"/>
        <v>0</v>
      </c>
      <c r="AI86" s="54">
        <f t="shared" si="3"/>
        <v>0</v>
      </c>
      <c r="AJ86" s="135">
        <v>392857</v>
      </c>
      <c r="AK86" s="109"/>
      <c r="AL86" s="108" t="s">
        <v>965</v>
      </c>
      <c r="AM86" s="135"/>
      <c r="AN86" s="140"/>
    </row>
    <row r="87" spans="1:40" s="56" customFormat="1" ht="51" x14ac:dyDescent="0.25">
      <c r="A87" s="96">
        <v>1</v>
      </c>
      <c r="B87" s="97" t="s">
        <v>5</v>
      </c>
      <c r="C87" s="96">
        <v>4</v>
      </c>
      <c r="D87" s="96" t="s">
        <v>1008</v>
      </c>
      <c r="E87" s="97" t="s">
        <v>102</v>
      </c>
      <c r="F87" s="98">
        <v>1</v>
      </c>
      <c r="G87" s="96" t="s">
        <v>1009</v>
      </c>
      <c r="H87" s="102" t="s">
        <v>1010</v>
      </c>
      <c r="I87" s="96">
        <v>1</v>
      </c>
      <c r="J87" s="96">
        <v>3</v>
      </c>
      <c r="K87" s="97" t="s">
        <v>1011</v>
      </c>
      <c r="L87" s="98">
        <v>2020051290017</v>
      </c>
      <c r="M87" s="96">
        <v>4</v>
      </c>
      <c r="N87" s="96">
        <v>1414</v>
      </c>
      <c r="O87" s="97" t="str">
        <f>+VLOOKUP(N87,'Productos PD'!$B$2:$C$349,2,FALSE)</f>
        <v>Acciones de   apoyo   Familias beneficiadas con el programa Familias en Acción.</v>
      </c>
      <c r="P87" s="96" t="s">
        <v>952</v>
      </c>
      <c r="Q87" s="96">
        <v>4</v>
      </c>
      <c r="R87" s="99" t="s">
        <v>953</v>
      </c>
      <c r="S87" s="125">
        <v>1</v>
      </c>
      <c r="T87" s="97" t="s">
        <v>954</v>
      </c>
      <c r="U87" s="97" t="s">
        <v>1018</v>
      </c>
      <c r="V87" s="96" t="s">
        <v>983</v>
      </c>
      <c r="W87" s="122">
        <v>1</v>
      </c>
      <c r="X87" s="103" t="s">
        <v>962</v>
      </c>
      <c r="Y87" s="122">
        <v>1</v>
      </c>
      <c r="Z87" s="54">
        <v>1</v>
      </c>
      <c r="AA87" s="111">
        <v>0</v>
      </c>
      <c r="AB87" s="54">
        <v>1</v>
      </c>
      <c r="AC87" s="54">
        <v>1</v>
      </c>
      <c r="AD87" s="54">
        <v>1</v>
      </c>
      <c r="AE87" s="143">
        <v>1</v>
      </c>
      <c r="AF87" s="54">
        <v>1</v>
      </c>
      <c r="AG87" s="113"/>
      <c r="AH87" s="54">
        <f t="shared" si="2"/>
        <v>1</v>
      </c>
      <c r="AI87" s="54">
        <f t="shared" si="3"/>
        <v>1</v>
      </c>
      <c r="AJ87" s="135">
        <v>41000000</v>
      </c>
      <c r="AK87" s="109"/>
      <c r="AL87" s="108" t="s">
        <v>965</v>
      </c>
      <c r="AM87" s="135">
        <v>6600000</v>
      </c>
      <c r="AN87" s="140"/>
    </row>
    <row r="88" spans="1:40" s="56" customFormat="1" ht="51" x14ac:dyDescent="0.25">
      <c r="A88" s="96">
        <v>1</v>
      </c>
      <c r="B88" s="97" t="s">
        <v>5</v>
      </c>
      <c r="C88" s="96">
        <v>4</v>
      </c>
      <c r="D88" s="96" t="s">
        <v>1008</v>
      </c>
      <c r="E88" s="97" t="s">
        <v>102</v>
      </c>
      <c r="F88" s="98">
        <v>1</v>
      </c>
      <c r="G88" s="96" t="s">
        <v>1009</v>
      </c>
      <c r="H88" s="102" t="s">
        <v>1010</v>
      </c>
      <c r="I88" s="96">
        <v>1</v>
      </c>
      <c r="J88" s="96">
        <v>3</v>
      </c>
      <c r="K88" s="97" t="s">
        <v>1011</v>
      </c>
      <c r="L88" s="98">
        <v>2020051290017</v>
      </c>
      <c r="M88" s="96">
        <v>5</v>
      </c>
      <c r="N88" s="96">
        <v>1415</v>
      </c>
      <c r="O88" s="97" t="str">
        <f>+VLOOKUP(N88,'Productos PD'!$B$2:$C$349,2,FALSE)</f>
        <v>Acciones de apoyo para formular y ejecutar estrategias para el acompañamiento a familias en la implementación de unidades productivas y la creación de empresas familiares como reactivación económica y social.</v>
      </c>
      <c r="P88" s="96" t="s">
        <v>952</v>
      </c>
      <c r="Q88" s="96">
        <v>4</v>
      </c>
      <c r="R88" s="99" t="s">
        <v>953</v>
      </c>
      <c r="S88" s="125">
        <v>1</v>
      </c>
      <c r="T88" s="97" t="s">
        <v>954</v>
      </c>
      <c r="U88" s="97" t="s">
        <v>1019</v>
      </c>
      <c r="V88" s="96" t="s">
        <v>952</v>
      </c>
      <c r="W88" s="125">
        <v>1</v>
      </c>
      <c r="X88" s="103" t="s">
        <v>962</v>
      </c>
      <c r="Y88" s="122">
        <v>0.4</v>
      </c>
      <c r="Z88" s="127">
        <v>1</v>
      </c>
      <c r="AA88" s="126">
        <v>1</v>
      </c>
      <c r="AB88" s="130">
        <v>1</v>
      </c>
      <c r="AC88" s="129">
        <v>1</v>
      </c>
      <c r="AD88" s="130">
        <v>1</v>
      </c>
      <c r="AE88" s="142">
        <v>1</v>
      </c>
      <c r="AF88" s="130">
        <v>1</v>
      </c>
      <c r="AG88" s="113"/>
      <c r="AH88" s="54">
        <f t="shared" si="2"/>
        <v>1</v>
      </c>
      <c r="AI88" s="54">
        <f t="shared" si="3"/>
        <v>1</v>
      </c>
      <c r="AJ88" s="135">
        <v>24000000</v>
      </c>
      <c r="AK88" s="109">
        <v>31408</v>
      </c>
      <c r="AL88" s="108" t="s">
        <v>957</v>
      </c>
      <c r="AM88" s="135">
        <v>2530070</v>
      </c>
      <c r="AN88" s="140"/>
    </row>
    <row r="89" spans="1:40" s="56" customFormat="1" ht="51" x14ac:dyDescent="0.25">
      <c r="A89" s="96">
        <v>1</v>
      </c>
      <c r="B89" s="97" t="s">
        <v>5</v>
      </c>
      <c r="C89" s="96">
        <v>4</v>
      </c>
      <c r="D89" s="96" t="s">
        <v>1008</v>
      </c>
      <c r="E89" s="97" t="s">
        <v>102</v>
      </c>
      <c r="F89" s="98">
        <v>1</v>
      </c>
      <c r="G89" s="96" t="s">
        <v>1009</v>
      </c>
      <c r="H89" s="102" t="s">
        <v>1010</v>
      </c>
      <c r="I89" s="96">
        <v>1</v>
      </c>
      <c r="J89" s="96">
        <v>3</v>
      </c>
      <c r="K89" s="97" t="s">
        <v>1011</v>
      </c>
      <c r="L89" s="98">
        <v>2020051290017</v>
      </c>
      <c r="M89" s="96">
        <v>5</v>
      </c>
      <c r="N89" s="96">
        <v>1415</v>
      </c>
      <c r="O89" s="97" t="str">
        <f>+VLOOKUP(N89,'Productos PD'!$B$2:$C$349,2,FALSE)</f>
        <v>Acciones de apoyo para formular y ejecutar estrategias para el acompañamiento a familias en la implementación de unidades productivas y la creación de empresas familiares como reactivación económica y social.</v>
      </c>
      <c r="P89" s="96" t="s">
        <v>952</v>
      </c>
      <c r="Q89" s="96">
        <v>4</v>
      </c>
      <c r="R89" s="99" t="s">
        <v>953</v>
      </c>
      <c r="S89" s="125">
        <v>1</v>
      </c>
      <c r="T89" s="97" t="s">
        <v>954</v>
      </c>
      <c r="U89" s="97" t="s">
        <v>1019</v>
      </c>
      <c r="V89" s="96" t="s">
        <v>952</v>
      </c>
      <c r="W89" s="125">
        <v>1</v>
      </c>
      <c r="X89" s="103" t="s">
        <v>962</v>
      </c>
      <c r="Y89" s="122">
        <v>0.4</v>
      </c>
      <c r="Z89" s="127">
        <v>1</v>
      </c>
      <c r="AA89" s="126">
        <v>1</v>
      </c>
      <c r="AB89" s="130">
        <v>1</v>
      </c>
      <c r="AC89" s="129">
        <v>1</v>
      </c>
      <c r="AD89" s="130">
        <v>1</v>
      </c>
      <c r="AE89" s="142">
        <v>1</v>
      </c>
      <c r="AF89" s="130">
        <v>1</v>
      </c>
      <c r="AG89" s="130"/>
      <c r="AH89" s="54">
        <f t="shared" si="2"/>
        <v>1</v>
      </c>
      <c r="AI89" s="54">
        <f t="shared" si="3"/>
        <v>1</v>
      </c>
      <c r="AJ89" s="135">
        <v>13570730</v>
      </c>
      <c r="AK89" s="109"/>
      <c r="AL89" s="108" t="s">
        <v>965</v>
      </c>
      <c r="AM89" s="135"/>
      <c r="AN89" s="140"/>
    </row>
    <row r="90" spans="1:40" s="56" customFormat="1" ht="51" x14ac:dyDescent="0.25">
      <c r="A90" s="96">
        <v>1</v>
      </c>
      <c r="B90" s="97" t="s">
        <v>5</v>
      </c>
      <c r="C90" s="96">
        <v>4</v>
      </c>
      <c r="D90" s="96" t="s">
        <v>1008</v>
      </c>
      <c r="E90" s="97" t="s">
        <v>102</v>
      </c>
      <c r="F90" s="98">
        <v>1</v>
      </c>
      <c r="G90" s="96" t="s">
        <v>1009</v>
      </c>
      <c r="H90" s="102" t="s">
        <v>1010</v>
      </c>
      <c r="I90" s="96">
        <v>1</v>
      </c>
      <c r="J90" s="96">
        <v>3</v>
      </c>
      <c r="K90" s="97" t="s">
        <v>1011</v>
      </c>
      <c r="L90" s="98">
        <v>2020051290017</v>
      </c>
      <c r="M90" s="96">
        <v>5</v>
      </c>
      <c r="N90" s="96">
        <v>1415</v>
      </c>
      <c r="O90" s="97" t="str">
        <f>+VLOOKUP(N90,'Productos PD'!$B$2:$C$349,2,FALSE)</f>
        <v>Acciones de apoyo para formular y ejecutar estrategias para el acompañamiento a familias en la implementación de unidades productivas y la creación de empresas familiares como reactivación económica y social.</v>
      </c>
      <c r="P90" s="96" t="s">
        <v>952</v>
      </c>
      <c r="Q90" s="96">
        <v>4</v>
      </c>
      <c r="R90" s="99" t="s">
        <v>953</v>
      </c>
      <c r="S90" s="125">
        <v>1</v>
      </c>
      <c r="T90" s="97" t="s">
        <v>954</v>
      </c>
      <c r="U90" s="97" t="s">
        <v>1020</v>
      </c>
      <c r="V90" s="96" t="s">
        <v>952</v>
      </c>
      <c r="W90" s="125">
        <v>1</v>
      </c>
      <c r="X90" s="103" t="s">
        <v>962</v>
      </c>
      <c r="Y90" s="122">
        <v>0.6</v>
      </c>
      <c r="Z90" s="127">
        <v>1</v>
      </c>
      <c r="AA90" s="126">
        <v>1</v>
      </c>
      <c r="AB90" s="130">
        <v>1</v>
      </c>
      <c r="AC90" s="129">
        <v>1</v>
      </c>
      <c r="AD90" s="130">
        <v>1</v>
      </c>
      <c r="AE90" s="142">
        <v>1</v>
      </c>
      <c r="AF90" s="130">
        <v>1</v>
      </c>
      <c r="AG90" s="130"/>
      <c r="AH90" s="54">
        <f t="shared" si="2"/>
        <v>1</v>
      </c>
      <c r="AI90" s="54">
        <f t="shared" si="3"/>
        <v>1</v>
      </c>
      <c r="AJ90" s="135">
        <v>24000000</v>
      </c>
      <c r="AK90" s="109">
        <v>31408</v>
      </c>
      <c r="AL90" s="108" t="s">
        <v>957</v>
      </c>
      <c r="AM90" s="135">
        <v>6500000</v>
      </c>
      <c r="AN90" s="140"/>
    </row>
    <row r="91" spans="1:40" s="56" customFormat="1" ht="51" x14ac:dyDescent="0.25">
      <c r="A91" s="96">
        <v>1</v>
      </c>
      <c r="B91" s="97" t="s">
        <v>5</v>
      </c>
      <c r="C91" s="96">
        <v>4</v>
      </c>
      <c r="D91" s="96" t="s">
        <v>1008</v>
      </c>
      <c r="E91" s="97" t="s">
        <v>102</v>
      </c>
      <c r="F91" s="98">
        <v>1</v>
      </c>
      <c r="G91" s="96" t="s">
        <v>1009</v>
      </c>
      <c r="H91" s="102" t="s">
        <v>1010</v>
      </c>
      <c r="I91" s="96">
        <v>1</v>
      </c>
      <c r="J91" s="96">
        <v>3</v>
      </c>
      <c r="K91" s="97" t="s">
        <v>1011</v>
      </c>
      <c r="L91" s="98">
        <v>2020051290017</v>
      </c>
      <c r="M91" s="96">
        <v>5</v>
      </c>
      <c r="N91" s="96">
        <v>1415</v>
      </c>
      <c r="O91" s="97" t="str">
        <f>+VLOOKUP(N91,'Productos PD'!$B$2:$C$349,2,FALSE)</f>
        <v>Acciones de apoyo para formular y ejecutar estrategias para el acompañamiento a familias en la implementación de unidades productivas y la creación de empresas familiares como reactivación económica y social.</v>
      </c>
      <c r="P91" s="96" t="s">
        <v>952</v>
      </c>
      <c r="Q91" s="96">
        <v>4</v>
      </c>
      <c r="R91" s="99" t="s">
        <v>953</v>
      </c>
      <c r="S91" s="125">
        <v>1</v>
      </c>
      <c r="T91" s="97" t="s">
        <v>954</v>
      </c>
      <c r="U91" s="97" t="s">
        <v>1020</v>
      </c>
      <c r="V91" s="96" t="s">
        <v>952</v>
      </c>
      <c r="W91" s="125">
        <v>1</v>
      </c>
      <c r="X91" s="103" t="s">
        <v>962</v>
      </c>
      <c r="Y91" s="122">
        <v>0.6</v>
      </c>
      <c r="Z91" s="127">
        <v>1</v>
      </c>
      <c r="AA91" s="126">
        <v>1</v>
      </c>
      <c r="AB91" s="130">
        <v>1</v>
      </c>
      <c r="AC91" s="129">
        <v>1</v>
      </c>
      <c r="AD91" s="130">
        <v>1</v>
      </c>
      <c r="AE91" s="142">
        <v>1</v>
      </c>
      <c r="AF91" s="130">
        <v>1</v>
      </c>
      <c r="AG91" s="113"/>
      <c r="AH91" s="54">
        <f t="shared" si="2"/>
        <v>1</v>
      </c>
      <c r="AI91" s="54">
        <f t="shared" si="3"/>
        <v>1</v>
      </c>
      <c r="AJ91" s="135">
        <v>13570730</v>
      </c>
      <c r="AK91" s="109"/>
      <c r="AL91" s="108" t="s">
        <v>965</v>
      </c>
      <c r="AM91" s="135">
        <v>6500000</v>
      </c>
      <c r="AN91" s="140"/>
    </row>
    <row r="92" spans="1:40" s="56" customFormat="1" ht="25.5" x14ac:dyDescent="0.25">
      <c r="A92" s="96">
        <v>1</v>
      </c>
      <c r="B92" s="97" t="s">
        <v>5</v>
      </c>
      <c r="C92" s="96">
        <v>7</v>
      </c>
      <c r="D92" s="96" t="s">
        <v>1021</v>
      </c>
      <c r="E92" s="97" t="s">
        <v>1022</v>
      </c>
      <c r="F92" s="98">
        <v>1</v>
      </c>
      <c r="G92" s="96" t="s">
        <v>1023</v>
      </c>
      <c r="H92" s="102" t="s">
        <v>1024</v>
      </c>
      <c r="I92" s="96">
        <v>3</v>
      </c>
      <c r="J92" s="96">
        <v>10</v>
      </c>
      <c r="K92" s="97" t="s">
        <v>1025</v>
      </c>
      <c r="L92" s="98">
        <v>2020051290018</v>
      </c>
      <c r="M92" s="96">
        <v>1</v>
      </c>
      <c r="N92" s="96">
        <v>1711</v>
      </c>
      <c r="O92" s="97" t="str">
        <f>+VLOOKUP(N92,'Productos PD'!$B$2:$C$349,2,FALSE)</f>
        <v>Mesas de participación de las personas LGBTTTIQA implementadas.</v>
      </c>
      <c r="P92" s="96" t="s">
        <v>952</v>
      </c>
      <c r="Q92" s="96">
        <v>8</v>
      </c>
      <c r="R92" s="99" t="s">
        <v>953</v>
      </c>
      <c r="S92" s="125">
        <v>2</v>
      </c>
      <c r="T92" s="97" t="s">
        <v>954</v>
      </c>
      <c r="U92" s="104" t="s">
        <v>1026</v>
      </c>
      <c r="V92" s="96" t="s">
        <v>952</v>
      </c>
      <c r="W92" s="125">
        <v>3</v>
      </c>
      <c r="X92" s="103" t="s">
        <v>956</v>
      </c>
      <c r="Y92" s="122">
        <v>0.3</v>
      </c>
      <c r="Z92" s="126">
        <v>0</v>
      </c>
      <c r="AA92" s="126">
        <v>0</v>
      </c>
      <c r="AB92" s="113">
        <v>2</v>
      </c>
      <c r="AC92" s="129">
        <v>2</v>
      </c>
      <c r="AD92" s="113">
        <v>1</v>
      </c>
      <c r="AE92" s="142">
        <v>1</v>
      </c>
      <c r="AF92" s="113">
        <v>0</v>
      </c>
      <c r="AG92" s="113"/>
      <c r="AH92" s="54">
        <f t="shared" si="2"/>
        <v>1</v>
      </c>
      <c r="AI92" s="54">
        <f t="shared" si="3"/>
        <v>1</v>
      </c>
      <c r="AJ92" s="135">
        <v>2035660</v>
      </c>
      <c r="AK92" s="109">
        <v>31408</v>
      </c>
      <c r="AL92" s="108" t="s">
        <v>957</v>
      </c>
      <c r="AM92" s="135">
        <v>1425521</v>
      </c>
      <c r="AN92" s="140"/>
    </row>
    <row r="93" spans="1:40" s="56" customFormat="1" ht="25.5" x14ac:dyDescent="0.25">
      <c r="A93" s="96">
        <v>1</v>
      </c>
      <c r="B93" s="97" t="s">
        <v>5</v>
      </c>
      <c r="C93" s="96">
        <v>7</v>
      </c>
      <c r="D93" s="96" t="s">
        <v>1021</v>
      </c>
      <c r="E93" s="97" t="s">
        <v>1022</v>
      </c>
      <c r="F93" s="98">
        <v>1</v>
      </c>
      <c r="G93" s="96" t="s">
        <v>1023</v>
      </c>
      <c r="H93" s="102" t="s">
        <v>1024</v>
      </c>
      <c r="I93" s="96">
        <v>3</v>
      </c>
      <c r="J93" s="96">
        <v>10</v>
      </c>
      <c r="K93" s="97" t="s">
        <v>1025</v>
      </c>
      <c r="L93" s="98">
        <v>2020051290018</v>
      </c>
      <c r="M93" s="96">
        <v>1</v>
      </c>
      <c r="N93" s="96">
        <v>1711</v>
      </c>
      <c r="O93" s="97" t="str">
        <f>+VLOOKUP(N93,'Productos PD'!$B$2:$C$349,2,FALSE)</f>
        <v>Mesas de participación de las personas LGBTTTIQA implementadas.</v>
      </c>
      <c r="P93" s="96" t="s">
        <v>952</v>
      </c>
      <c r="Q93" s="96">
        <v>8</v>
      </c>
      <c r="R93" s="99" t="s">
        <v>953</v>
      </c>
      <c r="S93" s="125">
        <v>2</v>
      </c>
      <c r="T93" s="97" t="s">
        <v>954</v>
      </c>
      <c r="U93" s="104" t="s">
        <v>1026</v>
      </c>
      <c r="V93" s="96" t="s">
        <v>952</v>
      </c>
      <c r="W93" s="125">
        <v>3</v>
      </c>
      <c r="X93" s="103" t="s">
        <v>956</v>
      </c>
      <c r="Y93" s="122">
        <v>0.3</v>
      </c>
      <c r="Z93" s="126">
        <v>0</v>
      </c>
      <c r="AA93" s="126">
        <v>0</v>
      </c>
      <c r="AB93" s="113">
        <v>2</v>
      </c>
      <c r="AC93" s="129">
        <v>2</v>
      </c>
      <c r="AD93" s="113">
        <v>1</v>
      </c>
      <c r="AE93" s="142">
        <v>1</v>
      </c>
      <c r="AF93" s="113">
        <v>0</v>
      </c>
      <c r="AG93" s="113"/>
      <c r="AH93" s="54">
        <f t="shared" si="2"/>
        <v>1</v>
      </c>
      <c r="AI93" s="54">
        <f t="shared" si="3"/>
        <v>1</v>
      </c>
      <c r="AJ93" s="135">
        <v>2949984</v>
      </c>
      <c r="AK93" s="109"/>
      <c r="AL93" s="108" t="s">
        <v>965</v>
      </c>
      <c r="AM93" s="135"/>
      <c r="AN93" s="140"/>
    </row>
    <row r="94" spans="1:40" s="56" customFormat="1" ht="25.5" x14ac:dyDescent="0.25">
      <c r="A94" s="96">
        <v>1</v>
      </c>
      <c r="B94" s="97" t="s">
        <v>5</v>
      </c>
      <c r="C94" s="96">
        <v>7</v>
      </c>
      <c r="D94" s="96" t="s">
        <v>1021</v>
      </c>
      <c r="E94" s="97" t="s">
        <v>1022</v>
      </c>
      <c r="F94" s="98">
        <v>1</v>
      </c>
      <c r="G94" s="96" t="s">
        <v>1023</v>
      </c>
      <c r="H94" s="102" t="s">
        <v>1024</v>
      </c>
      <c r="I94" s="96">
        <v>3</v>
      </c>
      <c r="J94" s="96">
        <v>10</v>
      </c>
      <c r="K94" s="97" t="s">
        <v>1025</v>
      </c>
      <c r="L94" s="98">
        <v>2020051290018</v>
      </c>
      <c r="M94" s="96">
        <v>1</v>
      </c>
      <c r="N94" s="96">
        <v>1711</v>
      </c>
      <c r="O94" s="97" t="str">
        <f>+VLOOKUP(N94,'Productos PD'!$B$2:$C$349,2,FALSE)</f>
        <v>Mesas de participación de las personas LGBTTTIQA implementadas.</v>
      </c>
      <c r="P94" s="96" t="s">
        <v>952</v>
      </c>
      <c r="Q94" s="96">
        <v>8</v>
      </c>
      <c r="R94" s="99" t="s">
        <v>953</v>
      </c>
      <c r="S94" s="125">
        <v>2</v>
      </c>
      <c r="T94" s="97" t="s">
        <v>954</v>
      </c>
      <c r="U94" s="104" t="s">
        <v>1027</v>
      </c>
      <c r="V94" s="96" t="s">
        <v>952</v>
      </c>
      <c r="W94" s="125">
        <v>1</v>
      </c>
      <c r="X94" s="103" t="s">
        <v>962</v>
      </c>
      <c r="Y94" s="122">
        <v>0.2</v>
      </c>
      <c r="Z94" s="127">
        <v>1</v>
      </c>
      <c r="AA94" s="126">
        <v>0</v>
      </c>
      <c r="AB94" s="130">
        <v>1</v>
      </c>
      <c r="AC94" s="129">
        <v>1</v>
      </c>
      <c r="AD94" s="130">
        <v>1</v>
      </c>
      <c r="AE94" s="142">
        <v>1</v>
      </c>
      <c r="AF94" s="130">
        <v>1</v>
      </c>
      <c r="AG94" s="113"/>
      <c r="AH94" s="54">
        <f t="shared" si="2"/>
        <v>1</v>
      </c>
      <c r="AI94" s="54">
        <f t="shared" si="3"/>
        <v>1</v>
      </c>
      <c r="AJ94" s="135">
        <v>4000000</v>
      </c>
      <c r="AK94" s="109">
        <v>31408</v>
      </c>
      <c r="AL94" s="108" t="s">
        <v>957</v>
      </c>
      <c r="AM94" s="135">
        <v>300000</v>
      </c>
      <c r="AN94" s="140"/>
    </row>
    <row r="95" spans="1:40" s="56" customFormat="1" ht="25.5" x14ac:dyDescent="0.25">
      <c r="A95" s="96">
        <v>1</v>
      </c>
      <c r="B95" s="97" t="s">
        <v>5</v>
      </c>
      <c r="C95" s="96">
        <v>7</v>
      </c>
      <c r="D95" s="96" t="s">
        <v>1021</v>
      </c>
      <c r="E95" s="97" t="s">
        <v>1022</v>
      </c>
      <c r="F95" s="98">
        <v>1</v>
      </c>
      <c r="G95" s="96" t="s">
        <v>1023</v>
      </c>
      <c r="H95" s="102" t="s">
        <v>1024</v>
      </c>
      <c r="I95" s="96">
        <v>3</v>
      </c>
      <c r="J95" s="96">
        <v>10</v>
      </c>
      <c r="K95" s="97" t="s">
        <v>1025</v>
      </c>
      <c r="L95" s="98">
        <v>2020051290018</v>
      </c>
      <c r="M95" s="96">
        <v>1</v>
      </c>
      <c r="N95" s="96">
        <v>1711</v>
      </c>
      <c r="O95" s="97" t="str">
        <f>+VLOOKUP(N95,'Productos PD'!$B$2:$C$349,2,FALSE)</f>
        <v>Mesas de participación de las personas LGBTTTIQA implementadas.</v>
      </c>
      <c r="P95" s="96" t="s">
        <v>952</v>
      </c>
      <c r="Q95" s="96">
        <v>8</v>
      </c>
      <c r="R95" s="99" t="s">
        <v>953</v>
      </c>
      <c r="S95" s="125">
        <v>2</v>
      </c>
      <c r="T95" s="97" t="s">
        <v>954</v>
      </c>
      <c r="U95" s="104" t="s">
        <v>1027</v>
      </c>
      <c r="V95" s="96" t="s">
        <v>952</v>
      </c>
      <c r="W95" s="125">
        <v>1</v>
      </c>
      <c r="X95" s="103" t="s">
        <v>962</v>
      </c>
      <c r="Y95" s="122">
        <v>0.2</v>
      </c>
      <c r="Z95" s="127">
        <v>1</v>
      </c>
      <c r="AA95" s="126">
        <v>0</v>
      </c>
      <c r="AB95" s="130">
        <v>1</v>
      </c>
      <c r="AC95" s="129">
        <v>1</v>
      </c>
      <c r="AD95" s="130">
        <v>1</v>
      </c>
      <c r="AE95" s="142">
        <v>1</v>
      </c>
      <c r="AF95" s="130">
        <v>1</v>
      </c>
      <c r="AG95" s="130"/>
      <c r="AH95" s="54">
        <f t="shared" si="2"/>
        <v>1</v>
      </c>
      <c r="AI95" s="54">
        <f t="shared" si="3"/>
        <v>1</v>
      </c>
      <c r="AJ95" s="135">
        <v>2949984</v>
      </c>
      <c r="AK95" s="109"/>
      <c r="AL95" s="108" t="s">
        <v>965</v>
      </c>
      <c r="AM95" s="135"/>
      <c r="AN95" s="140"/>
    </row>
    <row r="96" spans="1:40" s="56" customFormat="1" ht="25.5" x14ac:dyDescent="0.25">
      <c r="A96" s="96">
        <v>1</v>
      </c>
      <c r="B96" s="97" t="s">
        <v>5</v>
      </c>
      <c r="C96" s="96">
        <v>7</v>
      </c>
      <c r="D96" s="96" t="s">
        <v>1021</v>
      </c>
      <c r="E96" s="97" t="s">
        <v>1022</v>
      </c>
      <c r="F96" s="98">
        <v>1</v>
      </c>
      <c r="G96" s="96" t="s">
        <v>1023</v>
      </c>
      <c r="H96" s="102" t="s">
        <v>1024</v>
      </c>
      <c r="I96" s="96">
        <v>3</v>
      </c>
      <c r="J96" s="96">
        <v>10</v>
      </c>
      <c r="K96" s="97" t="s">
        <v>1025</v>
      </c>
      <c r="L96" s="98">
        <v>2020051290018</v>
      </c>
      <c r="M96" s="96">
        <v>1</v>
      </c>
      <c r="N96" s="96">
        <v>1711</v>
      </c>
      <c r="O96" s="97" t="str">
        <f>+VLOOKUP(N96,'Productos PD'!$B$2:$C$349,2,FALSE)</f>
        <v>Mesas de participación de las personas LGBTTTIQA implementadas.</v>
      </c>
      <c r="P96" s="96" t="s">
        <v>952</v>
      </c>
      <c r="Q96" s="96">
        <v>8</v>
      </c>
      <c r="R96" s="99" t="s">
        <v>953</v>
      </c>
      <c r="S96" s="125">
        <v>2</v>
      </c>
      <c r="T96" s="97" t="s">
        <v>954</v>
      </c>
      <c r="U96" s="97" t="s">
        <v>1028</v>
      </c>
      <c r="V96" s="96" t="s">
        <v>952</v>
      </c>
      <c r="W96" s="125">
        <v>6</v>
      </c>
      <c r="X96" s="103" t="s">
        <v>956</v>
      </c>
      <c r="Y96" s="122">
        <v>0.25</v>
      </c>
      <c r="Z96" s="126">
        <v>1</v>
      </c>
      <c r="AA96" s="126">
        <v>1</v>
      </c>
      <c r="AB96" s="113">
        <v>2</v>
      </c>
      <c r="AC96" s="129">
        <v>2</v>
      </c>
      <c r="AD96" s="113">
        <v>2</v>
      </c>
      <c r="AE96" s="142">
        <v>2</v>
      </c>
      <c r="AF96" s="113">
        <v>1</v>
      </c>
      <c r="AG96" s="130"/>
      <c r="AH96" s="54">
        <f t="shared" si="2"/>
        <v>0.83333333333333337</v>
      </c>
      <c r="AI96" s="54">
        <f t="shared" si="3"/>
        <v>0.83333333333333337</v>
      </c>
      <c r="AJ96" s="135">
        <v>2035660</v>
      </c>
      <c r="AK96" s="109">
        <v>31408</v>
      </c>
      <c r="AL96" s="108" t="s">
        <v>957</v>
      </c>
      <c r="AM96" s="135">
        <v>500000</v>
      </c>
      <c r="AN96" s="140"/>
    </row>
    <row r="97" spans="1:40" s="56" customFormat="1" ht="25.5" x14ac:dyDescent="0.25">
      <c r="A97" s="96">
        <v>1</v>
      </c>
      <c r="B97" s="97" t="s">
        <v>5</v>
      </c>
      <c r="C97" s="96">
        <v>7</v>
      </c>
      <c r="D97" s="96" t="s">
        <v>1021</v>
      </c>
      <c r="E97" s="97" t="s">
        <v>1022</v>
      </c>
      <c r="F97" s="98">
        <v>1</v>
      </c>
      <c r="G97" s="96" t="s">
        <v>1023</v>
      </c>
      <c r="H97" s="102" t="s">
        <v>1024</v>
      </c>
      <c r="I97" s="96">
        <v>3</v>
      </c>
      <c r="J97" s="96">
        <v>10</v>
      </c>
      <c r="K97" s="97" t="s">
        <v>1025</v>
      </c>
      <c r="L97" s="98">
        <v>2020051290018</v>
      </c>
      <c r="M97" s="96">
        <v>1</v>
      </c>
      <c r="N97" s="96">
        <v>1711</v>
      </c>
      <c r="O97" s="97" t="str">
        <f>+VLOOKUP(N97,'Productos PD'!$B$2:$C$349,2,FALSE)</f>
        <v>Mesas de participación de las personas LGBTTTIQA implementadas.</v>
      </c>
      <c r="P97" s="96" t="s">
        <v>952</v>
      </c>
      <c r="Q97" s="96">
        <v>8</v>
      </c>
      <c r="R97" s="99" t="s">
        <v>953</v>
      </c>
      <c r="S97" s="125">
        <v>2</v>
      </c>
      <c r="T97" s="97" t="s">
        <v>954</v>
      </c>
      <c r="U97" s="97" t="s">
        <v>1028</v>
      </c>
      <c r="V97" s="96" t="s">
        <v>952</v>
      </c>
      <c r="W97" s="125">
        <v>6</v>
      </c>
      <c r="X97" s="103" t="s">
        <v>956</v>
      </c>
      <c r="Y97" s="122">
        <v>0.25</v>
      </c>
      <c r="Z97" s="126">
        <v>1</v>
      </c>
      <c r="AA97" s="126">
        <v>1</v>
      </c>
      <c r="AB97" s="113">
        <v>2</v>
      </c>
      <c r="AC97" s="129">
        <v>2</v>
      </c>
      <c r="AD97" s="113">
        <v>2</v>
      </c>
      <c r="AE97" s="142">
        <v>2</v>
      </c>
      <c r="AF97" s="113">
        <v>1</v>
      </c>
      <c r="AG97" s="113"/>
      <c r="AH97" s="54">
        <f t="shared" si="2"/>
        <v>0.83333333333333337</v>
      </c>
      <c r="AI97" s="54">
        <f t="shared" si="3"/>
        <v>0.83333333333333337</v>
      </c>
      <c r="AJ97" s="135">
        <v>2949984</v>
      </c>
      <c r="AK97" s="109"/>
      <c r="AL97" s="108" t="s">
        <v>965</v>
      </c>
      <c r="AM97" s="135"/>
      <c r="AN97" s="140"/>
    </row>
    <row r="98" spans="1:40" s="56" customFormat="1" ht="25.5" x14ac:dyDescent="0.25">
      <c r="A98" s="96">
        <v>1</v>
      </c>
      <c r="B98" s="97" t="s">
        <v>5</v>
      </c>
      <c r="C98" s="96">
        <v>7</v>
      </c>
      <c r="D98" s="96" t="s">
        <v>1021</v>
      </c>
      <c r="E98" s="97" t="s">
        <v>1022</v>
      </c>
      <c r="F98" s="98">
        <v>1</v>
      </c>
      <c r="G98" s="96" t="s">
        <v>1023</v>
      </c>
      <c r="H98" s="102" t="s">
        <v>1024</v>
      </c>
      <c r="I98" s="96">
        <v>3</v>
      </c>
      <c r="J98" s="96">
        <v>10</v>
      </c>
      <c r="K98" s="97" t="s">
        <v>1025</v>
      </c>
      <c r="L98" s="98">
        <v>2020051290018</v>
      </c>
      <c r="M98" s="96">
        <v>1</v>
      </c>
      <c r="N98" s="96">
        <v>1711</v>
      </c>
      <c r="O98" s="97" t="str">
        <f>+VLOOKUP(N98,'Productos PD'!$B$2:$C$349,2,FALSE)</f>
        <v>Mesas de participación de las personas LGBTTTIQA implementadas.</v>
      </c>
      <c r="P98" s="96" t="s">
        <v>952</v>
      </c>
      <c r="Q98" s="96">
        <v>8</v>
      </c>
      <c r="R98" s="99" t="s">
        <v>953</v>
      </c>
      <c r="S98" s="125">
        <v>2</v>
      </c>
      <c r="T98" s="97" t="s">
        <v>954</v>
      </c>
      <c r="U98" s="104" t="s">
        <v>1029</v>
      </c>
      <c r="V98" s="96" t="s">
        <v>952</v>
      </c>
      <c r="W98" s="125">
        <v>200</v>
      </c>
      <c r="X98" s="103" t="s">
        <v>956</v>
      </c>
      <c r="Y98" s="122">
        <v>0.25</v>
      </c>
      <c r="Z98" s="127">
        <v>0</v>
      </c>
      <c r="AA98" s="126">
        <v>0</v>
      </c>
      <c r="AB98" s="113">
        <v>50</v>
      </c>
      <c r="AC98" s="129">
        <v>50</v>
      </c>
      <c r="AD98" s="113">
        <v>75</v>
      </c>
      <c r="AE98" s="142">
        <v>75</v>
      </c>
      <c r="AF98" s="130">
        <v>75</v>
      </c>
      <c r="AG98" s="130"/>
      <c r="AH98" s="54">
        <f t="shared" si="2"/>
        <v>0.625</v>
      </c>
      <c r="AI98" s="54">
        <f t="shared" si="3"/>
        <v>0.625</v>
      </c>
      <c r="AJ98" s="135">
        <v>30000000</v>
      </c>
      <c r="AK98" s="109">
        <v>31408</v>
      </c>
      <c r="AL98" s="108" t="s">
        <v>957</v>
      </c>
      <c r="AM98" s="135" t="s">
        <v>1051</v>
      </c>
      <c r="AN98" s="140"/>
    </row>
    <row r="99" spans="1:40" s="56" customFormat="1" ht="25.5" x14ac:dyDescent="0.25">
      <c r="A99" s="96">
        <v>1</v>
      </c>
      <c r="B99" s="97" t="s">
        <v>5</v>
      </c>
      <c r="C99" s="96">
        <v>7</v>
      </c>
      <c r="D99" s="96" t="s">
        <v>1021</v>
      </c>
      <c r="E99" s="97" t="s">
        <v>1022</v>
      </c>
      <c r="F99" s="98">
        <v>1</v>
      </c>
      <c r="G99" s="96" t="s">
        <v>1023</v>
      </c>
      <c r="H99" s="102" t="s">
        <v>1024</v>
      </c>
      <c r="I99" s="96">
        <v>3</v>
      </c>
      <c r="J99" s="96">
        <v>10</v>
      </c>
      <c r="K99" s="97" t="s">
        <v>1025</v>
      </c>
      <c r="L99" s="98">
        <v>2020051290018</v>
      </c>
      <c r="M99" s="96">
        <v>1</v>
      </c>
      <c r="N99" s="96">
        <v>1711</v>
      </c>
      <c r="O99" s="97" t="str">
        <f>+VLOOKUP(N99,'Productos PD'!$B$2:$C$349,2,FALSE)</f>
        <v>Mesas de participación de las personas LGBTTTIQA implementadas.</v>
      </c>
      <c r="P99" s="96" t="s">
        <v>952</v>
      </c>
      <c r="Q99" s="96">
        <v>8</v>
      </c>
      <c r="R99" s="99" t="s">
        <v>953</v>
      </c>
      <c r="S99" s="125">
        <v>2</v>
      </c>
      <c r="T99" s="97" t="s">
        <v>954</v>
      </c>
      <c r="U99" s="104" t="s">
        <v>1029</v>
      </c>
      <c r="V99" s="96" t="s">
        <v>952</v>
      </c>
      <c r="W99" s="125">
        <v>200</v>
      </c>
      <c r="X99" s="103" t="s">
        <v>956</v>
      </c>
      <c r="Y99" s="122">
        <v>0.25</v>
      </c>
      <c r="Z99" s="127">
        <v>0</v>
      </c>
      <c r="AA99" s="126">
        <v>0</v>
      </c>
      <c r="AB99" s="113">
        <v>50</v>
      </c>
      <c r="AC99" s="129">
        <v>50</v>
      </c>
      <c r="AD99" s="113">
        <v>75</v>
      </c>
      <c r="AE99" s="142">
        <v>75</v>
      </c>
      <c r="AF99" s="130">
        <v>75</v>
      </c>
      <c r="AG99" s="113"/>
      <c r="AH99" s="54">
        <f t="shared" si="2"/>
        <v>0.625</v>
      </c>
      <c r="AI99" s="54">
        <f t="shared" si="3"/>
        <v>0.625</v>
      </c>
      <c r="AJ99" s="135">
        <v>2949984</v>
      </c>
      <c r="AK99" s="109"/>
      <c r="AL99" s="108" t="s">
        <v>965</v>
      </c>
      <c r="AM99" s="135">
        <v>1000000</v>
      </c>
      <c r="AN99" s="140"/>
    </row>
    <row r="100" spans="1:40" s="56" customFormat="1" ht="25.5" x14ac:dyDescent="0.25">
      <c r="A100" s="96">
        <v>1</v>
      </c>
      <c r="B100" s="97" t="s">
        <v>5</v>
      </c>
      <c r="C100" s="96">
        <v>7</v>
      </c>
      <c r="D100" s="96" t="s">
        <v>1021</v>
      </c>
      <c r="E100" s="97" t="s">
        <v>1022</v>
      </c>
      <c r="F100" s="98">
        <v>1</v>
      </c>
      <c r="G100" s="96" t="s">
        <v>1023</v>
      </c>
      <c r="H100" s="102" t="s">
        <v>1024</v>
      </c>
      <c r="I100" s="96">
        <v>10</v>
      </c>
      <c r="J100" s="96">
        <v>16</v>
      </c>
      <c r="K100" s="97" t="s">
        <v>1025</v>
      </c>
      <c r="L100" s="98">
        <v>2020051290018</v>
      </c>
      <c r="M100" s="96">
        <v>2</v>
      </c>
      <c r="N100" s="96">
        <v>1712</v>
      </c>
      <c r="O100" s="97" t="str">
        <f>+VLOOKUP(N100,'Productos PD'!$B$2:$C$349,2,FALSE)</f>
        <v>Eventos con la población LGBTTTIQA realizados.</v>
      </c>
      <c r="P100" s="96" t="s">
        <v>952</v>
      </c>
      <c r="Q100" s="96">
        <v>4</v>
      </c>
      <c r="R100" s="99" t="s">
        <v>953</v>
      </c>
      <c r="S100" s="125">
        <v>1</v>
      </c>
      <c r="T100" s="97" t="s">
        <v>954</v>
      </c>
      <c r="U100" s="104" t="s">
        <v>1030</v>
      </c>
      <c r="V100" s="96" t="s">
        <v>952</v>
      </c>
      <c r="W100" s="125">
        <v>200</v>
      </c>
      <c r="X100" s="103" t="s">
        <v>956</v>
      </c>
      <c r="Y100" s="122">
        <v>0.3</v>
      </c>
      <c r="Z100" s="126">
        <v>0</v>
      </c>
      <c r="AA100" s="126">
        <v>0</v>
      </c>
      <c r="AB100" s="113">
        <v>0</v>
      </c>
      <c r="AC100" s="129">
        <v>0</v>
      </c>
      <c r="AD100" s="113">
        <v>1</v>
      </c>
      <c r="AE100" s="142">
        <v>0</v>
      </c>
      <c r="AF100" s="113">
        <v>0</v>
      </c>
      <c r="AG100" s="113"/>
      <c r="AH100" s="54">
        <f t="shared" si="2"/>
        <v>0</v>
      </c>
      <c r="AI100" s="54">
        <f t="shared" si="3"/>
        <v>0</v>
      </c>
      <c r="AJ100" s="135">
        <v>1000000</v>
      </c>
      <c r="AK100" s="109">
        <v>31408</v>
      </c>
      <c r="AL100" s="108" t="s">
        <v>957</v>
      </c>
      <c r="AM100" s="135">
        <v>0</v>
      </c>
      <c r="AN100" s="140" t="s">
        <v>1054</v>
      </c>
    </row>
    <row r="101" spans="1:40" s="56" customFormat="1" ht="25.5" x14ac:dyDescent="0.25">
      <c r="A101" s="96">
        <v>1</v>
      </c>
      <c r="B101" s="97" t="s">
        <v>5</v>
      </c>
      <c r="C101" s="96">
        <v>7</v>
      </c>
      <c r="D101" s="96" t="s">
        <v>1021</v>
      </c>
      <c r="E101" s="97" t="s">
        <v>1022</v>
      </c>
      <c r="F101" s="98">
        <v>1</v>
      </c>
      <c r="G101" s="96" t="s">
        <v>1023</v>
      </c>
      <c r="H101" s="102" t="s">
        <v>1024</v>
      </c>
      <c r="I101" s="96">
        <v>10</v>
      </c>
      <c r="J101" s="96">
        <v>16</v>
      </c>
      <c r="K101" s="97" t="s">
        <v>1025</v>
      </c>
      <c r="L101" s="98">
        <v>2020051290018</v>
      </c>
      <c r="M101" s="96">
        <v>2</v>
      </c>
      <c r="N101" s="96">
        <v>1712</v>
      </c>
      <c r="O101" s="97" t="str">
        <f>+VLOOKUP(N101,'Productos PD'!$B$2:$C$349,2,FALSE)</f>
        <v>Eventos con la población LGBTTTIQA realizados.</v>
      </c>
      <c r="P101" s="96" t="s">
        <v>952</v>
      </c>
      <c r="Q101" s="96">
        <v>4</v>
      </c>
      <c r="R101" s="99" t="s">
        <v>953</v>
      </c>
      <c r="S101" s="125">
        <v>1</v>
      </c>
      <c r="T101" s="97" t="s">
        <v>954</v>
      </c>
      <c r="U101" s="104" t="s">
        <v>1030</v>
      </c>
      <c r="V101" s="96" t="s">
        <v>952</v>
      </c>
      <c r="W101" s="125">
        <v>200</v>
      </c>
      <c r="X101" s="103" t="s">
        <v>956</v>
      </c>
      <c r="Y101" s="122">
        <v>0.3</v>
      </c>
      <c r="Z101" s="126">
        <v>0</v>
      </c>
      <c r="AA101" s="126">
        <v>0</v>
      </c>
      <c r="AB101" s="113">
        <v>0</v>
      </c>
      <c r="AC101" s="129">
        <v>0</v>
      </c>
      <c r="AD101" s="113">
        <v>1</v>
      </c>
      <c r="AE101" s="142">
        <v>0</v>
      </c>
      <c r="AF101" s="113">
        <v>0</v>
      </c>
      <c r="AG101" s="113"/>
      <c r="AH101" s="54">
        <f t="shared" si="2"/>
        <v>0</v>
      </c>
      <c r="AI101" s="54">
        <f t="shared" si="3"/>
        <v>0</v>
      </c>
      <c r="AJ101" s="135">
        <v>1912718</v>
      </c>
      <c r="AK101" s="109"/>
      <c r="AL101" s="108" t="s">
        <v>965</v>
      </c>
      <c r="AM101" s="135"/>
      <c r="AN101" s="140"/>
    </row>
    <row r="102" spans="1:40" s="56" customFormat="1" ht="25.5" x14ac:dyDescent="0.25">
      <c r="A102" s="96">
        <v>1</v>
      </c>
      <c r="B102" s="97" t="s">
        <v>5</v>
      </c>
      <c r="C102" s="96">
        <v>7</v>
      </c>
      <c r="D102" s="96" t="s">
        <v>1021</v>
      </c>
      <c r="E102" s="97" t="s">
        <v>1022</v>
      </c>
      <c r="F102" s="98">
        <v>1</v>
      </c>
      <c r="G102" s="96" t="s">
        <v>1023</v>
      </c>
      <c r="H102" s="102" t="s">
        <v>1024</v>
      </c>
      <c r="I102" s="96">
        <v>10</v>
      </c>
      <c r="J102" s="96">
        <v>16</v>
      </c>
      <c r="K102" s="97" t="s">
        <v>1025</v>
      </c>
      <c r="L102" s="98">
        <v>2020051290018</v>
      </c>
      <c r="M102" s="96">
        <v>2</v>
      </c>
      <c r="N102" s="96">
        <v>1712</v>
      </c>
      <c r="O102" s="97" t="str">
        <f>+VLOOKUP(N102,'Productos PD'!$B$2:$C$349,2,FALSE)</f>
        <v>Eventos con la población LGBTTTIQA realizados.</v>
      </c>
      <c r="P102" s="96" t="s">
        <v>952</v>
      </c>
      <c r="Q102" s="96">
        <v>4</v>
      </c>
      <c r="R102" s="99" t="s">
        <v>953</v>
      </c>
      <c r="S102" s="125">
        <v>1</v>
      </c>
      <c r="T102" s="97" t="s">
        <v>954</v>
      </c>
      <c r="U102" s="104" t="s">
        <v>1031</v>
      </c>
      <c r="V102" s="96" t="s">
        <v>952</v>
      </c>
      <c r="W102" s="125">
        <v>500</v>
      </c>
      <c r="X102" s="103" t="s">
        <v>956</v>
      </c>
      <c r="Y102" s="122">
        <v>0.4</v>
      </c>
      <c r="Z102" s="127">
        <v>0</v>
      </c>
      <c r="AA102" s="126">
        <v>0</v>
      </c>
      <c r="AB102" s="113">
        <v>100</v>
      </c>
      <c r="AC102" s="129">
        <v>100</v>
      </c>
      <c r="AD102" s="113">
        <v>300</v>
      </c>
      <c r="AE102" s="142">
        <v>300</v>
      </c>
      <c r="AF102" s="113">
        <v>100</v>
      </c>
      <c r="AG102" s="113"/>
      <c r="AH102" s="54">
        <f t="shared" si="2"/>
        <v>0.8</v>
      </c>
      <c r="AI102" s="54">
        <f t="shared" si="3"/>
        <v>0.8</v>
      </c>
      <c r="AJ102" s="135">
        <v>1000000</v>
      </c>
      <c r="AK102" s="109">
        <v>31408</v>
      </c>
      <c r="AL102" s="108" t="s">
        <v>957</v>
      </c>
      <c r="AM102" s="135">
        <v>783451</v>
      </c>
      <c r="AN102" s="140"/>
    </row>
    <row r="103" spans="1:40" s="56" customFormat="1" ht="25.5" x14ac:dyDescent="0.25">
      <c r="A103" s="96">
        <v>1</v>
      </c>
      <c r="B103" s="97" t="s">
        <v>5</v>
      </c>
      <c r="C103" s="96">
        <v>7</v>
      </c>
      <c r="D103" s="96" t="s">
        <v>1021</v>
      </c>
      <c r="E103" s="97" t="s">
        <v>1022</v>
      </c>
      <c r="F103" s="98">
        <v>1</v>
      </c>
      <c r="G103" s="96" t="s">
        <v>1023</v>
      </c>
      <c r="H103" s="102" t="s">
        <v>1024</v>
      </c>
      <c r="I103" s="96">
        <v>10</v>
      </c>
      <c r="J103" s="96">
        <v>16</v>
      </c>
      <c r="K103" s="97" t="s">
        <v>1025</v>
      </c>
      <c r="L103" s="98">
        <v>2020051290018</v>
      </c>
      <c r="M103" s="96">
        <v>2</v>
      </c>
      <c r="N103" s="96">
        <v>1712</v>
      </c>
      <c r="O103" s="97" t="str">
        <f>+VLOOKUP(N103,'Productos PD'!$B$2:$C$349,2,FALSE)</f>
        <v>Eventos con la población LGBTTTIQA realizados.</v>
      </c>
      <c r="P103" s="96" t="s">
        <v>952</v>
      </c>
      <c r="Q103" s="96">
        <v>4</v>
      </c>
      <c r="R103" s="99" t="s">
        <v>953</v>
      </c>
      <c r="S103" s="125">
        <v>1</v>
      </c>
      <c r="T103" s="97" t="s">
        <v>954</v>
      </c>
      <c r="U103" s="104" t="s">
        <v>1031</v>
      </c>
      <c r="V103" s="96" t="s">
        <v>952</v>
      </c>
      <c r="W103" s="125">
        <v>500</v>
      </c>
      <c r="X103" s="103" t="s">
        <v>956</v>
      </c>
      <c r="Y103" s="122">
        <v>0.4</v>
      </c>
      <c r="Z103" s="127">
        <v>0</v>
      </c>
      <c r="AA103" s="126">
        <v>0</v>
      </c>
      <c r="AB103" s="113">
        <v>100</v>
      </c>
      <c r="AC103" s="129">
        <v>100</v>
      </c>
      <c r="AD103" s="113">
        <v>300</v>
      </c>
      <c r="AE103" s="142">
        <v>0</v>
      </c>
      <c r="AF103" s="113">
        <v>100</v>
      </c>
      <c r="AG103" s="113"/>
      <c r="AH103" s="54">
        <f t="shared" si="2"/>
        <v>0.2</v>
      </c>
      <c r="AI103" s="54">
        <f t="shared" si="3"/>
        <v>0.2</v>
      </c>
      <c r="AJ103" s="135">
        <v>1912718</v>
      </c>
      <c r="AK103" s="109"/>
      <c r="AL103" s="108" t="s">
        <v>965</v>
      </c>
      <c r="AM103" s="135"/>
      <c r="AN103" s="140"/>
    </row>
    <row r="104" spans="1:40" s="56" customFormat="1" ht="38.25" x14ac:dyDescent="0.25">
      <c r="A104" s="96">
        <v>1</v>
      </c>
      <c r="B104" s="97" t="s">
        <v>5</v>
      </c>
      <c r="C104" s="96">
        <v>7</v>
      </c>
      <c r="D104" s="96" t="s">
        <v>1021</v>
      </c>
      <c r="E104" s="97" t="s">
        <v>1022</v>
      </c>
      <c r="F104" s="98">
        <v>1</v>
      </c>
      <c r="G104" s="96" t="s">
        <v>1023</v>
      </c>
      <c r="H104" s="102" t="s">
        <v>1024</v>
      </c>
      <c r="I104" s="96">
        <v>10</v>
      </c>
      <c r="J104" s="96">
        <v>16</v>
      </c>
      <c r="K104" s="97" t="s">
        <v>1025</v>
      </c>
      <c r="L104" s="98">
        <v>2020051290018</v>
      </c>
      <c r="M104" s="96">
        <v>2</v>
      </c>
      <c r="N104" s="96">
        <v>1712</v>
      </c>
      <c r="O104" s="97" t="str">
        <f>+VLOOKUP(N104,'Productos PD'!$B$2:$C$349,2,FALSE)</f>
        <v>Eventos con la población LGBTTTIQA realizados.</v>
      </c>
      <c r="P104" s="96" t="s">
        <v>952</v>
      </c>
      <c r="Q104" s="96">
        <v>4</v>
      </c>
      <c r="R104" s="99" t="s">
        <v>953</v>
      </c>
      <c r="S104" s="125">
        <v>1</v>
      </c>
      <c r="T104" s="97" t="s">
        <v>954</v>
      </c>
      <c r="U104" s="97" t="s">
        <v>1032</v>
      </c>
      <c r="V104" s="96" t="s">
        <v>952</v>
      </c>
      <c r="W104" s="125">
        <v>500</v>
      </c>
      <c r="X104" s="103" t="s">
        <v>956</v>
      </c>
      <c r="Y104" s="122">
        <v>0.3</v>
      </c>
      <c r="Z104" s="127">
        <v>0</v>
      </c>
      <c r="AA104" s="126">
        <v>0</v>
      </c>
      <c r="AB104" s="130">
        <v>200</v>
      </c>
      <c r="AC104" s="129">
        <v>200</v>
      </c>
      <c r="AD104" s="130">
        <v>150</v>
      </c>
      <c r="AE104" s="142">
        <v>100</v>
      </c>
      <c r="AF104" s="130">
        <v>150</v>
      </c>
      <c r="AG104" s="113"/>
      <c r="AH104" s="54">
        <f t="shared" si="2"/>
        <v>0.6</v>
      </c>
      <c r="AI104" s="54">
        <f t="shared" si="3"/>
        <v>0.6</v>
      </c>
      <c r="AJ104" s="135">
        <v>952930</v>
      </c>
      <c r="AK104" s="109">
        <v>31408</v>
      </c>
      <c r="AL104" s="108" t="s">
        <v>957</v>
      </c>
      <c r="AM104" s="135">
        <v>916549</v>
      </c>
      <c r="AN104" s="140"/>
    </row>
    <row r="105" spans="1:40" s="56" customFormat="1" ht="38.25" x14ac:dyDescent="0.25">
      <c r="A105" s="96">
        <v>1</v>
      </c>
      <c r="B105" s="97" t="s">
        <v>5</v>
      </c>
      <c r="C105" s="96">
        <v>7</v>
      </c>
      <c r="D105" s="96" t="s">
        <v>1021</v>
      </c>
      <c r="E105" s="97" t="s">
        <v>1022</v>
      </c>
      <c r="F105" s="98">
        <v>1</v>
      </c>
      <c r="G105" s="96" t="s">
        <v>1023</v>
      </c>
      <c r="H105" s="102" t="s">
        <v>1024</v>
      </c>
      <c r="I105" s="96">
        <v>10</v>
      </c>
      <c r="J105" s="96">
        <v>16</v>
      </c>
      <c r="K105" s="97" t="s">
        <v>1025</v>
      </c>
      <c r="L105" s="98">
        <v>2020051290018</v>
      </c>
      <c r="M105" s="96">
        <v>2</v>
      </c>
      <c r="N105" s="96">
        <v>1712</v>
      </c>
      <c r="O105" s="97" t="str">
        <f>+VLOOKUP(N105,'Productos PD'!$B$2:$C$349,2,FALSE)</f>
        <v>Eventos con la población LGBTTTIQA realizados.</v>
      </c>
      <c r="P105" s="96" t="s">
        <v>952</v>
      </c>
      <c r="Q105" s="96">
        <v>4</v>
      </c>
      <c r="R105" s="99" t="s">
        <v>953</v>
      </c>
      <c r="S105" s="125">
        <v>1</v>
      </c>
      <c r="T105" s="97" t="s">
        <v>954</v>
      </c>
      <c r="U105" s="97" t="s">
        <v>1032</v>
      </c>
      <c r="V105" s="96" t="s">
        <v>952</v>
      </c>
      <c r="W105" s="125">
        <v>500</v>
      </c>
      <c r="X105" s="103" t="s">
        <v>956</v>
      </c>
      <c r="Y105" s="122">
        <v>0.3</v>
      </c>
      <c r="Z105" s="127">
        <v>0</v>
      </c>
      <c r="AA105" s="126">
        <v>0</v>
      </c>
      <c r="AB105" s="130">
        <v>200</v>
      </c>
      <c r="AC105" s="129">
        <v>200</v>
      </c>
      <c r="AD105" s="130">
        <v>150</v>
      </c>
      <c r="AE105" s="142">
        <v>100</v>
      </c>
      <c r="AF105" s="130">
        <v>150</v>
      </c>
      <c r="AG105" s="113"/>
      <c r="AH105" s="54">
        <f t="shared" si="2"/>
        <v>0.6</v>
      </c>
      <c r="AI105" s="54">
        <f t="shared" si="3"/>
        <v>0.6</v>
      </c>
      <c r="AJ105" s="135">
        <v>1912718</v>
      </c>
      <c r="AK105" s="109"/>
      <c r="AL105" s="108" t="s">
        <v>965</v>
      </c>
      <c r="AM105" s="135">
        <v>500000</v>
      </c>
      <c r="AN105" s="140"/>
    </row>
    <row r="106" spans="1:40" s="56" customFormat="1" ht="38.25" x14ac:dyDescent="0.25">
      <c r="A106" s="96">
        <v>1</v>
      </c>
      <c r="B106" s="97" t="s">
        <v>5</v>
      </c>
      <c r="C106" s="96">
        <v>7</v>
      </c>
      <c r="D106" s="96" t="s">
        <v>1021</v>
      </c>
      <c r="E106" s="97" t="s">
        <v>1022</v>
      </c>
      <c r="F106" s="98">
        <v>1</v>
      </c>
      <c r="G106" s="96" t="s">
        <v>1023</v>
      </c>
      <c r="H106" s="102" t="s">
        <v>1024</v>
      </c>
      <c r="I106" s="96">
        <v>8</v>
      </c>
      <c r="J106" s="96">
        <v>16</v>
      </c>
      <c r="K106" s="97" t="s">
        <v>1025</v>
      </c>
      <c r="L106" s="98">
        <v>2020051290018</v>
      </c>
      <c r="M106" s="96">
        <v>3</v>
      </c>
      <c r="N106" s="96">
        <v>1713</v>
      </c>
      <c r="O106" s="97" t="str">
        <f>+VLOOKUP(N106,'Productos PD'!$B$2:$C$349,2,FALSE)</f>
        <v>Acciones para generar oportunidades de estudio y empleabilidad para la población LGBTTTIQA mediante la atención de necesidades en materia de empleo, innovación, emprendimiento y desarrollo humano.</v>
      </c>
      <c r="P106" s="96" t="s">
        <v>952</v>
      </c>
      <c r="Q106" s="96">
        <v>4</v>
      </c>
      <c r="R106" s="99" t="s">
        <v>953</v>
      </c>
      <c r="S106" s="125">
        <v>1</v>
      </c>
      <c r="T106" s="97" t="s">
        <v>954</v>
      </c>
      <c r="U106" s="104" t="s">
        <v>1033</v>
      </c>
      <c r="V106" s="96" t="s">
        <v>952</v>
      </c>
      <c r="W106" s="125">
        <v>2000</v>
      </c>
      <c r="X106" s="103" t="s">
        <v>956</v>
      </c>
      <c r="Y106" s="122">
        <v>0.5</v>
      </c>
      <c r="Z106" s="126">
        <v>0</v>
      </c>
      <c r="AA106" s="126">
        <v>0</v>
      </c>
      <c r="AB106" s="113">
        <v>400</v>
      </c>
      <c r="AC106" s="129">
        <v>400</v>
      </c>
      <c r="AD106" s="113">
        <v>800</v>
      </c>
      <c r="AE106" s="132">
        <v>800</v>
      </c>
      <c r="AF106" s="113">
        <v>800</v>
      </c>
      <c r="AG106" s="113"/>
      <c r="AH106" s="54">
        <f t="shared" si="2"/>
        <v>0.6</v>
      </c>
      <c r="AI106" s="54">
        <f t="shared" si="3"/>
        <v>0.6</v>
      </c>
      <c r="AJ106" s="135">
        <v>10925016</v>
      </c>
      <c r="AK106" s="109"/>
      <c r="AL106" s="108" t="s">
        <v>965</v>
      </c>
      <c r="AM106" s="135">
        <v>6500000</v>
      </c>
      <c r="AN106" s="140"/>
    </row>
    <row r="107" spans="1:40" s="56" customFormat="1" ht="38.25" x14ac:dyDescent="0.25">
      <c r="A107" s="96">
        <v>1</v>
      </c>
      <c r="B107" s="97" t="s">
        <v>5</v>
      </c>
      <c r="C107" s="96">
        <v>7</v>
      </c>
      <c r="D107" s="96" t="s">
        <v>1021</v>
      </c>
      <c r="E107" s="97" t="s">
        <v>1022</v>
      </c>
      <c r="F107" s="98">
        <v>1</v>
      </c>
      <c r="G107" s="96" t="s">
        <v>1023</v>
      </c>
      <c r="H107" s="102" t="s">
        <v>1024</v>
      </c>
      <c r="I107" s="96">
        <v>8</v>
      </c>
      <c r="J107" s="96">
        <v>16</v>
      </c>
      <c r="K107" s="97" t="s">
        <v>1025</v>
      </c>
      <c r="L107" s="98">
        <v>2020051290018</v>
      </c>
      <c r="M107" s="96">
        <v>3</v>
      </c>
      <c r="N107" s="96">
        <v>1713</v>
      </c>
      <c r="O107" s="97" t="str">
        <f>+VLOOKUP(N107,'Productos PD'!$B$2:$C$349,2,FALSE)</f>
        <v>Acciones para generar oportunidades de estudio y empleabilidad para la población LGBTTTIQA mediante la atención de necesidades en materia de empleo, innovación, emprendimiento y desarrollo humano.</v>
      </c>
      <c r="P107" s="96" t="s">
        <v>952</v>
      </c>
      <c r="Q107" s="96">
        <v>4</v>
      </c>
      <c r="R107" s="99" t="s">
        <v>953</v>
      </c>
      <c r="S107" s="125">
        <v>1</v>
      </c>
      <c r="T107" s="97" t="s">
        <v>954</v>
      </c>
      <c r="U107" s="104" t="s">
        <v>1034</v>
      </c>
      <c r="V107" s="96" t="s">
        <v>952</v>
      </c>
      <c r="W107" s="125">
        <v>2000</v>
      </c>
      <c r="X107" s="103" t="s">
        <v>956</v>
      </c>
      <c r="Y107" s="122">
        <v>0.5</v>
      </c>
      <c r="Z107" s="126">
        <v>300</v>
      </c>
      <c r="AA107" s="126">
        <v>300</v>
      </c>
      <c r="AB107" s="130">
        <v>500</v>
      </c>
      <c r="AC107" s="134">
        <v>500</v>
      </c>
      <c r="AD107" s="130">
        <v>600</v>
      </c>
      <c r="AE107" s="142">
        <v>500</v>
      </c>
      <c r="AF107" s="130">
        <v>600</v>
      </c>
      <c r="AG107" s="113"/>
      <c r="AH107" s="54">
        <f t="shared" si="2"/>
        <v>0.65</v>
      </c>
      <c r="AI107" s="54">
        <f t="shared" si="3"/>
        <v>0.65</v>
      </c>
      <c r="AJ107" s="135">
        <v>10925016</v>
      </c>
      <c r="AK107" s="109"/>
      <c r="AL107" s="108" t="s">
        <v>965</v>
      </c>
      <c r="AM107" s="135" t="s">
        <v>1052</v>
      </c>
      <c r="AN107" s="140"/>
    </row>
    <row r="108" spans="1:40" ht="38.25" x14ac:dyDescent="0.25">
      <c r="A108" s="96">
        <v>1</v>
      </c>
      <c r="B108" s="97" t="s">
        <v>5</v>
      </c>
      <c r="C108" s="96">
        <v>1</v>
      </c>
      <c r="D108" s="96" t="s">
        <v>948</v>
      </c>
      <c r="E108" s="97" t="s">
        <v>132</v>
      </c>
      <c r="F108" s="96">
        <v>2</v>
      </c>
      <c r="G108" s="96" t="s">
        <v>964</v>
      </c>
      <c r="H108" s="102" t="s">
        <v>972</v>
      </c>
      <c r="I108" s="96">
        <v>3</v>
      </c>
      <c r="J108" s="96">
        <v>5</v>
      </c>
      <c r="K108" s="97" t="s">
        <v>1070</v>
      </c>
      <c r="L108" s="53">
        <v>2020051290038</v>
      </c>
      <c r="M108" s="96">
        <v>1</v>
      </c>
      <c r="N108" s="96">
        <v>1121</v>
      </c>
      <c r="O108" s="97" t="str">
        <f>+VLOOKUP(N108,'[1]Productos PD'!$B$2:$C$349,2,FALSE)</f>
        <v>Campañas de educación en derechos sexuales y reproductivos (planificación familiar, explotación sexual, entre otros) para las mujeres Caldeñas</v>
      </c>
      <c r="P108" s="96" t="s">
        <v>952</v>
      </c>
      <c r="Q108" s="96">
        <v>8</v>
      </c>
      <c r="R108" s="96" t="s">
        <v>953</v>
      </c>
      <c r="S108" s="125">
        <v>2</v>
      </c>
      <c r="T108" s="97" t="s">
        <v>1071</v>
      </c>
      <c r="U108" s="97" t="s">
        <v>1072</v>
      </c>
      <c r="V108" s="96" t="s">
        <v>952</v>
      </c>
      <c r="W108" s="125">
        <v>2</v>
      </c>
      <c r="X108" s="103" t="s">
        <v>956</v>
      </c>
      <c r="Y108" s="144">
        <v>1</v>
      </c>
      <c r="Z108" s="125">
        <v>0</v>
      </c>
      <c r="AA108" s="125">
        <v>0</v>
      </c>
      <c r="AB108" s="145">
        <v>1</v>
      </c>
      <c r="AC108" s="146">
        <v>1</v>
      </c>
      <c r="AD108" s="145">
        <v>0</v>
      </c>
      <c r="AE108" s="147">
        <v>0</v>
      </c>
      <c r="AF108" s="145">
        <v>1</v>
      </c>
      <c r="AG108" s="145"/>
      <c r="AH108" s="54">
        <f t="shared" si="2"/>
        <v>0.5</v>
      </c>
      <c r="AI108" s="54">
        <f t="shared" si="3"/>
        <v>0.5</v>
      </c>
      <c r="AJ108" s="135">
        <v>9527213</v>
      </c>
      <c r="AK108" s="148">
        <v>50207</v>
      </c>
      <c r="AL108" s="149" t="s">
        <v>1073</v>
      </c>
      <c r="AM108" s="136">
        <v>2000000</v>
      </c>
      <c r="AN108" s="151"/>
    </row>
    <row r="109" spans="1:40" ht="38.25" x14ac:dyDescent="0.25">
      <c r="A109" s="96">
        <v>1</v>
      </c>
      <c r="B109" s="97" t="s">
        <v>5</v>
      </c>
      <c r="C109" s="96">
        <v>2</v>
      </c>
      <c r="D109" s="96" t="s">
        <v>963</v>
      </c>
      <c r="E109" s="97" t="s">
        <v>112</v>
      </c>
      <c r="F109" s="96">
        <v>1</v>
      </c>
      <c r="G109" s="96" t="s">
        <v>1074</v>
      </c>
      <c r="H109" s="102" t="s">
        <v>1075</v>
      </c>
      <c r="I109" s="96">
        <v>2</v>
      </c>
      <c r="J109" s="96">
        <v>3</v>
      </c>
      <c r="K109" s="97" t="s">
        <v>1076</v>
      </c>
      <c r="L109" s="53">
        <v>2020051290027</v>
      </c>
      <c r="M109" s="96">
        <v>2</v>
      </c>
      <c r="N109" s="96">
        <v>1212</v>
      </c>
      <c r="O109" s="97" t="str">
        <f>+VLOOKUP(N109,'[1]Productos PD'!$B$2:$C$349,2,FALSE)</f>
        <v>Acciones en beneficio de las Madres gestantes y lactantes atendidas a través de alianzas estratégicas.</v>
      </c>
      <c r="P109" s="96" t="s">
        <v>952</v>
      </c>
      <c r="Q109" s="96">
        <v>4</v>
      </c>
      <c r="R109" s="122" t="s">
        <v>953</v>
      </c>
      <c r="S109" s="125">
        <v>1</v>
      </c>
      <c r="T109" s="97" t="s">
        <v>1071</v>
      </c>
      <c r="U109" s="97" t="s">
        <v>1077</v>
      </c>
      <c r="V109" s="96" t="s">
        <v>952</v>
      </c>
      <c r="W109" s="125">
        <v>1</v>
      </c>
      <c r="X109" s="103" t="s">
        <v>956</v>
      </c>
      <c r="Y109" s="144">
        <v>1</v>
      </c>
      <c r="Z109" s="125">
        <v>0</v>
      </c>
      <c r="AA109" s="125">
        <v>0</v>
      </c>
      <c r="AB109" s="145">
        <v>0</v>
      </c>
      <c r="AC109" s="146">
        <v>0</v>
      </c>
      <c r="AD109" s="145">
        <v>0</v>
      </c>
      <c r="AE109" s="147">
        <v>1</v>
      </c>
      <c r="AF109" s="145">
        <v>1</v>
      </c>
      <c r="AG109" s="145"/>
      <c r="AH109" s="54">
        <f t="shared" si="2"/>
        <v>1</v>
      </c>
      <c r="AI109" s="54">
        <f t="shared" si="3"/>
        <v>1</v>
      </c>
      <c r="AJ109" s="135">
        <v>16852500</v>
      </c>
      <c r="AK109" s="148">
        <v>50206</v>
      </c>
      <c r="AL109" s="149" t="s">
        <v>1073</v>
      </c>
      <c r="AM109" s="136">
        <v>6147498</v>
      </c>
      <c r="AN109" s="154" t="s">
        <v>1078</v>
      </c>
    </row>
    <row r="110" spans="1:40" ht="38.25" x14ac:dyDescent="0.25">
      <c r="A110" s="96">
        <v>1</v>
      </c>
      <c r="B110" s="97" t="s">
        <v>5</v>
      </c>
      <c r="C110" s="96">
        <v>2</v>
      </c>
      <c r="D110" s="96" t="s">
        <v>963</v>
      </c>
      <c r="E110" s="97" t="s">
        <v>112</v>
      </c>
      <c r="F110" s="96">
        <v>2</v>
      </c>
      <c r="G110" s="96" t="s">
        <v>1079</v>
      </c>
      <c r="H110" s="102" t="s">
        <v>1080</v>
      </c>
      <c r="I110" s="96">
        <v>3</v>
      </c>
      <c r="J110" s="96"/>
      <c r="K110" s="97" t="s">
        <v>1081</v>
      </c>
      <c r="L110" s="53">
        <v>2020051290042</v>
      </c>
      <c r="M110" s="96">
        <v>5</v>
      </c>
      <c r="N110" s="96">
        <v>1225</v>
      </c>
      <c r="O110" s="97" t="str">
        <f>+VLOOKUP(N110,'[1]Productos PD'!$B$2:$C$349,2,FALSE)</f>
        <v>Implementar acciones conjuntas de educación sexual y bienestar de niños y niñas, desde las diferentes instancias educativas y programas de la administración municipal.</v>
      </c>
      <c r="P110" s="96" t="s">
        <v>952</v>
      </c>
      <c r="Q110" s="96">
        <v>4</v>
      </c>
      <c r="R110" s="122" t="s">
        <v>953</v>
      </c>
      <c r="S110" s="125">
        <v>1</v>
      </c>
      <c r="T110" s="97" t="s">
        <v>1071</v>
      </c>
      <c r="U110" s="97" t="s">
        <v>1082</v>
      </c>
      <c r="V110" s="96" t="s">
        <v>952</v>
      </c>
      <c r="W110" s="125">
        <v>9</v>
      </c>
      <c r="X110" s="103" t="s">
        <v>956</v>
      </c>
      <c r="Y110" s="144">
        <v>1</v>
      </c>
      <c r="Z110" s="125">
        <v>0</v>
      </c>
      <c r="AA110" s="125">
        <v>0</v>
      </c>
      <c r="AB110" s="145">
        <v>3</v>
      </c>
      <c r="AC110" s="146">
        <v>4</v>
      </c>
      <c r="AD110" s="145">
        <v>3</v>
      </c>
      <c r="AE110" s="147">
        <v>5</v>
      </c>
      <c r="AF110" s="145">
        <v>3</v>
      </c>
      <c r="AG110" s="145"/>
      <c r="AH110" s="54">
        <f t="shared" si="2"/>
        <v>1</v>
      </c>
      <c r="AI110" s="54">
        <f t="shared" si="3"/>
        <v>1</v>
      </c>
      <c r="AJ110" s="135">
        <v>9527212</v>
      </c>
      <c r="AK110" s="148">
        <v>50207</v>
      </c>
      <c r="AL110" s="149" t="s">
        <v>1073</v>
      </c>
      <c r="AM110" s="136">
        <v>3000000</v>
      </c>
      <c r="AN110" s="151"/>
    </row>
    <row r="111" spans="1:40" ht="38.25" x14ac:dyDescent="0.25">
      <c r="A111" s="96">
        <v>1</v>
      </c>
      <c r="B111" s="97" t="s">
        <v>5</v>
      </c>
      <c r="C111" s="96">
        <v>4</v>
      </c>
      <c r="D111" s="96" t="s">
        <v>1008</v>
      </c>
      <c r="E111" s="97" t="s">
        <v>102</v>
      </c>
      <c r="F111" s="96">
        <v>2</v>
      </c>
      <c r="G111" s="96" t="s">
        <v>1083</v>
      </c>
      <c r="H111" s="102" t="s">
        <v>1084</v>
      </c>
      <c r="I111" s="96">
        <v>3</v>
      </c>
      <c r="J111" s="96">
        <v>10</v>
      </c>
      <c r="K111" s="97" t="s">
        <v>1085</v>
      </c>
      <c r="L111" s="53">
        <v>2020051290039</v>
      </c>
      <c r="M111" s="96">
        <v>1</v>
      </c>
      <c r="N111" s="96">
        <v>1421</v>
      </c>
      <c r="O111" s="97" t="str">
        <f>+VLOOKUP(N111,'[1]Productos PD'!$B$2:$C$349,2,FALSE)</f>
        <v>Acciones para la caracterización e identificación de la población habitante de calle en el Municipio.</v>
      </c>
      <c r="P111" s="96" t="s">
        <v>952</v>
      </c>
      <c r="Q111" s="96">
        <v>4</v>
      </c>
      <c r="R111" s="96" t="s">
        <v>953</v>
      </c>
      <c r="S111" s="125">
        <v>1</v>
      </c>
      <c r="T111" s="97" t="s">
        <v>1071</v>
      </c>
      <c r="U111" s="97" t="s">
        <v>1086</v>
      </c>
      <c r="V111" s="96" t="s">
        <v>952</v>
      </c>
      <c r="W111" s="125">
        <v>4</v>
      </c>
      <c r="X111" s="103" t="s">
        <v>956</v>
      </c>
      <c r="Y111" s="144">
        <v>1</v>
      </c>
      <c r="Z111" s="125">
        <v>1</v>
      </c>
      <c r="AA111" s="125">
        <v>1</v>
      </c>
      <c r="AB111" s="145">
        <v>1</v>
      </c>
      <c r="AC111" s="146">
        <v>1</v>
      </c>
      <c r="AD111" s="145">
        <v>1</v>
      </c>
      <c r="AE111" s="147">
        <v>1</v>
      </c>
      <c r="AF111" s="145">
        <v>1</v>
      </c>
      <c r="AG111" s="145"/>
      <c r="AH111" s="54">
        <f t="shared" si="2"/>
        <v>0.75</v>
      </c>
      <c r="AI111" s="54">
        <f t="shared" si="3"/>
        <v>0.75</v>
      </c>
      <c r="AJ111" s="135">
        <v>8889239</v>
      </c>
      <c r="AK111" s="148">
        <v>30202</v>
      </c>
      <c r="AL111" s="149" t="s">
        <v>957</v>
      </c>
      <c r="AM111" s="136">
        <v>8889239</v>
      </c>
      <c r="AN111" s="160"/>
    </row>
    <row r="112" spans="1:40" ht="38.25" x14ac:dyDescent="0.25">
      <c r="A112" s="96">
        <v>1</v>
      </c>
      <c r="B112" s="97" t="s">
        <v>5</v>
      </c>
      <c r="C112" s="96">
        <v>4</v>
      </c>
      <c r="D112" s="96" t="s">
        <v>1008</v>
      </c>
      <c r="E112" s="97" t="s">
        <v>102</v>
      </c>
      <c r="F112" s="96">
        <v>2</v>
      </c>
      <c r="G112" s="96" t="s">
        <v>1083</v>
      </c>
      <c r="H112" s="102" t="s">
        <v>1084</v>
      </c>
      <c r="I112" s="96">
        <v>3</v>
      </c>
      <c r="J112" s="96">
        <v>10</v>
      </c>
      <c r="K112" s="97" t="s">
        <v>1085</v>
      </c>
      <c r="L112" s="53">
        <v>2020051290039</v>
      </c>
      <c r="M112" s="96">
        <v>1</v>
      </c>
      <c r="N112" s="96">
        <v>1422</v>
      </c>
      <c r="O112" s="97" t="str">
        <f>+VLOOKUP(N112,'[1]Productos PD'!$B$2:$C$349,2,FALSE)</f>
        <v>Acciones de atención Integral de Protección Social de la población habitante de calle en el Municipio.</v>
      </c>
      <c r="P112" s="96" t="s">
        <v>952</v>
      </c>
      <c r="Q112" s="96">
        <v>4</v>
      </c>
      <c r="R112" s="96" t="s">
        <v>953</v>
      </c>
      <c r="S112" s="125">
        <v>1</v>
      </c>
      <c r="T112" s="97" t="s">
        <v>1071</v>
      </c>
      <c r="U112" s="97" t="s">
        <v>1087</v>
      </c>
      <c r="V112" s="96" t="s">
        <v>952</v>
      </c>
      <c r="W112" s="125">
        <v>1</v>
      </c>
      <c r="X112" s="103" t="s">
        <v>956</v>
      </c>
      <c r="Y112" s="144">
        <v>0.26083703343678782</v>
      </c>
      <c r="Z112" s="125">
        <v>35</v>
      </c>
      <c r="AA112" s="125">
        <v>35</v>
      </c>
      <c r="AB112" s="145">
        <v>35</v>
      </c>
      <c r="AC112" s="146">
        <v>35</v>
      </c>
      <c r="AD112" s="145">
        <v>35</v>
      </c>
      <c r="AE112" s="147">
        <v>35</v>
      </c>
      <c r="AF112" s="145">
        <v>35</v>
      </c>
      <c r="AG112" s="145"/>
      <c r="AH112" s="54">
        <f t="shared" si="2"/>
        <v>0.75</v>
      </c>
      <c r="AI112" s="54">
        <f t="shared" si="3"/>
        <v>0.75</v>
      </c>
      <c r="AJ112" s="135">
        <v>113613499</v>
      </c>
      <c r="AK112" s="148">
        <v>31416</v>
      </c>
      <c r="AL112" s="149" t="s">
        <v>957</v>
      </c>
      <c r="AM112" s="136">
        <v>113613499</v>
      </c>
      <c r="AN112" s="151"/>
    </row>
    <row r="113" spans="1:40" ht="38.25" x14ac:dyDescent="0.25">
      <c r="A113" s="96">
        <v>1</v>
      </c>
      <c r="B113" s="97" t="s">
        <v>5</v>
      </c>
      <c r="C113" s="96">
        <v>4</v>
      </c>
      <c r="D113" s="96" t="s">
        <v>1008</v>
      </c>
      <c r="E113" s="97" t="s">
        <v>102</v>
      </c>
      <c r="F113" s="96">
        <v>2</v>
      </c>
      <c r="G113" s="96" t="s">
        <v>1083</v>
      </c>
      <c r="H113" s="102" t="s">
        <v>1084</v>
      </c>
      <c r="I113" s="96">
        <v>3</v>
      </c>
      <c r="J113" s="96">
        <v>10</v>
      </c>
      <c r="K113" s="97" t="s">
        <v>1085</v>
      </c>
      <c r="L113" s="53">
        <v>2020051290039</v>
      </c>
      <c r="M113" s="96">
        <v>1</v>
      </c>
      <c r="N113" s="96">
        <v>1422</v>
      </c>
      <c r="O113" s="97" t="str">
        <f>+VLOOKUP(N113,'[1]Productos PD'!$B$2:$C$349,2,FALSE)</f>
        <v>Acciones de atención Integral de Protección Social de la población habitante de calle en el Municipio.</v>
      </c>
      <c r="P113" s="96" t="s">
        <v>952</v>
      </c>
      <c r="Q113" s="96">
        <v>4</v>
      </c>
      <c r="R113" s="96" t="s">
        <v>953</v>
      </c>
      <c r="S113" s="125">
        <v>1</v>
      </c>
      <c r="T113" s="97" t="s">
        <v>1071</v>
      </c>
      <c r="U113" s="97" t="s">
        <v>1088</v>
      </c>
      <c r="V113" s="96" t="s">
        <v>983</v>
      </c>
      <c r="W113" s="122">
        <v>1</v>
      </c>
      <c r="X113" s="103" t="s">
        <v>962</v>
      </c>
      <c r="Y113" s="144">
        <v>0.43221666234197753</v>
      </c>
      <c r="Z113" s="150">
        <v>1</v>
      </c>
      <c r="AA113" s="150">
        <v>1</v>
      </c>
      <c r="AB113" s="150">
        <v>1</v>
      </c>
      <c r="AC113" s="150">
        <v>1</v>
      </c>
      <c r="AD113" s="150">
        <v>1</v>
      </c>
      <c r="AE113" s="150">
        <v>1</v>
      </c>
      <c r="AF113" s="150">
        <v>1</v>
      </c>
      <c r="AG113" s="145"/>
      <c r="AH113" s="54">
        <f t="shared" si="2"/>
        <v>1</v>
      </c>
      <c r="AI113" s="54">
        <f t="shared" si="3"/>
        <v>1</v>
      </c>
      <c r="AJ113" s="135">
        <v>188261792</v>
      </c>
      <c r="AK113" s="148">
        <v>31402</v>
      </c>
      <c r="AL113" s="149" t="s">
        <v>957</v>
      </c>
      <c r="AM113" s="136">
        <v>140441309</v>
      </c>
      <c r="AN113" s="160"/>
    </row>
    <row r="114" spans="1:40" ht="38.25" x14ac:dyDescent="0.25">
      <c r="A114" s="96">
        <v>1</v>
      </c>
      <c r="B114" s="97" t="s">
        <v>5</v>
      </c>
      <c r="C114" s="96">
        <v>4</v>
      </c>
      <c r="D114" s="96" t="s">
        <v>1008</v>
      </c>
      <c r="E114" s="97" t="s">
        <v>102</v>
      </c>
      <c r="F114" s="96">
        <v>2</v>
      </c>
      <c r="G114" s="96" t="s">
        <v>1083</v>
      </c>
      <c r="H114" s="102" t="s">
        <v>1084</v>
      </c>
      <c r="I114" s="96">
        <v>3</v>
      </c>
      <c r="J114" s="96">
        <v>10</v>
      </c>
      <c r="K114" s="97" t="s">
        <v>1085</v>
      </c>
      <c r="L114" s="53">
        <v>2020051290039</v>
      </c>
      <c r="M114" s="96">
        <v>1</v>
      </c>
      <c r="N114" s="96">
        <v>1422</v>
      </c>
      <c r="O114" s="97" t="str">
        <f>+VLOOKUP(N114,'[1]Productos PD'!$B$2:$C$349,2,FALSE)</f>
        <v>Acciones de atención Integral de Protección Social de la población habitante de calle en el Municipio.</v>
      </c>
      <c r="P114" s="96" t="s">
        <v>952</v>
      </c>
      <c r="Q114" s="96">
        <v>4</v>
      </c>
      <c r="R114" s="96" t="s">
        <v>953</v>
      </c>
      <c r="S114" s="125">
        <v>1</v>
      </c>
      <c r="T114" s="97" t="s">
        <v>1071</v>
      </c>
      <c r="U114" s="97" t="s">
        <v>1089</v>
      </c>
      <c r="V114" s="96" t="s">
        <v>952</v>
      </c>
      <c r="W114" s="125">
        <v>1</v>
      </c>
      <c r="X114" s="103" t="s">
        <v>956</v>
      </c>
      <c r="Y114" s="144">
        <v>0.16571174424599139</v>
      </c>
      <c r="Z114" s="125">
        <v>0.25</v>
      </c>
      <c r="AA114" s="125">
        <v>0</v>
      </c>
      <c r="AB114" s="145">
        <v>0.25</v>
      </c>
      <c r="AC114" s="146">
        <v>0</v>
      </c>
      <c r="AD114" s="145">
        <v>0</v>
      </c>
      <c r="AE114" s="147">
        <v>0</v>
      </c>
      <c r="AF114" s="145">
        <v>1</v>
      </c>
      <c r="AG114" s="145"/>
      <c r="AH114" s="54">
        <f t="shared" si="2"/>
        <v>0</v>
      </c>
      <c r="AI114" s="54">
        <f t="shared" si="3"/>
        <v>0</v>
      </c>
      <c r="AJ114" s="135">
        <v>72179517</v>
      </c>
      <c r="AK114" s="148">
        <v>51403</v>
      </c>
      <c r="AL114" s="149" t="s">
        <v>1090</v>
      </c>
      <c r="AM114" s="136">
        <v>0</v>
      </c>
      <c r="AN114" s="154" t="s">
        <v>1091</v>
      </c>
    </row>
    <row r="115" spans="1:40" ht="38.25" x14ac:dyDescent="0.25">
      <c r="A115" s="96">
        <v>1</v>
      </c>
      <c r="B115" s="97" t="s">
        <v>5</v>
      </c>
      <c r="C115" s="96">
        <v>4</v>
      </c>
      <c r="D115" s="96" t="s">
        <v>1008</v>
      </c>
      <c r="E115" s="97" t="s">
        <v>102</v>
      </c>
      <c r="F115" s="96">
        <v>2</v>
      </c>
      <c r="G115" s="96" t="s">
        <v>1083</v>
      </c>
      <c r="H115" s="102" t="s">
        <v>1084</v>
      </c>
      <c r="I115" s="96">
        <v>3</v>
      </c>
      <c r="J115" s="96">
        <v>10</v>
      </c>
      <c r="K115" s="97" t="s">
        <v>1085</v>
      </c>
      <c r="L115" s="53">
        <v>2020051290039</v>
      </c>
      <c r="M115" s="96">
        <v>1</v>
      </c>
      <c r="N115" s="96">
        <v>1422</v>
      </c>
      <c r="O115" s="97" t="str">
        <f>+VLOOKUP(N115,'[1]Productos PD'!$B$2:$C$349,2,FALSE)</f>
        <v>Acciones de atención Integral de Protección Social de la población habitante de calle en el Municipio.</v>
      </c>
      <c r="P115" s="96" t="s">
        <v>952</v>
      </c>
      <c r="Q115" s="96">
        <v>4</v>
      </c>
      <c r="R115" s="96" t="s">
        <v>953</v>
      </c>
      <c r="S115" s="125">
        <v>1</v>
      </c>
      <c r="T115" s="97" t="s">
        <v>1071</v>
      </c>
      <c r="U115" s="97" t="s">
        <v>1092</v>
      </c>
      <c r="V115" s="96" t="s">
        <v>952</v>
      </c>
      <c r="W115" s="125">
        <v>8</v>
      </c>
      <c r="X115" s="103" t="s">
        <v>956</v>
      </c>
      <c r="Y115" s="144">
        <v>0.14123455997524326</v>
      </c>
      <c r="Z115" s="125">
        <v>2</v>
      </c>
      <c r="AA115" s="125">
        <v>2</v>
      </c>
      <c r="AB115" s="145">
        <v>2</v>
      </c>
      <c r="AC115" s="146">
        <v>2</v>
      </c>
      <c r="AD115" s="145">
        <v>2</v>
      </c>
      <c r="AE115" s="147">
        <v>4</v>
      </c>
      <c r="AF115" s="145">
        <v>2</v>
      </c>
      <c r="AG115" s="145"/>
      <c r="AH115" s="54">
        <f t="shared" si="2"/>
        <v>1</v>
      </c>
      <c r="AI115" s="54">
        <f t="shared" si="3"/>
        <v>1</v>
      </c>
      <c r="AJ115" s="135">
        <v>61517923</v>
      </c>
      <c r="AK115" s="148">
        <v>30202</v>
      </c>
      <c r="AL115" s="149" t="s">
        <v>957</v>
      </c>
      <c r="AM115" s="136">
        <v>61517923</v>
      </c>
      <c r="AN115" s="151"/>
    </row>
    <row r="116" spans="1:40" ht="25.5" x14ac:dyDescent="0.25">
      <c r="A116" s="96">
        <v>1</v>
      </c>
      <c r="B116" s="97" t="s">
        <v>5</v>
      </c>
      <c r="C116" s="96">
        <v>8</v>
      </c>
      <c r="D116" s="96" t="s">
        <v>1093</v>
      </c>
      <c r="E116" s="97" t="s">
        <v>1094</v>
      </c>
      <c r="F116" s="96">
        <v>1</v>
      </c>
      <c r="G116" s="96" t="s">
        <v>1095</v>
      </c>
      <c r="H116" s="97" t="s">
        <v>1096</v>
      </c>
      <c r="I116" s="96">
        <v>1</v>
      </c>
      <c r="J116" s="96">
        <v>2</v>
      </c>
      <c r="K116" s="97" t="s">
        <v>1097</v>
      </c>
      <c r="L116" s="53">
        <v>2020051290035</v>
      </c>
      <c r="M116" s="96">
        <v>1</v>
      </c>
      <c r="N116" s="96">
        <v>1811</v>
      </c>
      <c r="O116" s="97" t="str">
        <f>+VLOOKUP(N116,'[1]Productos PD'!$B$2:$C$349,2,FALSE)</f>
        <v>Acciones de atención integral de adultos mayores inscritos en los diferentes programas de la Administración Municipal.</v>
      </c>
      <c r="P116" s="96" t="s">
        <v>952</v>
      </c>
      <c r="Q116" s="96">
        <v>4</v>
      </c>
      <c r="R116" s="122" t="s">
        <v>953</v>
      </c>
      <c r="S116" s="125">
        <v>1</v>
      </c>
      <c r="T116" s="97" t="s">
        <v>1071</v>
      </c>
      <c r="U116" s="97" t="s">
        <v>1098</v>
      </c>
      <c r="V116" s="96" t="s">
        <v>952</v>
      </c>
      <c r="W116" s="125">
        <v>120</v>
      </c>
      <c r="X116" s="103" t="s">
        <v>962</v>
      </c>
      <c r="Y116" s="144">
        <v>0.23085757152330186</v>
      </c>
      <c r="Z116" s="125">
        <v>120</v>
      </c>
      <c r="AA116" s="125">
        <v>120</v>
      </c>
      <c r="AB116" s="145">
        <v>120</v>
      </c>
      <c r="AC116" s="146">
        <v>120</v>
      </c>
      <c r="AD116" s="145">
        <v>120</v>
      </c>
      <c r="AE116" s="147">
        <v>110</v>
      </c>
      <c r="AF116" s="145">
        <v>120</v>
      </c>
      <c r="AG116" s="145"/>
      <c r="AH116" s="54">
        <f t="shared" si="2"/>
        <v>1</v>
      </c>
      <c r="AI116" s="54">
        <f t="shared" si="3"/>
        <v>1</v>
      </c>
      <c r="AJ116" s="135">
        <v>18533072</v>
      </c>
      <c r="AK116" s="148">
        <v>31416</v>
      </c>
      <c r="AL116" s="149" t="s">
        <v>957</v>
      </c>
      <c r="AM116" s="136">
        <v>18533072</v>
      </c>
      <c r="AN116" s="151"/>
    </row>
    <row r="117" spans="1:40" ht="25.5" x14ac:dyDescent="0.25">
      <c r="A117" s="96">
        <v>1</v>
      </c>
      <c r="B117" s="97" t="s">
        <v>5</v>
      </c>
      <c r="C117" s="96">
        <v>8</v>
      </c>
      <c r="D117" s="96" t="s">
        <v>1093</v>
      </c>
      <c r="E117" s="97" t="s">
        <v>1094</v>
      </c>
      <c r="F117" s="96">
        <v>1</v>
      </c>
      <c r="G117" s="96" t="s">
        <v>1095</v>
      </c>
      <c r="H117" s="97" t="s">
        <v>1096</v>
      </c>
      <c r="I117" s="96">
        <v>1</v>
      </c>
      <c r="J117" s="96">
        <v>2</v>
      </c>
      <c r="K117" s="97" t="s">
        <v>1097</v>
      </c>
      <c r="L117" s="53">
        <v>2020051290035</v>
      </c>
      <c r="M117" s="96">
        <v>1</v>
      </c>
      <c r="N117" s="96">
        <v>1811</v>
      </c>
      <c r="O117" s="97" t="str">
        <f>+VLOOKUP(N117,'[1]Productos PD'!$B$2:$C$349,2,FALSE)</f>
        <v>Acciones de atención integral de adultos mayores inscritos en los diferentes programas de la Administración Municipal.</v>
      </c>
      <c r="P117" s="96" t="s">
        <v>952</v>
      </c>
      <c r="Q117" s="96">
        <v>4</v>
      </c>
      <c r="R117" s="122" t="s">
        <v>953</v>
      </c>
      <c r="S117" s="125">
        <v>1</v>
      </c>
      <c r="T117" s="97" t="s">
        <v>1071</v>
      </c>
      <c r="U117" s="97" t="s">
        <v>1098</v>
      </c>
      <c r="V117" s="96" t="s">
        <v>952</v>
      </c>
      <c r="W117" s="125">
        <v>120</v>
      </c>
      <c r="X117" s="103" t="s">
        <v>962</v>
      </c>
      <c r="Y117" s="144">
        <v>0.23085757152330186</v>
      </c>
      <c r="Z117" s="125">
        <v>120</v>
      </c>
      <c r="AA117" s="125">
        <v>120</v>
      </c>
      <c r="AB117" s="145">
        <v>120</v>
      </c>
      <c r="AC117" s="146">
        <v>120</v>
      </c>
      <c r="AD117" s="145">
        <v>120</v>
      </c>
      <c r="AE117" s="147">
        <v>110</v>
      </c>
      <c r="AF117" s="145">
        <v>120</v>
      </c>
      <c r="AG117" s="145"/>
      <c r="AH117" s="54">
        <f t="shared" si="2"/>
        <v>1</v>
      </c>
      <c r="AI117" s="54">
        <f t="shared" si="3"/>
        <v>1</v>
      </c>
      <c r="AJ117" s="135">
        <v>20186765</v>
      </c>
      <c r="AK117" s="148">
        <v>31402</v>
      </c>
      <c r="AL117" s="149" t="s">
        <v>957</v>
      </c>
      <c r="AM117" s="136">
        <v>2600455</v>
      </c>
      <c r="AN117" s="151"/>
    </row>
    <row r="118" spans="1:40" ht="25.5" x14ac:dyDescent="0.25">
      <c r="A118" s="96">
        <v>1</v>
      </c>
      <c r="B118" s="97" t="s">
        <v>5</v>
      </c>
      <c r="C118" s="96">
        <v>8</v>
      </c>
      <c r="D118" s="96" t="s">
        <v>1093</v>
      </c>
      <c r="E118" s="97" t="s">
        <v>1094</v>
      </c>
      <c r="F118" s="96">
        <v>1</v>
      </c>
      <c r="G118" s="96" t="s">
        <v>1095</v>
      </c>
      <c r="H118" s="97" t="s">
        <v>1096</v>
      </c>
      <c r="I118" s="96">
        <v>1</v>
      </c>
      <c r="J118" s="96">
        <v>2</v>
      </c>
      <c r="K118" s="97" t="s">
        <v>1097</v>
      </c>
      <c r="L118" s="53">
        <v>2020051290035</v>
      </c>
      <c r="M118" s="96">
        <v>1</v>
      </c>
      <c r="N118" s="96">
        <v>1811</v>
      </c>
      <c r="O118" s="97" t="str">
        <f>+VLOOKUP(N118,'[1]Productos PD'!$B$2:$C$349,2,FALSE)</f>
        <v>Acciones de atención integral de adultos mayores inscritos en los diferentes programas de la Administración Municipal.</v>
      </c>
      <c r="P118" s="96" t="s">
        <v>952</v>
      </c>
      <c r="Q118" s="96">
        <v>4</v>
      </c>
      <c r="R118" s="122" t="s">
        <v>953</v>
      </c>
      <c r="S118" s="125">
        <v>1</v>
      </c>
      <c r="T118" s="97" t="s">
        <v>1071</v>
      </c>
      <c r="U118" s="97" t="s">
        <v>1098</v>
      </c>
      <c r="V118" s="96" t="s">
        <v>952</v>
      </c>
      <c r="W118" s="125">
        <v>120</v>
      </c>
      <c r="X118" s="103" t="s">
        <v>962</v>
      </c>
      <c r="Y118" s="144">
        <v>0.23085757152330186</v>
      </c>
      <c r="Z118" s="125">
        <v>120</v>
      </c>
      <c r="AA118" s="125">
        <v>120</v>
      </c>
      <c r="AB118" s="145">
        <v>120</v>
      </c>
      <c r="AC118" s="146">
        <v>120</v>
      </c>
      <c r="AD118" s="145">
        <v>120</v>
      </c>
      <c r="AE118" s="147">
        <v>110</v>
      </c>
      <c r="AF118" s="145">
        <v>120</v>
      </c>
      <c r="AG118" s="145"/>
      <c r="AH118" s="54">
        <f t="shared" si="2"/>
        <v>1</v>
      </c>
      <c r="AI118" s="54">
        <f t="shared" si="3"/>
        <v>1</v>
      </c>
      <c r="AJ118" s="135">
        <v>94329807</v>
      </c>
      <c r="AK118" s="148">
        <v>51403</v>
      </c>
      <c r="AL118" s="149" t="s">
        <v>1090</v>
      </c>
      <c r="AM118" s="136">
        <v>84052198</v>
      </c>
      <c r="AN118" s="151"/>
    </row>
    <row r="119" spans="1:40" ht="25.5" x14ac:dyDescent="0.25">
      <c r="A119" s="96">
        <v>1</v>
      </c>
      <c r="B119" s="97" t="s">
        <v>5</v>
      </c>
      <c r="C119" s="96">
        <v>8</v>
      </c>
      <c r="D119" s="96" t="s">
        <v>1093</v>
      </c>
      <c r="E119" s="97" t="s">
        <v>1094</v>
      </c>
      <c r="F119" s="96">
        <v>1</v>
      </c>
      <c r="G119" s="96" t="s">
        <v>1095</v>
      </c>
      <c r="H119" s="97" t="s">
        <v>1096</v>
      </c>
      <c r="I119" s="96">
        <v>1</v>
      </c>
      <c r="J119" s="96">
        <v>2</v>
      </c>
      <c r="K119" s="97" t="s">
        <v>1097</v>
      </c>
      <c r="L119" s="53">
        <v>2020051290035</v>
      </c>
      <c r="M119" s="96">
        <v>1</v>
      </c>
      <c r="N119" s="96">
        <v>1811</v>
      </c>
      <c r="O119" s="97" t="str">
        <f>+VLOOKUP(N119,'[1]Productos PD'!$B$2:$C$349,2,FALSE)</f>
        <v>Acciones de atención integral de adultos mayores inscritos en los diferentes programas de la Administración Municipal.</v>
      </c>
      <c r="P119" s="96" t="s">
        <v>952</v>
      </c>
      <c r="Q119" s="96">
        <v>4</v>
      </c>
      <c r="R119" s="122" t="s">
        <v>953</v>
      </c>
      <c r="S119" s="125">
        <v>1</v>
      </c>
      <c r="T119" s="97" t="s">
        <v>1071</v>
      </c>
      <c r="U119" s="97" t="s">
        <v>1098</v>
      </c>
      <c r="V119" s="96" t="s">
        <v>952</v>
      </c>
      <c r="W119" s="125">
        <v>120</v>
      </c>
      <c r="X119" s="103" t="s">
        <v>962</v>
      </c>
      <c r="Y119" s="144">
        <v>0.23085757152330186</v>
      </c>
      <c r="Z119" s="125">
        <v>120</v>
      </c>
      <c r="AA119" s="125">
        <v>120</v>
      </c>
      <c r="AB119" s="145">
        <v>120</v>
      </c>
      <c r="AC119" s="146">
        <v>120</v>
      </c>
      <c r="AD119" s="145">
        <v>120</v>
      </c>
      <c r="AE119" s="147">
        <v>110</v>
      </c>
      <c r="AF119" s="145">
        <v>120</v>
      </c>
      <c r="AG119" s="145"/>
      <c r="AH119" s="54">
        <f t="shared" si="2"/>
        <v>1</v>
      </c>
      <c r="AI119" s="54">
        <f t="shared" si="3"/>
        <v>1</v>
      </c>
      <c r="AJ119" s="135">
        <v>89250000</v>
      </c>
      <c r="AK119" s="148">
        <v>61410</v>
      </c>
      <c r="AL119" s="149" t="s">
        <v>965</v>
      </c>
      <c r="AM119" s="136">
        <v>0</v>
      </c>
      <c r="AN119" s="154" t="s">
        <v>1099</v>
      </c>
    </row>
    <row r="120" spans="1:40" ht="25.5" x14ac:dyDescent="0.25">
      <c r="A120" s="96">
        <v>1</v>
      </c>
      <c r="B120" s="97" t="s">
        <v>5</v>
      </c>
      <c r="C120" s="96">
        <v>8</v>
      </c>
      <c r="D120" s="96" t="s">
        <v>1093</v>
      </c>
      <c r="E120" s="97" t="s">
        <v>1094</v>
      </c>
      <c r="F120" s="96">
        <v>1</v>
      </c>
      <c r="G120" s="96" t="s">
        <v>1095</v>
      </c>
      <c r="H120" s="97" t="s">
        <v>1096</v>
      </c>
      <c r="I120" s="96">
        <v>1</v>
      </c>
      <c r="J120" s="96">
        <v>2</v>
      </c>
      <c r="K120" s="97" t="s">
        <v>1097</v>
      </c>
      <c r="L120" s="53">
        <v>2020051290035</v>
      </c>
      <c r="M120" s="96">
        <v>1</v>
      </c>
      <c r="N120" s="96">
        <v>1811</v>
      </c>
      <c r="O120" s="97" t="str">
        <f>+VLOOKUP(N120,'[1]Productos PD'!$B$2:$C$349,2,FALSE)</f>
        <v>Acciones de atención integral de adultos mayores inscritos en los diferentes programas de la Administración Municipal.</v>
      </c>
      <c r="P120" s="96" t="s">
        <v>952</v>
      </c>
      <c r="Q120" s="96">
        <v>4</v>
      </c>
      <c r="R120" s="122" t="s">
        <v>953</v>
      </c>
      <c r="S120" s="125">
        <v>1</v>
      </c>
      <c r="T120" s="97" t="s">
        <v>1071</v>
      </c>
      <c r="U120" s="97" t="s">
        <v>1098</v>
      </c>
      <c r="V120" s="96" t="s">
        <v>952</v>
      </c>
      <c r="W120" s="125">
        <v>120</v>
      </c>
      <c r="X120" s="103" t="s">
        <v>962</v>
      </c>
      <c r="Y120" s="144">
        <v>0.23085757152330186</v>
      </c>
      <c r="Z120" s="125">
        <v>120</v>
      </c>
      <c r="AA120" s="125">
        <v>120</v>
      </c>
      <c r="AB120" s="145">
        <v>120</v>
      </c>
      <c r="AC120" s="146">
        <v>120</v>
      </c>
      <c r="AD120" s="145">
        <v>120</v>
      </c>
      <c r="AE120" s="147">
        <v>110</v>
      </c>
      <c r="AF120" s="145">
        <v>120</v>
      </c>
      <c r="AG120" s="145"/>
      <c r="AH120" s="54">
        <f t="shared" si="2"/>
        <v>1</v>
      </c>
      <c r="AI120" s="54">
        <f t="shared" si="3"/>
        <v>1</v>
      </c>
      <c r="AJ120" s="135">
        <v>629329</v>
      </c>
      <c r="AK120" s="148">
        <v>61406</v>
      </c>
      <c r="AL120" s="149" t="s">
        <v>965</v>
      </c>
      <c r="AM120" s="136">
        <v>0</v>
      </c>
      <c r="AN120" s="154" t="s">
        <v>1099</v>
      </c>
    </row>
    <row r="121" spans="1:40" ht="25.5" x14ac:dyDescent="0.25">
      <c r="A121" s="96">
        <v>1</v>
      </c>
      <c r="B121" s="97" t="s">
        <v>5</v>
      </c>
      <c r="C121" s="96">
        <v>8</v>
      </c>
      <c r="D121" s="96" t="s">
        <v>1093</v>
      </c>
      <c r="E121" s="97" t="s">
        <v>1094</v>
      </c>
      <c r="F121" s="96">
        <v>1</v>
      </c>
      <c r="G121" s="96" t="s">
        <v>1095</v>
      </c>
      <c r="H121" s="97" t="s">
        <v>1096</v>
      </c>
      <c r="I121" s="96">
        <v>1</v>
      </c>
      <c r="J121" s="96">
        <v>2</v>
      </c>
      <c r="K121" s="97" t="s">
        <v>1097</v>
      </c>
      <c r="L121" s="53">
        <v>2020051290035</v>
      </c>
      <c r="M121" s="96">
        <v>1</v>
      </c>
      <c r="N121" s="96">
        <v>1811</v>
      </c>
      <c r="O121" s="97" t="str">
        <f>+VLOOKUP(N121,'[1]Productos PD'!$B$2:$C$349,2,FALSE)</f>
        <v>Acciones de atención integral de adultos mayores inscritos en los diferentes programas de la Administración Municipal.</v>
      </c>
      <c r="P121" s="96" t="s">
        <v>952</v>
      </c>
      <c r="Q121" s="96">
        <v>4</v>
      </c>
      <c r="R121" s="96" t="s">
        <v>953</v>
      </c>
      <c r="S121" s="125">
        <v>1</v>
      </c>
      <c r="T121" s="97" t="s">
        <v>1071</v>
      </c>
      <c r="U121" s="97" t="s">
        <v>1100</v>
      </c>
      <c r="V121" s="96" t="s">
        <v>952</v>
      </c>
      <c r="W121" s="125">
        <v>1420</v>
      </c>
      <c r="X121" s="103" t="s">
        <v>962</v>
      </c>
      <c r="Y121" s="144">
        <v>2.3126014453635282E-2</v>
      </c>
      <c r="Z121" s="125">
        <v>1420</v>
      </c>
      <c r="AA121" s="125">
        <v>1420</v>
      </c>
      <c r="AB121" s="145">
        <v>1420</v>
      </c>
      <c r="AC121" s="146">
        <v>1400</v>
      </c>
      <c r="AD121" s="145">
        <v>1420</v>
      </c>
      <c r="AE121" s="147">
        <v>1420</v>
      </c>
      <c r="AF121" s="145">
        <v>1420</v>
      </c>
      <c r="AG121" s="145"/>
      <c r="AH121" s="54">
        <f t="shared" si="2"/>
        <v>1</v>
      </c>
      <c r="AI121" s="54">
        <f t="shared" si="3"/>
        <v>1</v>
      </c>
      <c r="AJ121" s="135">
        <v>5928789</v>
      </c>
      <c r="AK121" s="148">
        <v>31416</v>
      </c>
      <c r="AL121" s="149" t="s">
        <v>957</v>
      </c>
      <c r="AM121" s="136">
        <v>5928789</v>
      </c>
      <c r="AN121" s="151"/>
    </row>
    <row r="122" spans="1:40" ht="25.5" x14ac:dyDescent="0.25">
      <c r="A122" s="96">
        <v>1</v>
      </c>
      <c r="B122" s="97" t="s">
        <v>5</v>
      </c>
      <c r="C122" s="96">
        <v>8</v>
      </c>
      <c r="D122" s="96" t="s">
        <v>1093</v>
      </c>
      <c r="E122" s="97" t="s">
        <v>1094</v>
      </c>
      <c r="F122" s="96">
        <v>1</v>
      </c>
      <c r="G122" s="96" t="s">
        <v>1095</v>
      </c>
      <c r="H122" s="97" t="s">
        <v>1096</v>
      </c>
      <c r="I122" s="96">
        <v>1</v>
      </c>
      <c r="J122" s="96">
        <v>2</v>
      </c>
      <c r="K122" s="97" t="s">
        <v>1097</v>
      </c>
      <c r="L122" s="53">
        <v>2020051290035</v>
      </c>
      <c r="M122" s="96">
        <v>1</v>
      </c>
      <c r="N122" s="96">
        <v>1811</v>
      </c>
      <c r="O122" s="97" t="str">
        <f>+VLOOKUP(N122,'[1]Productos PD'!$B$2:$C$349,2,FALSE)</f>
        <v>Acciones de atención integral de adultos mayores inscritos en los diferentes programas de la Administración Municipal.</v>
      </c>
      <c r="P122" s="96" t="s">
        <v>952</v>
      </c>
      <c r="Q122" s="96">
        <v>4</v>
      </c>
      <c r="R122" s="96" t="s">
        <v>953</v>
      </c>
      <c r="S122" s="125">
        <v>1</v>
      </c>
      <c r="T122" s="97" t="s">
        <v>1071</v>
      </c>
      <c r="U122" s="97" t="s">
        <v>1100</v>
      </c>
      <c r="V122" s="96" t="s">
        <v>952</v>
      </c>
      <c r="W122" s="125">
        <v>1420</v>
      </c>
      <c r="X122" s="103" t="s">
        <v>962</v>
      </c>
      <c r="Y122" s="144">
        <v>2.3126014453635282E-2</v>
      </c>
      <c r="Z122" s="125">
        <v>1420</v>
      </c>
      <c r="AA122" s="125">
        <v>1420</v>
      </c>
      <c r="AB122" s="145">
        <v>1420</v>
      </c>
      <c r="AC122" s="146">
        <v>1400</v>
      </c>
      <c r="AD122" s="145">
        <v>1420</v>
      </c>
      <c r="AE122" s="147">
        <v>1420</v>
      </c>
      <c r="AF122" s="145">
        <v>1420</v>
      </c>
      <c r="AG122" s="145"/>
      <c r="AH122" s="54">
        <f t="shared" si="2"/>
        <v>1</v>
      </c>
      <c r="AI122" s="54">
        <f t="shared" si="3"/>
        <v>1</v>
      </c>
      <c r="AJ122" s="135">
        <v>16402983</v>
      </c>
      <c r="AK122" s="148">
        <v>31402</v>
      </c>
      <c r="AL122" s="149" t="s">
        <v>957</v>
      </c>
      <c r="AM122" s="136">
        <v>10013066</v>
      </c>
      <c r="AN122" s="151"/>
    </row>
    <row r="123" spans="1:40" ht="25.5" x14ac:dyDescent="0.25">
      <c r="A123" s="96">
        <v>1</v>
      </c>
      <c r="B123" s="97" t="s">
        <v>5</v>
      </c>
      <c r="C123" s="96">
        <v>8</v>
      </c>
      <c r="D123" s="96" t="s">
        <v>1093</v>
      </c>
      <c r="E123" s="97" t="s">
        <v>1094</v>
      </c>
      <c r="F123" s="96">
        <v>1</v>
      </c>
      <c r="G123" s="96" t="s">
        <v>1095</v>
      </c>
      <c r="H123" s="97" t="s">
        <v>1096</v>
      </c>
      <c r="I123" s="96">
        <v>1</v>
      </c>
      <c r="J123" s="96">
        <v>2</v>
      </c>
      <c r="K123" s="97" t="s">
        <v>1097</v>
      </c>
      <c r="L123" s="53">
        <v>2020051290035</v>
      </c>
      <c r="M123" s="96">
        <v>1</v>
      </c>
      <c r="N123" s="96">
        <v>1811</v>
      </c>
      <c r="O123" s="97" t="str">
        <f>+VLOOKUP(N123,'[1]Productos PD'!$B$2:$C$349,2,FALSE)</f>
        <v>Acciones de atención integral de adultos mayores inscritos en los diferentes programas de la Administración Municipal.</v>
      </c>
      <c r="P123" s="96" t="s">
        <v>952</v>
      </c>
      <c r="Q123" s="96">
        <v>4</v>
      </c>
      <c r="R123" s="96" t="s">
        <v>953</v>
      </c>
      <c r="S123" s="125">
        <v>1</v>
      </c>
      <c r="T123" s="97" t="s">
        <v>1071</v>
      </c>
      <c r="U123" s="97" t="s">
        <v>1101</v>
      </c>
      <c r="V123" s="96" t="s">
        <v>952</v>
      </c>
      <c r="W123" s="125">
        <v>120</v>
      </c>
      <c r="X123" s="103" t="s">
        <v>962</v>
      </c>
      <c r="Y123" s="144">
        <v>2.9820496501565884E-2</v>
      </c>
      <c r="Z123" s="125">
        <v>120</v>
      </c>
      <c r="AA123" s="125">
        <v>120</v>
      </c>
      <c r="AB123" s="145">
        <v>120</v>
      </c>
      <c r="AC123" s="146">
        <v>120</v>
      </c>
      <c r="AD123" s="145">
        <v>120</v>
      </c>
      <c r="AE123" s="147">
        <v>110</v>
      </c>
      <c r="AF123" s="145">
        <v>120</v>
      </c>
      <c r="AG123" s="145"/>
      <c r="AH123" s="54">
        <f t="shared" si="2"/>
        <v>1</v>
      </c>
      <c r="AI123" s="54">
        <f t="shared" si="3"/>
        <v>1</v>
      </c>
      <c r="AJ123" s="135">
        <v>11857578</v>
      </c>
      <c r="AK123" s="148">
        <v>31416</v>
      </c>
      <c r="AL123" s="149" t="s">
        <v>957</v>
      </c>
      <c r="AM123" s="136">
        <v>6521651</v>
      </c>
      <c r="AN123" s="151"/>
    </row>
    <row r="124" spans="1:40" ht="25.5" x14ac:dyDescent="0.25">
      <c r="A124" s="96">
        <v>1</v>
      </c>
      <c r="B124" s="97" t="s">
        <v>5</v>
      </c>
      <c r="C124" s="96">
        <v>8</v>
      </c>
      <c r="D124" s="96" t="s">
        <v>1093</v>
      </c>
      <c r="E124" s="97" t="s">
        <v>1094</v>
      </c>
      <c r="F124" s="96">
        <v>1</v>
      </c>
      <c r="G124" s="96" t="s">
        <v>1095</v>
      </c>
      <c r="H124" s="97" t="s">
        <v>1096</v>
      </c>
      <c r="I124" s="96">
        <v>1</v>
      </c>
      <c r="J124" s="96">
        <v>2</v>
      </c>
      <c r="K124" s="97" t="s">
        <v>1097</v>
      </c>
      <c r="L124" s="53">
        <v>2020051290035</v>
      </c>
      <c r="M124" s="96">
        <v>1</v>
      </c>
      <c r="N124" s="96">
        <v>1811</v>
      </c>
      <c r="O124" s="97" t="str">
        <f>+VLOOKUP(N124,'[1]Productos PD'!$B$2:$C$349,2,FALSE)</f>
        <v>Acciones de atención integral de adultos mayores inscritos en los diferentes programas de la Administración Municipal.</v>
      </c>
      <c r="P124" s="96" t="s">
        <v>952</v>
      </c>
      <c r="Q124" s="96">
        <v>4</v>
      </c>
      <c r="R124" s="96" t="s">
        <v>953</v>
      </c>
      <c r="S124" s="125">
        <v>1</v>
      </c>
      <c r="T124" s="97" t="s">
        <v>1071</v>
      </c>
      <c r="U124" s="97" t="s">
        <v>1101</v>
      </c>
      <c r="V124" s="96" t="s">
        <v>952</v>
      </c>
      <c r="W124" s="125">
        <v>120</v>
      </c>
      <c r="X124" s="103" t="s">
        <v>962</v>
      </c>
      <c r="Y124" s="144">
        <v>2.9820496501565884E-2</v>
      </c>
      <c r="Z124" s="125">
        <v>120</v>
      </c>
      <c r="AA124" s="125">
        <v>120</v>
      </c>
      <c r="AB124" s="145">
        <v>120</v>
      </c>
      <c r="AC124" s="146">
        <v>120</v>
      </c>
      <c r="AD124" s="145">
        <v>120</v>
      </c>
      <c r="AE124" s="147">
        <v>110</v>
      </c>
      <c r="AF124" s="145">
        <v>120</v>
      </c>
      <c r="AG124" s="145"/>
      <c r="AH124" s="54">
        <f t="shared" si="2"/>
        <v>1</v>
      </c>
      <c r="AI124" s="54">
        <f t="shared" si="3"/>
        <v>1</v>
      </c>
      <c r="AJ124" s="135">
        <v>98813</v>
      </c>
      <c r="AK124" s="148">
        <v>31402</v>
      </c>
      <c r="AL124" s="149" t="s">
        <v>957</v>
      </c>
      <c r="AM124" s="136">
        <v>0</v>
      </c>
      <c r="AN124" s="151" t="s">
        <v>1102</v>
      </c>
    </row>
    <row r="125" spans="1:40" ht="25.5" x14ac:dyDescent="0.25">
      <c r="A125" s="96">
        <v>1</v>
      </c>
      <c r="B125" s="97" t="s">
        <v>5</v>
      </c>
      <c r="C125" s="96">
        <v>8</v>
      </c>
      <c r="D125" s="96" t="s">
        <v>1093</v>
      </c>
      <c r="E125" s="97" t="s">
        <v>1094</v>
      </c>
      <c r="F125" s="96">
        <v>1</v>
      </c>
      <c r="G125" s="96" t="s">
        <v>1095</v>
      </c>
      <c r="H125" s="97" t="s">
        <v>1096</v>
      </c>
      <c r="I125" s="96">
        <v>1</v>
      </c>
      <c r="J125" s="96">
        <v>2</v>
      </c>
      <c r="K125" s="97" t="s">
        <v>1097</v>
      </c>
      <c r="L125" s="53">
        <v>2020051290035</v>
      </c>
      <c r="M125" s="96">
        <v>1</v>
      </c>
      <c r="N125" s="96">
        <v>1811</v>
      </c>
      <c r="O125" s="97" t="str">
        <f>+VLOOKUP(N125,'[1]Productos PD'!$B$2:$C$349,2,FALSE)</f>
        <v>Acciones de atención integral de adultos mayores inscritos en los diferentes programas de la Administración Municipal.</v>
      </c>
      <c r="P125" s="96" t="s">
        <v>952</v>
      </c>
      <c r="Q125" s="96">
        <v>4</v>
      </c>
      <c r="R125" s="96" t="s">
        <v>953</v>
      </c>
      <c r="S125" s="125">
        <v>1</v>
      </c>
      <c r="T125" s="97" t="s">
        <v>1071</v>
      </c>
      <c r="U125" s="97" t="s">
        <v>1101</v>
      </c>
      <c r="V125" s="96" t="s">
        <v>952</v>
      </c>
      <c r="W125" s="125">
        <v>120</v>
      </c>
      <c r="X125" s="103" t="s">
        <v>962</v>
      </c>
      <c r="Y125" s="144">
        <v>2.9820496501565884E-2</v>
      </c>
      <c r="Z125" s="125">
        <v>120</v>
      </c>
      <c r="AA125" s="125">
        <v>120</v>
      </c>
      <c r="AB125" s="145">
        <v>120</v>
      </c>
      <c r="AC125" s="146">
        <v>120</v>
      </c>
      <c r="AD125" s="145">
        <v>120</v>
      </c>
      <c r="AE125" s="147">
        <v>110</v>
      </c>
      <c r="AF125" s="145">
        <v>120</v>
      </c>
      <c r="AG125" s="145"/>
      <c r="AH125" s="54">
        <f t="shared" si="2"/>
        <v>1</v>
      </c>
      <c r="AI125" s="54">
        <f t="shared" si="3"/>
        <v>1</v>
      </c>
      <c r="AJ125" s="135">
        <v>16839947</v>
      </c>
      <c r="AK125" s="148">
        <v>51403</v>
      </c>
      <c r="AL125" s="149" t="s">
        <v>1090</v>
      </c>
      <c r="AM125" s="136">
        <v>24297106</v>
      </c>
      <c r="AN125" s="151"/>
    </row>
    <row r="126" spans="1:40" ht="25.5" x14ac:dyDescent="0.25">
      <c r="A126" s="96">
        <v>1</v>
      </c>
      <c r="B126" s="97" t="s">
        <v>5</v>
      </c>
      <c r="C126" s="96">
        <v>8</v>
      </c>
      <c r="D126" s="96" t="s">
        <v>1093</v>
      </c>
      <c r="E126" s="97" t="s">
        <v>1094</v>
      </c>
      <c r="F126" s="96">
        <v>1</v>
      </c>
      <c r="G126" s="96" t="s">
        <v>1095</v>
      </c>
      <c r="H126" s="97" t="s">
        <v>1096</v>
      </c>
      <c r="I126" s="96">
        <v>1</v>
      </c>
      <c r="J126" s="96">
        <v>2</v>
      </c>
      <c r="K126" s="97" t="s">
        <v>1097</v>
      </c>
      <c r="L126" s="53">
        <v>2020051290035</v>
      </c>
      <c r="M126" s="96">
        <v>1</v>
      </c>
      <c r="N126" s="96">
        <v>1811</v>
      </c>
      <c r="O126" s="97" t="str">
        <f>+VLOOKUP(N126,'[1]Productos PD'!$B$2:$C$349,2,FALSE)</f>
        <v>Acciones de atención integral de adultos mayores inscritos en los diferentes programas de la Administración Municipal.</v>
      </c>
      <c r="P126" s="96" t="s">
        <v>952</v>
      </c>
      <c r="Q126" s="96">
        <v>4</v>
      </c>
      <c r="R126" s="96" t="s">
        <v>953</v>
      </c>
      <c r="S126" s="125">
        <v>1</v>
      </c>
      <c r="T126" s="97" t="s">
        <v>1071</v>
      </c>
      <c r="U126" s="97" t="s">
        <v>1103</v>
      </c>
      <c r="V126" s="96" t="s">
        <v>952</v>
      </c>
      <c r="W126" s="125">
        <v>120</v>
      </c>
      <c r="X126" s="103" t="s">
        <v>962</v>
      </c>
      <c r="Y126" s="144">
        <v>0.15452372217557869</v>
      </c>
      <c r="Z126" s="125">
        <v>120</v>
      </c>
      <c r="AA126" s="125">
        <v>120</v>
      </c>
      <c r="AB126" s="145">
        <v>120</v>
      </c>
      <c r="AC126" s="146">
        <v>120</v>
      </c>
      <c r="AD126" s="145">
        <v>120</v>
      </c>
      <c r="AE126" s="147">
        <v>110</v>
      </c>
      <c r="AF126" s="145">
        <v>120</v>
      </c>
      <c r="AG126" s="145"/>
      <c r="AH126" s="54">
        <f t="shared" si="2"/>
        <v>1</v>
      </c>
      <c r="AI126" s="54">
        <f t="shared" si="3"/>
        <v>1</v>
      </c>
      <c r="AJ126" s="135">
        <v>149216742</v>
      </c>
      <c r="AK126" s="148">
        <v>31402</v>
      </c>
      <c r="AL126" s="149" t="s">
        <v>957</v>
      </c>
      <c r="AM126" s="136">
        <v>8764720</v>
      </c>
      <c r="AN126" s="151"/>
    </row>
    <row r="127" spans="1:40" ht="25.5" x14ac:dyDescent="0.25">
      <c r="A127" s="96">
        <v>1</v>
      </c>
      <c r="B127" s="97" t="s">
        <v>5</v>
      </c>
      <c r="C127" s="96">
        <v>8</v>
      </c>
      <c r="D127" s="96" t="s">
        <v>1093</v>
      </c>
      <c r="E127" s="97" t="s">
        <v>1094</v>
      </c>
      <c r="F127" s="96">
        <v>1</v>
      </c>
      <c r="G127" s="96" t="s">
        <v>1095</v>
      </c>
      <c r="H127" s="97" t="s">
        <v>1096</v>
      </c>
      <c r="I127" s="96">
        <v>1</v>
      </c>
      <c r="J127" s="96">
        <v>2</v>
      </c>
      <c r="K127" s="97" t="s">
        <v>1097</v>
      </c>
      <c r="L127" s="53">
        <v>2020051290035</v>
      </c>
      <c r="M127" s="96">
        <v>1</v>
      </c>
      <c r="N127" s="96">
        <v>1811</v>
      </c>
      <c r="O127" s="97" t="str">
        <f>+VLOOKUP(N127,'[1]Productos PD'!$B$2:$C$349,2,FALSE)</f>
        <v>Acciones de atención integral de adultos mayores inscritos en los diferentes programas de la Administración Municipal.</v>
      </c>
      <c r="P127" s="96" t="s">
        <v>952</v>
      </c>
      <c r="Q127" s="96">
        <v>4</v>
      </c>
      <c r="R127" s="96" t="s">
        <v>953</v>
      </c>
      <c r="S127" s="125">
        <v>1</v>
      </c>
      <c r="T127" s="97" t="s">
        <v>1071</v>
      </c>
      <c r="U127" s="97" t="s">
        <v>1104</v>
      </c>
      <c r="V127" s="96" t="s">
        <v>952</v>
      </c>
      <c r="W127" s="125">
        <v>25</v>
      </c>
      <c r="X127" s="103" t="s">
        <v>962</v>
      </c>
      <c r="Y127" s="144">
        <v>0.55649436743919523</v>
      </c>
      <c r="Z127" s="125">
        <v>25</v>
      </c>
      <c r="AA127" s="125">
        <v>25</v>
      </c>
      <c r="AB127" s="145">
        <v>25</v>
      </c>
      <c r="AC127" s="146">
        <v>25</v>
      </c>
      <c r="AD127" s="145">
        <v>25</v>
      </c>
      <c r="AE127" s="147">
        <v>25</v>
      </c>
      <c r="AF127" s="145">
        <v>25</v>
      </c>
      <c r="AG127" s="145"/>
      <c r="AH127" s="54">
        <f t="shared" si="2"/>
        <v>1</v>
      </c>
      <c r="AI127" s="54">
        <f t="shared" si="3"/>
        <v>1</v>
      </c>
      <c r="AJ127" s="135">
        <v>241627596</v>
      </c>
      <c r="AK127" s="148">
        <v>31416</v>
      </c>
      <c r="AL127" s="149" t="s">
        <v>957</v>
      </c>
      <c r="AM127" s="136">
        <v>241627596</v>
      </c>
      <c r="AN127" s="151"/>
    </row>
    <row r="128" spans="1:40" ht="25.5" x14ac:dyDescent="0.25">
      <c r="A128" s="96">
        <v>1</v>
      </c>
      <c r="B128" s="97" t="s">
        <v>5</v>
      </c>
      <c r="C128" s="96">
        <v>8</v>
      </c>
      <c r="D128" s="96" t="s">
        <v>1093</v>
      </c>
      <c r="E128" s="97" t="s">
        <v>1094</v>
      </c>
      <c r="F128" s="96">
        <v>1</v>
      </c>
      <c r="G128" s="96" t="s">
        <v>1095</v>
      </c>
      <c r="H128" s="97" t="s">
        <v>1096</v>
      </c>
      <c r="I128" s="96">
        <v>1</v>
      </c>
      <c r="J128" s="96">
        <v>2</v>
      </c>
      <c r="K128" s="97" t="s">
        <v>1097</v>
      </c>
      <c r="L128" s="53">
        <v>2020051290035</v>
      </c>
      <c r="M128" s="96">
        <v>1</v>
      </c>
      <c r="N128" s="96">
        <v>1811</v>
      </c>
      <c r="O128" s="97" t="str">
        <f>+VLOOKUP(N128,'[1]Productos PD'!$B$2:$C$349,2,FALSE)</f>
        <v>Acciones de atención integral de adultos mayores inscritos en los diferentes programas de la Administración Municipal.</v>
      </c>
      <c r="P128" s="96" t="s">
        <v>952</v>
      </c>
      <c r="Q128" s="96">
        <v>4</v>
      </c>
      <c r="R128" s="96" t="s">
        <v>953</v>
      </c>
      <c r="S128" s="125">
        <v>1</v>
      </c>
      <c r="T128" s="97" t="s">
        <v>1071</v>
      </c>
      <c r="U128" s="97" t="s">
        <v>1104</v>
      </c>
      <c r="V128" s="96" t="s">
        <v>952</v>
      </c>
      <c r="W128" s="125">
        <v>25</v>
      </c>
      <c r="X128" s="103" t="s">
        <v>962</v>
      </c>
      <c r="Y128" s="144">
        <v>0.55649436743919523</v>
      </c>
      <c r="Z128" s="125">
        <v>25</v>
      </c>
      <c r="AA128" s="125">
        <v>25</v>
      </c>
      <c r="AB128" s="145">
        <v>25</v>
      </c>
      <c r="AC128" s="146">
        <v>25</v>
      </c>
      <c r="AD128" s="145">
        <v>25</v>
      </c>
      <c r="AE128" s="147">
        <v>25</v>
      </c>
      <c r="AF128" s="145">
        <v>25</v>
      </c>
      <c r="AG128" s="145"/>
      <c r="AH128" s="54">
        <f t="shared" si="2"/>
        <v>1</v>
      </c>
      <c r="AI128" s="54">
        <f t="shared" si="3"/>
        <v>1</v>
      </c>
      <c r="AJ128" s="135">
        <v>139101064</v>
      </c>
      <c r="AK128" s="148">
        <v>31402</v>
      </c>
      <c r="AL128" s="149" t="s">
        <v>957</v>
      </c>
      <c r="AM128" s="136">
        <v>91009022</v>
      </c>
      <c r="AN128" s="151"/>
    </row>
    <row r="129" spans="1:40" ht="25.5" x14ac:dyDescent="0.25">
      <c r="A129" s="96">
        <v>1</v>
      </c>
      <c r="B129" s="97" t="s">
        <v>5</v>
      </c>
      <c r="C129" s="96">
        <v>8</v>
      </c>
      <c r="D129" s="96" t="s">
        <v>1093</v>
      </c>
      <c r="E129" s="97" t="s">
        <v>1094</v>
      </c>
      <c r="F129" s="96">
        <v>1</v>
      </c>
      <c r="G129" s="96" t="s">
        <v>1095</v>
      </c>
      <c r="H129" s="97" t="s">
        <v>1096</v>
      </c>
      <c r="I129" s="96">
        <v>1</v>
      </c>
      <c r="J129" s="96">
        <v>2</v>
      </c>
      <c r="K129" s="97" t="s">
        <v>1097</v>
      </c>
      <c r="L129" s="53">
        <v>2020051290035</v>
      </c>
      <c r="M129" s="96">
        <v>1</v>
      </c>
      <c r="N129" s="96">
        <v>1811</v>
      </c>
      <c r="O129" s="97" t="str">
        <f>+VLOOKUP(N129,'[1]Productos PD'!$B$2:$C$349,2,FALSE)</f>
        <v>Acciones de atención integral de adultos mayores inscritos en los diferentes programas de la Administración Municipal.</v>
      </c>
      <c r="P129" s="96" t="s">
        <v>952</v>
      </c>
      <c r="Q129" s="96">
        <v>4</v>
      </c>
      <c r="R129" s="96" t="s">
        <v>953</v>
      </c>
      <c r="S129" s="125">
        <v>1</v>
      </c>
      <c r="T129" s="97" t="s">
        <v>1071</v>
      </c>
      <c r="U129" s="97" t="s">
        <v>1104</v>
      </c>
      <c r="V129" s="96" t="s">
        <v>952</v>
      </c>
      <c r="W129" s="125">
        <v>25</v>
      </c>
      <c r="X129" s="103" t="s">
        <v>962</v>
      </c>
      <c r="Y129" s="144">
        <v>0.55649436743919523</v>
      </c>
      <c r="Z129" s="125">
        <v>25</v>
      </c>
      <c r="AA129" s="125">
        <v>25</v>
      </c>
      <c r="AB129" s="145">
        <v>25</v>
      </c>
      <c r="AC129" s="146">
        <v>25</v>
      </c>
      <c r="AD129" s="145">
        <v>25</v>
      </c>
      <c r="AE129" s="147">
        <v>25</v>
      </c>
      <c r="AF129" s="145">
        <v>25</v>
      </c>
      <c r="AG129" s="145"/>
      <c r="AH129" s="54">
        <f t="shared" si="2"/>
        <v>1</v>
      </c>
      <c r="AI129" s="54">
        <f t="shared" si="3"/>
        <v>1</v>
      </c>
      <c r="AJ129" s="135">
        <v>80153402</v>
      </c>
      <c r="AK129" s="148">
        <v>51403</v>
      </c>
      <c r="AL129" s="149" t="s">
        <v>1090</v>
      </c>
      <c r="AM129" s="136">
        <v>0</v>
      </c>
      <c r="AN129" s="154" t="s">
        <v>1105</v>
      </c>
    </row>
    <row r="130" spans="1:40" ht="25.5" x14ac:dyDescent="0.25">
      <c r="A130" s="96">
        <v>1</v>
      </c>
      <c r="B130" s="97" t="s">
        <v>5</v>
      </c>
      <c r="C130" s="96">
        <v>8</v>
      </c>
      <c r="D130" s="96" t="s">
        <v>1093</v>
      </c>
      <c r="E130" s="97" t="s">
        <v>1094</v>
      </c>
      <c r="F130" s="96">
        <v>1</v>
      </c>
      <c r="G130" s="96" t="s">
        <v>1095</v>
      </c>
      <c r="H130" s="97" t="s">
        <v>1096</v>
      </c>
      <c r="I130" s="96">
        <v>1</v>
      </c>
      <c r="J130" s="96">
        <v>2</v>
      </c>
      <c r="K130" s="97" t="s">
        <v>1097</v>
      </c>
      <c r="L130" s="53">
        <v>2020051290035</v>
      </c>
      <c r="M130" s="96">
        <v>1</v>
      </c>
      <c r="N130" s="96">
        <v>1811</v>
      </c>
      <c r="O130" s="97" t="str">
        <f>+VLOOKUP(N130,'[1]Productos PD'!$B$2:$C$349,2,FALSE)</f>
        <v>Acciones de atención integral de adultos mayores inscritos en los diferentes programas de la Administración Municipal.</v>
      </c>
      <c r="P130" s="96" t="s">
        <v>952</v>
      </c>
      <c r="Q130" s="96">
        <v>4</v>
      </c>
      <c r="R130" s="96" t="s">
        <v>953</v>
      </c>
      <c r="S130" s="125">
        <v>1</v>
      </c>
      <c r="T130" s="97" t="s">
        <v>1071</v>
      </c>
      <c r="U130" s="97" t="s">
        <v>1104</v>
      </c>
      <c r="V130" s="96" t="s">
        <v>952</v>
      </c>
      <c r="W130" s="125">
        <v>25</v>
      </c>
      <c r="X130" s="103" t="s">
        <v>962</v>
      </c>
      <c r="Y130" s="144">
        <v>0.55649436743919523</v>
      </c>
      <c r="Z130" s="125">
        <v>25</v>
      </c>
      <c r="AA130" s="125">
        <v>25</v>
      </c>
      <c r="AB130" s="145">
        <v>25</v>
      </c>
      <c r="AC130" s="146">
        <v>25</v>
      </c>
      <c r="AD130" s="145">
        <v>25</v>
      </c>
      <c r="AE130" s="147">
        <v>25</v>
      </c>
      <c r="AF130" s="145">
        <v>25</v>
      </c>
      <c r="AG130" s="145"/>
      <c r="AH130" s="54">
        <f t="shared" si="2"/>
        <v>1</v>
      </c>
      <c r="AI130" s="54">
        <f t="shared" si="3"/>
        <v>1</v>
      </c>
      <c r="AJ130" s="135">
        <v>76500000</v>
      </c>
      <c r="AK130" s="148">
        <v>61410</v>
      </c>
      <c r="AL130" s="149" t="s">
        <v>965</v>
      </c>
      <c r="AM130" s="136">
        <v>0</v>
      </c>
      <c r="AN130" s="154" t="s">
        <v>1106</v>
      </c>
    </row>
    <row r="131" spans="1:40" ht="25.5" x14ac:dyDescent="0.25">
      <c r="A131" s="96">
        <v>1</v>
      </c>
      <c r="B131" s="97" t="s">
        <v>5</v>
      </c>
      <c r="C131" s="96">
        <v>8</v>
      </c>
      <c r="D131" s="96" t="s">
        <v>1093</v>
      </c>
      <c r="E131" s="97" t="s">
        <v>1094</v>
      </c>
      <c r="F131" s="96">
        <v>1</v>
      </c>
      <c r="G131" s="96" t="s">
        <v>1095</v>
      </c>
      <c r="H131" s="97" t="s">
        <v>1096</v>
      </c>
      <c r="I131" s="96">
        <v>1</v>
      </c>
      <c r="J131" s="96">
        <v>2</v>
      </c>
      <c r="K131" s="97" t="s">
        <v>1097</v>
      </c>
      <c r="L131" s="53">
        <v>2020051290035</v>
      </c>
      <c r="M131" s="96">
        <v>1</v>
      </c>
      <c r="N131" s="96">
        <v>1811</v>
      </c>
      <c r="O131" s="97" t="str">
        <f>+VLOOKUP(N131,'[1]Productos PD'!$B$2:$C$349,2,FALSE)</f>
        <v>Acciones de atención integral de adultos mayores inscritos en los diferentes programas de la Administración Municipal.</v>
      </c>
      <c r="P131" s="96" t="s">
        <v>952</v>
      </c>
      <c r="Q131" s="96">
        <v>4</v>
      </c>
      <c r="R131" s="96" t="s">
        <v>953</v>
      </c>
      <c r="S131" s="125">
        <v>1</v>
      </c>
      <c r="T131" s="97" t="s">
        <v>1071</v>
      </c>
      <c r="U131" s="97" t="s">
        <v>1107</v>
      </c>
      <c r="V131" s="96" t="s">
        <v>983</v>
      </c>
      <c r="W131" s="122">
        <v>1</v>
      </c>
      <c r="X131" s="103" t="s">
        <v>962</v>
      </c>
      <c r="Y131" s="144">
        <v>5.1778279067230502E-3</v>
      </c>
      <c r="Z131" s="150">
        <v>1</v>
      </c>
      <c r="AA131" s="54">
        <v>0</v>
      </c>
      <c r="AB131" s="150">
        <v>1</v>
      </c>
      <c r="AC131" s="150">
        <v>0</v>
      </c>
      <c r="AD131" s="150">
        <v>1</v>
      </c>
      <c r="AE131" s="150">
        <v>0</v>
      </c>
      <c r="AF131" s="150">
        <v>1</v>
      </c>
      <c r="AG131" s="145"/>
      <c r="AH131" s="54">
        <f t="shared" si="2"/>
        <v>0</v>
      </c>
      <c r="AI131" s="54">
        <f t="shared" si="3"/>
        <v>0</v>
      </c>
      <c r="AJ131" s="135">
        <v>5000000</v>
      </c>
      <c r="AK131" s="148">
        <v>51403</v>
      </c>
      <c r="AL131" s="149" t="s">
        <v>1090</v>
      </c>
      <c r="AM131" s="136">
        <v>0</v>
      </c>
      <c r="AN131" s="151"/>
    </row>
    <row r="132" spans="1:40" ht="25.5" x14ac:dyDescent="0.25">
      <c r="A132" s="96">
        <v>1</v>
      </c>
      <c r="B132" s="97" t="s">
        <v>5</v>
      </c>
      <c r="C132" s="96">
        <v>8</v>
      </c>
      <c r="D132" s="96" t="s">
        <v>1093</v>
      </c>
      <c r="E132" s="97" t="s">
        <v>1094</v>
      </c>
      <c r="F132" s="96">
        <v>1</v>
      </c>
      <c r="G132" s="96" t="s">
        <v>1095</v>
      </c>
      <c r="H132" s="97" t="s">
        <v>1096</v>
      </c>
      <c r="I132" s="96">
        <v>1</v>
      </c>
      <c r="J132" s="96">
        <v>2</v>
      </c>
      <c r="K132" s="97" t="s">
        <v>1097</v>
      </c>
      <c r="L132" s="53">
        <v>2020051290035</v>
      </c>
      <c r="M132" s="96">
        <v>2</v>
      </c>
      <c r="N132" s="96">
        <v>1812</v>
      </c>
      <c r="O132" s="97" t="str">
        <f>+VLOOKUP(N132,'[1]Productos PD'!$B$2:$C$349,2,FALSE)</f>
        <v>Seguimiento trimestral a las acciones de implementación de la política pública de adulto mayor.</v>
      </c>
      <c r="P132" s="96" t="s">
        <v>952</v>
      </c>
      <c r="Q132" s="96">
        <v>16</v>
      </c>
      <c r="R132" s="96" t="s">
        <v>953</v>
      </c>
      <c r="S132" s="125">
        <v>4</v>
      </c>
      <c r="T132" s="97" t="s">
        <v>1071</v>
      </c>
      <c r="U132" s="97" t="s">
        <v>1108</v>
      </c>
      <c r="V132" s="96" t="s">
        <v>952</v>
      </c>
      <c r="W132" s="125">
        <v>6</v>
      </c>
      <c r="X132" s="103" t="s">
        <v>956</v>
      </c>
      <c r="Y132" s="144">
        <v>2.2639509217050144E-2</v>
      </c>
      <c r="Z132" s="125">
        <v>0</v>
      </c>
      <c r="AA132" s="125">
        <v>0</v>
      </c>
      <c r="AB132" s="145">
        <v>2</v>
      </c>
      <c r="AC132" s="146">
        <v>1</v>
      </c>
      <c r="AD132" s="145">
        <v>2</v>
      </c>
      <c r="AE132" s="147">
        <v>2</v>
      </c>
      <c r="AF132" s="145">
        <v>2</v>
      </c>
      <c r="AG132" s="145"/>
      <c r="AH132" s="54">
        <f t="shared" si="2"/>
        <v>0.5</v>
      </c>
      <c r="AI132" s="54">
        <f t="shared" si="3"/>
        <v>0.5</v>
      </c>
      <c r="AJ132" s="135">
        <v>5383604</v>
      </c>
      <c r="AK132" s="148">
        <v>31416</v>
      </c>
      <c r="AL132" s="149" t="s">
        <v>957</v>
      </c>
      <c r="AM132" s="136">
        <v>5383604</v>
      </c>
      <c r="AN132" s="151"/>
    </row>
    <row r="133" spans="1:40" ht="25.5" x14ac:dyDescent="0.25">
      <c r="A133" s="96">
        <v>1</v>
      </c>
      <c r="B133" s="97" t="s">
        <v>5</v>
      </c>
      <c r="C133" s="96">
        <v>8</v>
      </c>
      <c r="D133" s="96" t="s">
        <v>1093</v>
      </c>
      <c r="E133" s="97" t="s">
        <v>1094</v>
      </c>
      <c r="F133" s="96">
        <v>1</v>
      </c>
      <c r="G133" s="96" t="s">
        <v>1095</v>
      </c>
      <c r="H133" s="97" t="s">
        <v>1096</v>
      </c>
      <c r="I133" s="96">
        <v>1</v>
      </c>
      <c r="J133" s="96">
        <v>2</v>
      </c>
      <c r="K133" s="97" t="s">
        <v>1097</v>
      </c>
      <c r="L133" s="53">
        <v>2020051290035</v>
      </c>
      <c r="M133" s="96">
        <v>2</v>
      </c>
      <c r="N133" s="96">
        <v>1812</v>
      </c>
      <c r="O133" s="97" t="str">
        <f>+VLOOKUP(N133,'[1]Productos PD'!$B$2:$C$349,2,FALSE)</f>
        <v>Seguimiento trimestral a las acciones de implementación de la política pública de adulto mayor.</v>
      </c>
      <c r="P133" s="96" t="s">
        <v>952</v>
      </c>
      <c r="Q133" s="96">
        <v>16</v>
      </c>
      <c r="R133" s="96" t="s">
        <v>953</v>
      </c>
      <c r="S133" s="125">
        <v>4</v>
      </c>
      <c r="T133" s="97" t="s">
        <v>1071</v>
      </c>
      <c r="U133" s="97" t="s">
        <v>1109</v>
      </c>
      <c r="V133" s="96" t="s">
        <v>952</v>
      </c>
      <c r="W133" s="125">
        <v>1</v>
      </c>
      <c r="X133" s="96" t="s">
        <v>984</v>
      </c>
      <c r="Y133" s="144">
        <v>8.4105403061035491E-2</v>
      </c>
      <c r="Z133" s="127">
        <v>0</v>
      </c>
      <c r="AA133" s="127">
        <v>0</v>
      </c>
      <c r="AB133" s="145">
        <v>0</v>
      </c>
      <c r="AC133" s="146">
        <v>0</v>
      </c>
      <c r="AD133" s="145">
        <v>0</v>
      </c>
      <c r="AE133" s="147">
        <v>0</v>
      </c>
      <c r="AF133" s="145">
        <v>1</v>
      </c>
      <c r="AG133" s="145"/>
      <c r="AH133" s="54">
        <f t="shared" si="2"/>
        <v>0</v>
      </c>
      <c r="AI133" s="54">
        <f t="shared" si="3"/>
        <v>0</v>
      </c>
      <c r="AJ133" s="135">
        <v>20000000</v>
      </c>
      <c r="AK133" s="148">
        <v>31402</v>
      </c>
      <c r="AL133" s="149" t="s">
        <v>957</v>
      </c>
      <c r="AM133" s="136">
        <v>0</v>
      </c>
      <c r="AN133" s="151"/>
    </row>
    <row r="134" spans="1:40" ht="25.5" x14ac:dyDescent="0.25">
      <c r="A134" s="96">
        <v>1</v>
      </c>
      <c r="B134" s="97" t="s">
        <v>5</v>
      </c>
      <c r="C134" s="96">
        <v>8</v>
      </c>
      <c r="D134" s="96" t="s">
        <v>1093</v>
      </c>
      <c r="E134" s="97" t="s">
        <v>1094</v>
      </c>
      <c r="F134" s="96">
        <v>1</v>
      </c>
      <c r="G134" s="96" t="s">
        <v>1095</v>
      </c>
      <c r="H134" s="97" t="s">
        <v>1096</v>
      </c>
      <c r="I134" s="96">
        <v>1</v>
      </c>
      <c r="J134" s="96">
        <v>2</v>
      </c>
      <c r="K134" s="97" t="s">
        <v>1097</v>
      </c>
      <c r="L134" s="53">
        <v>2020051290035</v>
      </c>
      <c r="M134" s="96">
        <v>2</v>
      </c>
      <c r="N134" s="96">
        <v>1812</v>
      </c>
      <c r="O134" s="97" t="str">
        <f>+VLOOKUP(N134,'[1]Productos PD'!$B$2:$C$349,2,FALSE)</f>
        <v>Seguimiento trimestral a las acciones de implementación de la política pública de adulto mayor.</v>
      </c>
      <c r="P134" s="96" t="s">
        <v>952</v>
      </c>
      <c r="Q134" s="96">
        <v>16</v>
      </c>
      <c r="R134" s="96" t="s">
        <v>953</v>
      </c>
      <c r="S134" s="125">
        <v>4</v>
      </c>
      <c r="T134" s="97" t="s">
        <v>1071</v>
      </c>
      <c r="U134" s="97" t="s">
        <v>1110</v>
      </c>
      <c r="V134" s="96" t="s">
        <v>952</v>
      </c>
      <c r="W134" s="125">
        <v>6</v>
      </c>
      <c r="X134" s="103" t="s">
        <v>956</v>
      </c>
      <c r="Y134" s="144">
        <v>2.2639509217050144E-2</v>
      </c>
      <c r="Z134" s="125">
        <v>1</v>
      </c>
      <c r="AA134" s="125">
        <v>1</v>
      </c>
      <c r="AB134" s="145">
        <v>2</v>
      </c>
      <c r="AC134" s="146">
        <v>2</v>
      </c>
      <c r="AD134" s="145">
        <v>2</v>
      </c>
      <c r="AE134" s="147">
        <v>1</v>
      </c>
      <c r="AF134" s="145">
        <v>1</v>
      </c>
      <c r="AG134" s="145"/>
      <c r="AH134" s="54">
        <f t="shared" si="2"/>
        <v>0.66666666666666663</v>
      </c>
      <c r="AI134" s="54">
        <f t="shared" si="3"/>
        <v>0.66666666666666663</v>
      </c>
      <c r="AJ134" s="135">
        <v>5383604</v>
      </c>
      <c r="AK134" s="148">
        <v>31416</v>
      </c>
      <c r="AL134" s="149" t="s">
        <v>957</v>
      </c>
      <c r="AM134" s="136">
        <v>5383604</v>
      </c>
      <c r="AN134" s="160"/>
    </row>
    <row r="135" spans="1:40" ht="25.5" x14ac:dyDescent="0.25">
      <c r="A135" s="96">
        <v>1</v>
      </c>
      <c r="B135" s="97" t="s">
        <v>5</v>
      </c>
      <c r="C135" s="96">
        <v>8</v>
      </c>
      <c r="D135" s="96" t="s">
        <v>1093</v>
      </c>
      <c r="E135" s="97" t="s">
        <v>1094</v>
      </c>
      <c r="F135" s="96">
        <v>1</v>
      </c>
      <c r="G135" s="96" t="s">
        <v>1095</v>
      </c>
      <c r="H135" s="97" t="s">
        <v>1096</v>
      </c>
      <c r="I135" s="96">
        <v>1</v>
      </c>
      <c r="J135" s="96">
        <v>2</v>
      </c>
      <c r="K135" s="97" t="s">
        <v>1097</v>
      </c>
      <c r="L135" s="53">
        <v>2020051290035</v>
      </c>
      <c r="M135" s="96">
        <v>2</v>
      </c>
      <c r="N135" s="96">
        <v>1812</v>
      </c>
      <c r="O135" s="97" t="str">
        <f>+VLOOKUP(N135,'[1]Productos PD'!$B$2:$C$349,2,FALSE)</f>
        <v>Seguimiento trimestral a las acciones de implementación de la política pública de adulto mayor.</v>
      </c>
      <c r="P135" s="96" t="s">
        <v>952</v>
      </c>
      <c r="Q135" s="96">
        <v>16</v>
      </c>
      <c r="R135" s="96" t="s">
        <v>953</v>
      </c>
      <c r="S135" s="125">
        <v>4</v>
      </c>
      <c r="T135" s="97" t="s">
        <v>1071</v>
      </c>
      <c r="U135" s="97" t="s">
        <v>1111</v>
      </c>
      <c r="V135" s="96" t="s">
        <v>952</v>
      </c>
      <c r="W135" s="125">
        <v>720</v>
      </c>
      <c r="X135" s="103" t="s">
        <v>962</v>
      </c>
      <c r="Y135" s="144">
        <v>0.21867404795869227</v>
      </c>
      <c r="Z135" s="125">
        <v>720</v>
      </c>
      <c r="AA135" s="125">
        <v>380</v>
      </c>
      <c r="AB135" s="145">
        <v>720</v>
      </c>
      <c r="AC135" s="146">
        <v>600</v>
      </c>
      <c r="AD135" s="145">
        <v>720</v>
      </c>
      <c r="AE135" s="147">
        <v>705</v>
      </c>
      <c r="AF135" s="145">
        <v>720</v>
      </c>
      <c r="AG135" s="145"/>
      <c r="AH135" s="54">
        <f t="shared" si="2"/>
        <v>1</v>
      </c>
      <c r="AI135" s="54">
        <f t="shared" si="3"/>
        <v>1</v>
      </c>
      <c r="AJ135" s="135">
        <v>52000000</v>
      </c>
      <c r="AK135" s="148">
        <v>31416</v>
      </c>
      <c r="AL135" s="149" t="s">
        <v>957</v>
      </c>
      <c r="AM135" s="136">
        <v>0</v>
      </c>
      <c r="AN135" s="154" t="s">
        <v>1112</v>
      </c>
    </row>
    <row r="136" spans="1:40" ht="25.5" x14ac:dyDescent="0.25">
      <c r="A136" s="96">
        <v>1</v>
      </c>
      <c r="B136" s="97" t="s">
        <v>5</v>
      </c>
      <c r="C136" s="96">
        <v>8</v>
      </c>
      <c r="D136" s="96" t="s">
        <v>1093</v>
      </c>
      <c r="E136" s="97" t="s">
        <v>1094</v>
      </c>
      <c r="F136" s="96">
        <v>1</v>
      </c>
      <c r="G136" s="96" t="s">
        <v>1095</v>
      </c>
      <c r="H136" s="97" t="s">
        <v>1096</v>
      </c>
      <c r="I136" s="96">
        <v>1</v>
      </c>
      <c r="J136" s="96">
        <v>2</v>
      </c>
      <c r="K136" s="97" t="s">
        <v>1097</v>
      </c>
      <c r="L136" s="53">
        <v>2020051290035</v>
      </c>
      <c r="M136" s="96">
        <v>2</v>
      </c>
      <c r="N136" s="96">
        <v>1812</v>
      </c>
      <c r="O136" s="97" t="str">
        <f>+VLOOKUP(N136,'[1]Productos PD'!$B$2:$C$349,2,FALSE)</f>
        <v>Seguimiento trimestral a las acciones de implementación de la política pública de adulto mayor.</v>
      </c>
      <c r="P136" s="96" t="s">
        <v>952</v>
      </c>
      <c r="Q136" s="96">
        <v>16</v>
      </c>
      <c r="R136" s="96" t="s">
        <v>953</v>
      </c>
      <c r="S136" s="125">
        <v>4</v>
      </c>
      <c r="T136" s="97" t="s">
        <v>1071</v>
      </c>
      <c r="U136" s="97" t="s">
        <v>1113</v>
      </c>
      <c r="V136" s="96" t="s">
        <v>952</v>
      </c>
      <c r="W136" s="125">
        <v>1</v>
      </c>
      <c r="X136" s="96" t="s">
        <v>984</v>
      </c>
      <c r="Y136" s="144">
        <v>2.1026350765258873E-2</v>
      </c>
      <c r="Z136" s="127">
        <v>0</v>
      </c>
      <c r="AA136" s="127">
        <v>0</v>
      </c>
      <c r="AB136" s="145">
        <v>30</v>
      </c>
      <c r="AC136" s="146">
        <v>25</v>
      </c>
      <c r="AD136" s="145">
        <v>30</v>
      </c>
      <c r="AE136" s="147">
        <v>25</v>
      </c>
      <c r="AF136" s="145">
        <v>30</v>
      </c>
      <c r="AG136" s="145"/>
      <c r="AH136" s="54">
        <f t="shared" si="2"/>
        <v>0.83333333333333337</v>
      </c>
      <c r="AI136" s="54">
        <f t="shared" si="3"/>
        <v>0.83333333333333337</v>
      </c>
      <c r="AJ136" s="135">
        <v>5000000</v>
      </c>
      <c r="AK136" s="148">
        <v>51403</v>
      </c>
      <c r="AL136" s="149" t="s">
        <v>1090</v>
      </c>
      <c r="AM136" s="136">
        <v>2730000</v>
      </c>
      <c r="AN136" s="151"/>
    </row>
    <row r="137" spans="1:40" ht="25.5" x14ac:dyDescent="0.25">
      <c r="A137" s="96">
        <v>1</v>
      </c>
      <c r="B137" s="97" t="s">
        <v>5</v>
      </c>
      <c r="C137" s="96">
        <v>8</v>
      </c>
      <c r="D137" s="96" t="s">
        <v>1093</v>
      </c>
      <c r="E137" s="97" t="s">
        <v>1094</v>
      </c>
      <c r="F137" s="96">
        <v>1</v>
      </c>
      <c r="G137" s="96" t="s">
        <v>1095</v>
      </c>
      <c r="H137" s="97" t="s">
        <v>1096</v>
      </c>
      <c r="I137" s="96">
        <v>1</v>
      </c>
      <c r="J137" s="96">
        <v>2</v>
      </c>
      <c r="K137" s="97" t="s">
        <v>1097</v>
      </c>
      <c r="L137" s="53">
        <v>2020051290035</v>
      </c>
      <c r="M137" s="96">
        <v>2</v>
      </c>
      <c r="N137" s="96">
        <v>1812</v>
      </c>
      <c r="O137" s="97" t="str">
        <f>+VLOOKUP(N137,'[1]Productos PD'!$B$2:$C$349,2,FALSE)</f>
        <v>Seguimiento trimestral a las acciones de implementación de la política pública de adulto mayor.</v>
      </c>
      <c r="P137" s="96" t="s">
        <v>952</v>
      </c>
      <c r="Q137" s="96">
        <v>16</v>
      </c>
      <c r="R137" s="96" t="s">
        <v>953</v>
      </c>
      <c r="S137" s="125">
        <v>4</v>
      </c>
      <c r="T137" s="97" t="s">
        <v>1071</v>
      </c>
      <c r="U137" s="97" t="s">
        <v>1114</v>
      </c>
      <c r="V137" s="96" t="s">
        <v>952</v>
      </c>
      <c r="W137" s="125">
        <v>600</v>
      </c>
      <c r="X137" s="96" t="s">
        <v>984</v>
      </c>
      <c r="Y137" s="144">
        <v>0.48888870694086695</v>
      </c>
      <c r="Z137" s="127">
        <v>0</v>
      </c>
      <c r="AA137" s="127">
        <v>0</v>
      </c>
      <c r="AB137" s="145">
        <v>168</v>
      </c>
      <c r="AC137" s="146">
        <v>168</v>
      </c>
      <c r="AD137" s="145">
        <v>216</v>
      </c>
      <c r="AE137" s="147">
        <v>216</v>
      </c>
      <c r="AF137" s="145">
        <v>216</v>
      </c>
      <c r="AG137" s="145"/>
      <c r="AH137" s="54">
        <f t="shared" ref="AH137:AH200" si="4">+IF(X137="Acumulado",(AA137+AC137+AE137+AG137)/(Z137+AB137+AD137+AF137),
IF(X137="No acumulado",IF(AG137&lt;&gt;"",(AG137/IF(AF137=0,1,AF137)),IF(AE137&lt;&gt;"",(AE137/IF(AD137=0,1,AD137)),IF(AC137&lt;&gt;"",(AC137/IF(AB137=0,1,AB137)),IF(AA137&lt;&gt;"",(AA137/IF(Z137=0,1,Z137)))))), IF(X137="Mantenimiento",IF(AG137&lt;&gt;"",(AG137/IF(AG137=0,1,AG137)),IF(AE137&lt;&gt;"",(AE137/IF(AE137=0,1,AE137)),IF(AC137&lt;&gt;"",(AC137/IF(AC137=0,1,AC137)),IF(AA137&lt;&gt;"",(AA137/IF(AA137=0,1,AA137)))))))))</f>
        <v>1</v>
      </c>
      <c r="AI137" s="54">
        <f t="shared" ref="AI137:AI200" si="5">+IF(AH137&gt;1,1,AH137)</f>
        <v>1</v>
      </c>
      <c r="AJ137" s="135">
        <v>5383605</v>
      </c>
      <c r="AK137" s="148">
        <v>31416</v>
      </c>
      <c r="AL137" s="149" t="s">
        <v>957</v>
      </c>
      <c r="AM137" s="136">
        <v>5383605</v>
      </c>
      <c r="AN137" s="151"/>
    </row>
    <row r="138" spans="1:40" ht="25.5" x14ac:dyDescent="0.25">
      <c r="A138" s="96">
        <v>1</v>
      </c>
      <c r="B138" s="97" t="s">
        <v>5</v>
      </c>
      <c r="C138" s="96">
        <v>8</v>
      </c>
      <c r="D138" s="96" t="s">
        <v>1093</v>
      </c>
      <c r="E138" s="97" t="s">
        <v>1094</v>
      </c>
      <c r="F138" s="96">
        <v>1</v>
      </c>
      <c r="G138" s="96" t="s">
        <v>1095</v>
      </c>
      <c r="H138" s="97" t="s">
        <v>1096</v>
      </c>
      <c r="I138" s="96">
        <v>1</v>
      </c>
      <c r="J138" s="96">
        <v>2</v>
      </c>
      <c r="K138" s="97" t="s">
        <v>1097</v>
      </c>
      <c r="L138" s="53">
        <v>2020051290035</v>
      </c>
      <c r="M138" s="96">
        <v>2</v>
      </c>
      <c r="N138" s="96">
        <v>1812</v>
      </c>
      <c r="O138" s="97" t="str">
        <f>+VLOOKUP(N138,'[1]Productos PD'!$B$2:$C$349,2,FALSE)</f>
        <v>Seguimiento trimestral a las acciones de implementación de la política pública de adulto mayor.</v>
      </c>
      <c r="P138" s="96" t="s">
        <v>952</v>
      </c>
      <c r="Q138" s="96">
        <v>16</v>
      </c>
      <c r="R138" s="96" t="s">
        <v>953</v>
      </c>
      <c r="S138" s="125">
        <v>4</v>
      </c>
      <c r="T138" s="97" t="s">
        <v>1071</v>
      </c>
      <c r="U138" s="97" t="s">
        <v>1114</v>
      </c>
      <c r="V138" s="96" t="s">
        <v>952</v>
      </c>
      <c r="W138" s="125">
        <v>600</v>
      </c>
      <c r="X138" s="96" t="s">
        <v>984</v>
      </c>
      <c r="Y138" s="144">
        <v>0.48888870694086695</v>
      </c>
      <c r="Z138" s="127">
        <v>0</v>
      </c>
      <c r="AA138" s="127">
        <v>0</v>
      </c>
      <c r="AB138" s="145">
        <v>168</v>
      </c>
      <c r="AC138" s="146">
        <v>168</v>
      </c>
      <c r="AD138" s="145">
        <v>216</v>
      </c>
      <c r="AE138" s="147">
        <v>216</v>
      </c>
      <c r="AF138" s="145">
        <v>216</v>
      </c>
      <c r="AG138" s="145"/>
      <c r="AH138" s="54">
        <f t="shared" si="4"/>
        <v>1</v>
      </c>
      <c r="AI138" s="54">
        <f t="shared" si="5"/>
        <v>1</v>
      </c>
      <c r="AJ138" s="135">
        <v>16839947</v>
      </c>
      <c r="AK138" s="148">
        <v>51403</v>
      </c>
      <c r="AL138" s="149" t="s">
        <v>1090</v>
      </c>
      <c r="AM138" s="136">
        <v>2000000</v>
      </c>
      <c r="AN138" s="151"/>
    </row>
    <row r="139" spans="1:40" ht="25.5" x14ac:dyDescent="0.25">
      <c r="A139" s="96">
        <v>1</v>
      </c>
      <c r="B139" s="97" t="s">
        <v>5</v>
      </c>
      <c r="C139" s="96">
        <v>8</v>
      </c>
      <c r="D139" s="96" t="s">
        <v>1093</v>
      </c>
      <c r="E139" s="97" t="s">
        <v>1094</v>
      </c>
      <c r="F139" s="96">
        <v>1</v>
      </c>
      <c r="G139" s="96" t="s">
        <v>1095</v>
      </c>
      <c r="H139" s="97" t="s">
        <v>1096</v>
      </c>
      <c r="I139" s="96">
        <v>1</v>
      </c>
      <c r="J139" s="96">
        <v>2</v>
      </c>
      <c r="K139" s="97" t="s">
        <v>1097</v>
      </c>
      <c r="L139" s="53">
        <v>2020051290035</v>
      </c>
      <c r="M139" s="96">
        <v>2</v>
      </c>
      <c r="N139" s="96">
        <v>1812</v>
      </c>
      <c r="O139" s="97" t="str">
        <f>+VLOOKUP(N139,'[1]Productos PD'!$B$2:$C$349,2,FALSE)</f>
        <v>Seguimiento trimestral a las acciones de implementación de la política pública de adulto mayor.</v>
      </c>
      <c r="P139" s="96" t="s">
        <v>952</v>
      </c>
      <c r="Q139" s="96">
        <v>16</v>
      </c>
      <c r="R139" s="96" t="s">
        <v>953</v>
      </c>
      <c r="S139" s="125">
        <v>4</v>
      </c>
      <c r="T139" s="97" t="s">
        <v>1071</v>
      </c>
      <c r="U139" s="97" t="s">
        <v>1114</v>
      </c>
      <c r="V139" s="96" t="s">
        <v>952</v>
      </c>
      <c r="W139" s="125">
        <v>600</v>
      </c>
      <c r="X139" s="96" t="s">
        <v>984</v>
      </c>
      <c r="Y139" s="144">
        <v>0.48888870694086695</v>
      </c>
      <c r="Z139" s="127">
        <v>0</v>
      </c>
      <c r="AA139" s="127">
        <v>0</v>
      </c>
      <c r="AB139" s="145">
        <v>168</v>
      </c>
      <c r="AC139" s="146">
        <v>168</v>
      </c>
      <c r="AD139" s="145">
        <v>216</v>
      </c>
      <c r="AE139" s="147">
        <v>216</v>
      </c>
      <c r="AF139" s="145">
        <v>216</v>
      </c>
      <c r="AG139" s="145"/>
      <c r="AH139" s="54">
        <f t="shared" si="4"/>
        <v>1</v>
      </c>
      <c r="AI139" s="54">
        <f t="shared" si="5"/>
        <v>1</v>
      </c>
      <c r="AJ139" s="135">
        <v>4782556</v>
      </c>
      <c r="AK139" s="148">
        <v>31402</v>
      </c>
      <c r="AL139" s="149" t="s">
        <v>957</v>
      </c>
      <c r="AM139" s="136">
        <v>0</v>
      </c>
      <c r="AN139" s="154" t="s">
        <v>1115</v>
      </c>
    </row>
    <row r="140" spans="1:40" ht="25.5" x14ac:dyDescent="0.25">
      <c r="A140" s="96">
        <v>1</v>
      </c>
      <c r="B140" s="97" t="s">
        <v>5</v>
      </c>
      <c r="C140" s="96">
        <v>8</v>
      </c>
      <c r="D140" s="96" t="s">
        <v>1093</v>
      </c>
      <c r="E140" s="97" t="s">
        <v>1094</v>
      </c>
      <c r="F140" s="96">
        <v>1</v>
      </c>
      <c r="G140" s="96" t="s">
        <v>1095</v>
      </c>
      <c r="H140" s="97" t="s">
        <v>1096</v>
      </c>
      <c r="I140" s="96">
        <v>1</v>
      </c>
      <c r="J140" s="96">
        <v>2</v>
      </c>
      <c r="K140" s="97" t="s">
        <v>1097</v>
      </c>
      <c r="L140" s="53">
        <v>2020051290035</v>
      </c>
      <c r="M140" s="96">
        <v>2</v>
      </c>
      <c r="N140" s="96">
        <v>1812</v>
      </c>
      <c r="O140" s="97" t="str">
        <f>+VLOOKUP(N140,'[1]Productos PD'!$B$2:$C$349,2,FALSE)</f>
        <v>Seguimiento trimestral a las acciones de implementación de la política pública de adulto mayor.</v>
      </c>
      <c r="P140" s="96" t="s">
        <v>952</v>
      </c>
      <c r="Q140" s="96">
        <v>16</v>
      </c>
      <c r="R140" s="96" t="s">
        <v>953</v>
      </c>
      <c r="S140" s="125">
        <v>4</v>
      </c>
      <c r="T140" s="97" t="s">
        <v>1071</v>
      </c>
      <c r="U140" s="97" t="s">
        <v>1114</v>
      </c>
      <c r="V140" s="96" t="s">
        <v>952</v>
      </c>
      <c r="W140" s="125">
        <v>600</v>
      </c>
      <c r="X140" s="96" t="s">
        <v>984</v>
      </c>
      <c r="Y140" s="144">
        <v>0.48888870694086695</v>
      </c>
      <c r="Z140" s="127">
        <v>0</v>
      </c>
      <c r="AA140" s="127">
        <v>0</v>
      </c>
      <c r="AB140" s="145">
        <v>168</v>
      </c>
      <c r="AC140" s="146">
        <v>168</v>
      </c>
      <c r="AD140" s="145">
        <v>216</v>
      </c>
      <c r="AE140" s="147">
        <v>216</v>
      </c>
      <c r="AF140" s="145">
        <v>216</v>
      </c>
      <c r="AG140" s="145"/>
      <c r="AH140" s="54">
        <f t="shared" si="4"/>
        <v>1</v>
      </c>
      <c r="AI140" s="54">
        <f t="shared" si="5"/>
        <v>1</v>
      </c>
      <c r="AJ140" s="135">
        <v>89250000</v>
      </c>
      <c r="AK140" s="148">
        <v>61410</v>
      </c>
      <c r="AL140" s="149" t="s">
        <v>965</v>
      </c>
      <c r="AM140" s="136">
        <v>0</v>
      </c>
      <c r="AN140" s="154" t="s">
        <v>1115</v>
      </c>
    </row>
    <row r="141" spans="1:40" ht="25.5" x14ac:dyDescent="0.25">
      <c r="A141" s="96">
        <v>1</v>
      </c>
      <c r="B141" s="97" t="s">
        <v>5</v>
      </c>
      <c r="C141" s="96">
        <v>8</v>
      </c>
      <c r="D141" s="96" t="s">
        <v>1093</v>
      </c>
      <c r="E141" s="97" t="s">
        <v>1094</v>
      </c>
      <c r="F141" s="96">
        <v>1</v>
      </c>
      <c r="G141" s="96" t="s">
        <v>1095</v>
      </c>
      <c r="H141" s="97" t="s">
        <v>1096</v>
      </c>
      <c r="I141" s="96">
        <v>1</v>
      </c>
      <c r="J141" s="96">
        <v>2</v>
      </c>
      <c r="K141" s="97" t="s">
        <v>1097</v>
      </c>
      <c r="L141" s="53">
        <v>2020051290035</v>
      </c>
      <c r="M141" s="96">
        <v>2</v>
      </c>
      <c r="N141" s="96">
        <v>1812</v>
      </c>
      <c r="O141" s="97" t="str">
        <f>+VLOOKUP(N141,'[1]Productos PD'!$B$2:$C$349,2,FALSE)</f>
        <v>Seguimiento trimestral a las acciones de implementación de la política pública de adulto mayor.</v>
      </c>
      <c r="P141" s="96" t="s">
        <v>952</v>
      </c>
      <c r="Q141" s="96">
        <v>16</v>
      </c>
      <c r="R141" s="96" t="s">
        <v>953</v>
      </c>
      <c r="S141" s="125">
        <v>4</v>
      </c>
      <c r="T141" s="97" t="s">
        <v>1071</v>
      </c>
      <c r="U141" s="97" t="s">
        <v>1114</v>
      </c>
      <c r="V141" s="96" t="s">
        <v>952</v>
      </c>
      <c r="W141" s="125">
        <v>600</v>
      </c>
      <c r="X141" s="96" t="s">
        <v>984</v>
      </c>
      <c r="Y141" s="144">
        <v>0.48888870694086695</v>
      </c>
      <c r="Z141" s="127">
        <v>0</v>
      </c>
      <c r="AA141" s="127">
        <v>0</v>
      </c>
      <c r="AB141" s="145">
        <v>168</v>
      </c>
      <c r="AC141" s="146">
        <v>168</v>
      </c>
      <c r="AD141" s="145">
        <v>216</v>
      </c>
      <c r="AE141" s="147">
        <v>216</v>
      </c>
      <c r="AF141" s="145">
        <v>216</v>
      </c>
      <c r="AG141" s="145"/>
      <c r="AH141" s="54">
        <f t="shared" si="4"/>
        <v>1</v>
      </c>
      <c r="AI141" s="54">
        <f t="shared" si="5"/>
        <v>1</v>
      </c>
      <c r="AJ141" s="135">
        <v>77</v>
      </c>
      <c r="AK141" s="148">
        <v>61407</v>
      </c>
      <c r="AL141" s="149" t="s">
        <v>965</v>
      </c>
      <c r="AM141" s="136">
        <v>0</v>
      </c>
      <c r="AN141" s="154" t="s">
        <v>1115</v>
      </c>
    </row>
    <row r="142" spans="1:40" ht="25.5" x14ac:dyDescent="0.25">
      <c r="A142" s="96">
        <v>1</v>
      </c>
      <c r="B142" s="97" t="s">
        <v>5</v>
      </c>
      <c r="C142" s="96">
        <v>8</v>
      </c>
      <c r="D142" s="96" t="s">
        <v>1093</v>
      </c>
      <c r="E142" s="97" t="s">
        <v>1094</v>
      </c>
      <c r="F142" s="96">
        <v>1</v>
      </c>
      <c r="G142" s="96" t="s">
        <v>1095</v>
      </c>
      <c r="H142" s="97" t="s">
        <v>1096</v>
      </c>
      <c r="I142" s="96">
        <v>1</v>
      </c>
      <c r="J142" s="96">
        <v>2</v>
      </c>
      <c r="K142" s="97" t="s">
        <v>1097</v>
      </c>
      <c r="L142" s="53">
        <v>2020051290035</v>
      </c>
      <c r="M142" s="96">
        <v>2</v>
      </c>
      <c r="N142" s="96">
        <v>1812</v>
      </c>
      <c r="O142" s="97" t="str">
        <f>+VLOOKUP(N142,'[1]Productos PD'!$B$2:$C$349,2,FALSE)</f>
        <v>Seguimiento trimestral a las acciones de implementación de la política pública de adulto mayor.</v>
      </c>
      <c r="P142" s="96" t="s">
        <v>952</v>
      </c>
      <c r="Q142" s="96">
        <v>16</v>
      </c>
      <c r="R142" s="96" t="s">
        <v>953</v>
      </c>
      <c r="S142" s="125">
        <v>4</v>
      </c>
      <c r="T142" s="97" t="s">
        <v>1071</v>
      </c>
      <c r="U142" s="97" t="s">
        <v>1114</v>
      </c>
      <c r="V142" s="96" t="s">
        <v>952</v>
      </c>
      <c r="W142" s="125">
        <v>600</v>
      </c>
      <c r="X142" s="96" t="s">
        <v>984</v>
      </c>
      <c r="Y142" s="144">
        <v>0.48888870694086695</v>
      </c>
      <c r="Z142" s="127">
        <v>0</v>
      </c>
      <c r="AA142" s="127">
        <v>0</v>
      </c>
      <c r="AB142" s="145">
        <v>168</v>
      </c>
      <c r="AC142" s="146">
        <v>168</v>
      </c>
      <c r="AD142" s="145">
        <v>216</v>
      </c>
      <c r="AE142" s="147">
        <v>216</v>
      </c>
      <c r="AF142" s="145">
        <v>216</v>
      </c>
      <c r="AG142" s="145"/>
      <c r="AH142" s="54">
        <f t="shared" si="4"/>
        <v>1</v>
      </c>
      <c r="AI142" s="54">
        <f t="shared" si="5"/>
        <v>1</v>
      </c>
      <c r="AJ142" s="135">
        <v>10</v>
      </c>
      <c r="AK142" s="148">
        <v>61409</v>
      </c>
      <c r="AL142" s="149" t="s">
        <v>965</v>
      </c>
      <c r="AM142" s="136">
        <v>0</v>
      </c>
      <c r="AN142" s="154" t="s">
        <v>1115</v>
      </c>
    </row>
    <row r="143" spans="1:40" ht="25.5" x14ac:dyDescent="0.25">
      <c r="A143" s="96">
        <v>1</v>
      </c>
      <c r="B143" s="97" t="s">
        <v>5</v>
      </c>
      <c r="C143" s="96">
        <v>8</v>
      </c>
      <c r="D143" s="96" t="s">
        <v>1093</v>
      </c>
      <c r="E143" s="97" t="s">
        <v>1094</v>
      </c>
      <c r="F143" s="96">
        <v>1</v>
      </c>
      <c r="G143" s="96" t="s">
        <v>1095</v>
      </c>
      <c r="H143" s="97" t="s">
        <v>1096</v>
      </c>
      <c r="I143" s="96">
        <v>1</v>
      </c>
      <c r="J143" s="96">
        <v>2</v>
      </c>
      <c r="K143" s="97" t="s">
        <v>1097</v>
      </c>
      <c r="L143" s="53">
        <v>2020051290035</v>
      </c>
      <c r="M143" s="96">
        <v>2</v>
      </c>
      <c r="N143" s="96">
        <v>1812</v>
      </c>
      <c r="O143" s="97" t="str">
        <f>+VLOOKUP(N143,'[1]Productos PD'!$B$2:$C$349,2,FALSE)</f>
        <v>Seguimiento trimestral a las acciones de implementación de la política pública de adulto mayor.</v>
      </c>
      <c r="P143" s="96" t="s">
        <v>952</v>
      </c>
      <c r="Q143" s="96">
        <v>16</v>
      </c>
      <c r="R143" s="96" t="s">
        <v>953</v>
      </c>
      <c r="S143" s="125">
        <v>4</v>
      </c>
      <c r="T143" s="97" t="s">
        <v>1071</v>
      </c>
      <c r="U143" s="97" t="s">
        <v>1116</v>
      </c>
      <c r="V143" s="96" t="s">
        <v>952</v>
      </c>
      <c r="W143" s="125">
        <v>720</v>
      </c>
      <c r="X143" s="96" t="s">
        <v>984</v>
      </c>
      <c r="Y143" s="144">
        <v>0.14202647284004616</v>
      </c>
      <c r="Z143" s="127">
        <v>0</v>
      </c>
      <c r="AA143" s="127">
        <v>0</v>
      </c>
      <c r="AB143" s="145">
        <v>0</v>
      </c>
      <c r="AC143" s="146">
        <v>0</v>
      </c>
      <c r="AD143" s="145">
        <v>720</v>
      </c>
      <c r="AE143" s="147">
        <v>720</v>
      </c>
      <c r="AF143" s="145">
        <v>0</v>
      </c>
      <c r="AG143" s="145"/>
      <c r="AH143" s="54">
        <f t="shared" si="4"/>
        <v>1</v>
      </c>
      <c r="AI143" s="54">
        <f t="shared" si="5"/>
        <v>1</v>
      </c>
      <c r="AJ143" s="135">
        <v>33773448</v>
      </c>
      <c r="AK143" s="148">
        <v>31402</v>
      </c>
      <c r="AL143" s="149" t="s">
        <v>957</v>
      </c>
      <c r="AM143" s="136">
        <v>0</v>
      </c>
      <c r="AN143" s="154" t="s">
        <v>1112</v>
      </c>
    </row>
    <row r="144" spans="1:40" ht="38.25" x14ac:dyDescent="0.25">
      <c r="A144" s="96">
        <v>1</v>
      </c>
      <c r="B144" s="97" t="s">
        <v>5</v>
      </c>
      <c r="C144" s="96">
        <v>8</v>
      </c>
      <c r="D144" s="96" t="s">
        <v>1093</v>
      </c>
      <c r="E144" s="97" t="s">
        <v>1094</v>
      </c>
      <c r="F144" s="96">
        <v>1</v>
      </c>
      <c r="G144" s="96" t="s">
        <v>1095</v>
      </c>
      <c r="H144" s="97" t="s">
        <v>1096</v>
      </c>
      <c r="I144" s="96">
        <v>1</v>
      </c>
      <c r="J144" s="96">
        <v>2</v>
      </c>
      <c r="K144" s="97" t="s">
        <v>1097</v>
      </c>
      <c r="L144" s="53">
        <v>2020051290035</v>
      </c>
      <c r="M144" s="96">
        <v>3</v>
      </c>
      <c r="N144" s="96">
        <v>1813</v>
      </c>
      <c r="O144" s="97" t="str">
        <f>+VLOOKUP(N144,'[1]Productos PD'!$B$2:$C$349,2,FALSE)</f>
        <v>Acciones de promoción de la corresponsabilidad de la familia en el desarrollo de la atención integral a las personas mayores o con discapacidad.</v>
      </c>
      <c r="P144" s="96" t="s">
        <v>952</v>
      </c>
      <c r="Q144" s="96">
        <v>4</v>
      </c>
      <c r="R144" s="122" t="s">
        <v>953</v>
      </c>
      <c r="S144" s="125">
        <v>1</v>
      </c>
      <c r="T144" s="97" t="s">
        <v>1071</v>
      </c>
      <c r="U144" s="97" t="s">
        <v>1117</v>
      </c>
      <c r="V144" s="96" t="s">
        <v>952</v>
      </c>
      <c r="W144" s="125">
        <v>2</v>
      </c>
      <c r="X144" s="103" t="s">
        <v>956</v>
      </c>
      <c r="Y144" s="144">
        <v>0.49920738328879888</v>
      </c>
      <c r="Z144" s="125">
        <v>0</v>
      </c>
      <c r="AA144" s="125">
        <v>0</v>
      </c>
      <c r="AB144" s="145">
        <v>0</v>
      </c>
      <c r="AC144" s="146">
        <v>0</v>
      </c>
      <c r="AD144" s="145">
        <v>1</v>
      </c>
      <c r="AE144" s="147">
        <v>0</v>
      </c>
      <c r="AF144" s="145">
        <v>1</v>
      </c>
      <c r="AG144" s="145"/>
      <c r="AH144" s="54">
        <f t="shared" si="4"/>
        <v>0</v>
      </c>
      <c r="AI144" s="54">
        <f t="shared" si="5"/>
        <v>0</v>
      </c>
      <c r="AJ144" s="135">
        <v>8419973</v>
      </c>
      <c r="AK144" s="148">
        <v>51403</v>
      </c>
      <c r="AL144" s="149" t="s">
        <v>1090</v>
      </c>
      <c r="AM144" s="136">
        <v>0</v>
      </c>
      <c r="AN144" s="151" t="s">
        <v>1118</v>
      </c>
    </row>
    <row r="145" spans="1:40" ht="38.25" x14ac:dyDescent="0.25">
      <c r="A145" s="96">
        <v>1</v>
      </c>
      <c r="B145" s="97" t="s">
        <v>5</v>
      </c>
      <c r="C145" s="96">
        <v>8</v>
      </c>
      <c r="D145" s="96" t="s">
        <v>1093</v>
      </c>
      <c r="E145" s="97" t="s">
        <v>1094</v>
      </c>
      <c r="F145" s="96">
        <v>1</v>
      </c>
      <c r="G145" s="96" t="s">
        <v>1095</v>
      </c>
      <c r="H145" s="97" t="s">
        <v>1096</v>
      </c>
      <c r="I145" s="96">
        <v>1</v>
      </c>
      <c r="J145" s="96">
        <v>2</v>
      </c>
      <c r="K145" s="97" t="s">
        <v>1097</v>
      </c>
      <c r="L145" s="53">
        <v>2020051290035</v>
      </c>
      <c r="M145" s="96">
        <v>3</v>
      </c>
      <c r="N145" s="96">
        <v>1813</v>
      </c>
      <c r="O145" s="97" t="str">
        <f>+VLOOKUP(N145,'[1]Productos PD'!$B$2:$C$349,2,FALSE)</f>
        <v>Acciones de promoción de la corresponsabilidad de la familia en el desarrollo de la atención integral a las personas mayores o con discapacidad.</v>
      </c>
      <c r="P145" s="96" t="s">
        <v>952</v>
      </c>
      <c r="Q145" s="96">
        <v>4</v>
      </c>
      <c r="R145" s="122" t="s">
        <v>953</v>
      </c>
      <c r="S145" s="125">
        <v>1</v>
      </c>
      <c r="T145" s="97" t="s">
        <v>1071</v>
      </c>
      <c r="U145" s="97" t="s">
        <v>1117</v>
      </c>
      <c r="V145" s="96" t="s">
        <v>952</v>
      </c>
      <c r="W145" s="125">
        <v>2</v>
      </c>
      <c r="X145" s="103" t="s">
        <v>956</v>
      </c>
      <c r="Y145" s="144">
        <v>0.49920738328879888</v>
      </c>
      <c r="Z145" s="125">
        <v>0</v>
      </c>
      <c r="AA145" s="125">
        <v>0</v>
      </c>
      <c r="AB145" s="145">
        <v>0</v>
      </c>
      <c r="AC145" s="146">
        <v>0</v>
      </c>
      <c r="AD145" s="145">
        <v>1</v>
      </c>
      <c r="AE145" s="147">
        <v>0</v>
      </c>
      <c r="AF145" s="145">
        <v>1</v>
      </c>
      <c r="AG145" s="145"/>
      <c r="AH145" s="54">
        <f t="shared" si="4"/>
        <v>0</v>
      </c>
      <c r="AI145" s="54">
        <f t="shared" si="5"/>
        <v>0</v>
      </c>
      <c r="AJ145" s="135">
        <v>6583330</v>
      </c>
      <c r="AK145" s="148">
        <v>31402</v>
      </c>
      <c r="AL145" s="149" t="s">
        <v>957</v>
      </c>
      <c r="AM145" s="136">
        <v>0</v>
      </c>
      <c r="AN145" s="152" t="s">
        <v>1119</v>
      </c>
    </row>
    <row r="146" spans="1:40" ht="38.25" x14ac:dyDescent="0.25">
      <c r="A146" s="96">
        <v>1</v>
      </c>
      <c r="B146" s="97" t="s">
        <v>5</v>
      </c>
      <c r="C146" s="96">
        <v>8</v>
      </c>
      <c r="D146" s="96" t="s">
        <v>1093</v>
      </c>
      <c r="E146" s="97" t="s">
        <v>1094</v>
      </c>
      <c r="F146" s="96">
        <v>1</v>
      </c>
      <c r="G146" s="96" t="s">
        <v>1095</v>
      </c>
      <c r="H146" s="97" t="s">
        <v>1096</v>
      </c>
      <c r="I146" s="96">
        <v>1</v>
      </c>
      <c r="J146" s="96">
        <v>2</v>
      </c>
      <c r="K146" s="97" t="s">
        <v>1097</v>
      </c>
      <c r="L146" s="53">
        <v>2020051290035</v>
      </c>
      <c r="M146" s="96">
        <v>3</v>
      </c>
      <c r="N146" s="96">
        <v>1813</v>
      </c>
      <c r="O146" s="97" t="str">
        <f>+VLOOKUP(N146,'[1]Productos PD'!$B$2:$C$349,2,FALSE)</f>
        <v>Acciones de promoción de la corresponsabilidad de la familia en el desarrollo de la atención integral a las personas mayores o con discapacidad.</v>
      </c>
      <c r="P146" s="96" t="s">
        <v>952</v>
      </c>
      <c r="Q146" s="96">
        <v>4</v>
      </c>
      <c r="R146" s="122" t="s">
        <v>953</v>
      </c>
      <c r="S146" s="125">
        <v>1</v>
      </c>
      <c r="T146" s="97" t="s">
        <v>1071</v>
      </c>
      <c r="U146" s="97" t="s">
        <v>1120</v>
      </c>
      <c r="V146" s="96" t="s">
        <v>983</v>
      </c>
      <c r="W146" s="122">
        <v>1</v>
      </c>
      <c r="X146" s="96" t="s">
        <v>984</v>
      </c>
      <c r="Y146" s="144">
        <v>0.34407297949784071</v>
      </c>
      <c r="Z146" s="150">
        <v>1</v>
      </c>
      <c r="AA146" s="150">
        <v>1</v>
      </c>
      <c r="AB146" s="150">
        <v>1</v>
      </c>
      <c r="AC146" s="150">
        <v>1</v>
      </c>
      <c r="AD146" s="150">
        <v>1</v>
      </c>
      <c r="AE146" s="150">
        <v>1</v>
      </c>
      <c r="AF146" s="150">
        <v>1</v>
      </c>
      <c r="AG146" s="145"/>
      <c r="AH146" s="54">
        <f t="shared" si="4"/>
        <v>1</v>
      </c>
      <c r="AI146" s="54">
        <f t="shared" si="5"/>
        <v>1</v>
      </c>
      <c r="AJ146" s="135">
        <v>47643</v>
      </c>
      <c r="AK146" s="148">
        <v>31416</v>
      </c>
      <c r="AL146" s="149" t="s">
        <v>957</v>
      </c>
      <c r="AM146" s="136">
        <v>47643</v>
      </c>
      <c r="AN146" s="152"/>
    </row>
    <row r="147" spans="1:40" ht="38.25" x14ac:dyDescent="0.25">
      <c r="A147" s="96">
        <v>1</v>
      </c>
      <c r="B147" s="97" t="s">
        <v>5</v>
      </c>
      <c r="C147" s="96">
        <v>8</v>
      </c>
      <c r="D147" s="96" t="s">
        <v>1093</v>
      </c>
      <c r="E147" s="97" t="s">
        <v>1094</v>
      </c>
      <c r="F147" s="96">
        <v>1</v>
      </c>
      <c r="G147" s="96" t="s">
        <v>1095</v>
      </c>
      <c r="H147" s="97" t="s">
        <v>1096</v>
      </c>
      <c r="I147" s="96">
        <v>1</v>
      </c>
      <c r="J147" s="96">
        <v>2</v>
      </c>
      <c r="K147" s="97" t="s">
        <v>1097</v>
      </c>
      <c r="L147" s="53">
        <v>2020051290035</v>
      </c>
      <c r="M147" s="96">
        <v>3</v>
      </c>
      <c r="N147" s="96">
        <v>1813</v>
      </c>
      <c r="O147" s="97" t="str">
        <f>+VLOOKUP(N147,'[1]Productos PD'!$B$2:$C$349,2,FALSE)</f>
        <v>Acciones de promoción de la corresponsabilidad de la familia en el desarrollo de la atención integral a las personas mayores o con discapacidad.</v>
      </c>
      <c r="P147" s="96" t="s">
        <v>952</v>
      </c>
      <c r="Q147" s="96">
        <v>4</v>
      </c>
      <c r="R147" s="122" t="s">
        <v>953</v>
      </c>
      <c r="S147" s="125">
        <v>1</v>
      </c>
      <c r="T147" s="97" t="s">
        <v>1071</v>
      </c>
      <c r="U147" s="97" t="s">
        <v>1120</v>
      </c>
      <c r="V147" s="96" t="s">
        <v>983</v>
      </c>
      <c r="W147" s="122">
        <v>1</v>
      </c>
      <c r="X147" s="96" t="s">
        <v>984</v>
      </c>
      <c r="Y147" s="144">
        <v>0.34407297949784071</v>
      </c>
      <c r="Z147" s="150">
        <v>1</v>
      </c>
      <c r="AA147" s="150">
        <v>1</v>
      </c>
      <c r="AB147" s="150">
        <v>1</v>
      </c>
      <c r="AC147" s="150">
        <v>1</v>
      </c>
      <c r="AD147" s="150">
        <v>1</v>
      </c>
      <c r="AE147" s="150">
        <v>1</v>
      </c>
      <c r="AF147" s="150">
        <v>1</v>
      </c>
      <c r="AG147" s="145"/>
      <c r="AH147" s="54">
        <f t="shared" si="4"/>
        <v>1</v>
      </c>
      <c r="AI147" s="54">
        <f t="shared" si="5"/>
        <v>1</v>
      </c>
      <c r="AJ147" s="135">
        <v>6583330</v>
      </c>
      <c r="AK147" s="148">
        <v>31402</v>
      </c>
      <c r="AL147" s="149" t="s">
        <v>957</v>
      </c>
      <c r="AM147" s="136">
        <v>0</v>
      </c>
      <c r="AN147" s="154" t="s">
        <v>1115</v>
      </c>
    </row>
    <row r="148" spans="1:40" ht="38.25" x14ac:dyDescent="0.25">
      <c r="A148" s="96">
        <v>1</v>
      </c>
      <c r="B148" s="97" t="s">
        <v>5</v>
      </c>
      <c r="C148" s="96">
        <v>8</v>
      </c>
      <c r="D148" s="96" t="s">
        <v>1093</v>
      </c>
      <c r="E148" s="97" t="s">
        <v>1094</v>
      </c>
      <c r="F148" s="96">
        <v>1</v>
      </c>
      <c r="G148" s="96" t="s">
        <v>1095</v>
      </c>
      <c r="H148" s="97" t="s">
        <v>1096</v>
      </c>
      <c r="I148" s="96">
        <v>1</v>
      </c>
      <c r="J148" s="96">
        <v>2</v>
      </c>
      <c r="K148" s="97" t="s">
        <v>1097</v>
      </c>
      <c r="L148" s="53">
        <v>2020051290035</v>
      </c>
      <c r="M148" s="96">
        <v>3</v>
      </c>
      <c r="N148" s="96">
        <v>1813</v>
      </c>
      <c r="O148" s="97" t="str">
        <f>+VLOOKUP(N148,'[1]Productos PD'!$B$2:$C$349,2,FALSE)</f>
        <v>Acciones de promoción de la corresponsabilidad de la familia en el desarrollo de la atención integral a las personas mayores o con discapacidad.</v>
      </c>
      <c r="P148" s="96" t="s">
        <v>952</v>
      </c>
      <c r="Q148" s="96">
        <v>4</v>
      </c>
      <c r="R148" s="122" t="s">
        <v>953</v>
      </c>
      <c r="S148" s="125">
        <v>1</v>
      </c>
      <c r="T148" s="97" t="s">
        <v>1071</v>
      </c>
      <c r="U148" s="97" t="s">
        <v>1120</v>
      </c>
      <c r="V148" s="96" t="s">
        <v>983</v>
      </c>
      <c r="W148" s="122">
        <v>1</v>
      </c>
      <c r="X148" s="96" t="s">
        <v>984</v>
      </c>
      <c r="Y148" s="144">
        <v>0.34407297949784071</v>
      </c>
      <c r="Z148" s="150">
        <v>1</v>
      </c>
      <c r="AA148" s="150">
        <v>1</v>
      </c>
      <c r="AB148" s="150">
        <v>1</v>
      </c>
      <c r="AC148" s="150">
        <v>1</v>
      </c>
      <c r="AD148" s="150">
        <v>1</v>
      </c>
      <c r="AE148" s="150">
        <v>1</v>
      </c>
      <c r="AF148" s="150">
        <v>1</v>
      </c>
      <c r="AG148" s="145"/>
      <c r="AH148" s="54">
        <f t="shared" si="4"/>
        <v>1</v>
      </c>
      <c r="AI148" s="54">
        <f t="shared" si="5"/>
        <v>1</v>
      </c>
      <c r="AJ148" s="135">
        <v>3709882</v>
      </c>
      <c r="AK148" s="148">
        <v>51403</v>
      </c>
      <c r="AL148" s="149" t="s">
        <v>1090</v>
      </c>
      <c r="AM148" s="136">
        <v>4000000</v>
      </c>
      <c r="AN148" s="151"/>
    </row>
    <row r="149" spans="1:40" ht="38.25" x14ac:dyDescent="0.25">
      <c r="A149" s="96">
        <v>1</v>
      </c>
      <c r="B149" s="97" t="s">
        <v>5</v>
      </c>
      <c r="C149" s="96">
        <v>8</v>
      </c>
      <c r="D149" s="96" t="s">
        <v>1093</v>
      </c>
      <c r="E149" s="97" t="s">
        <v>1094</v>
      </c>
      <c r="F149" s="96">
        <v>1</v>
      </c>
      <c r="G149" s="96" t="s">
        <v>1095</v>
      </c>
      <c r="H149" s="97" t="s">
        <v>1096</v>
      </c>
      <c r="I149" s="96">
        <v>1</v>
      </c>
      <c r="J149" s="96">
        <v>2</v>
      </c>
      <c r="K149" s="97" t="s">
        <v>1097</v>
      </c>
      <c r="L149" s="53">
        <v>2020051290035</v>
      </c>
      <c r="M149" s="96">
        <v>3</v>
      </c>
      <c r="N149" s="96">
        <v>1813</v>
      </c>
      <c r="O149" s="97" t="str">
        <f>+VLOOKUP(N149,'[1]Productos PD'!$B$2:$C$349,2,FALSE)</f>
        <v>Acciones de promoción de la corresponsabilidad de la familia en el desarrollo de la atención integral a las personas mayores o con discapacidad.</v>
      </c>
      <c r="P149" s="96" t="s">
        <v>952</v>
      </c>
      <c r="Q149" s="96">
        <v>4</v>
      </c>
      <c r="R149" s="122" t="s">
        <v>953</v>
      </c>
      <c r="S149" s="125">
        <v>1</v>
      </c>
      <c r="T149" s="97" t="s">
        <v>1071</v>
      </c>
      <c r="U149" s="97" t="s">
        <v>1121</v>
      </c>
      <c r="V149" s="96" t="s">
        <v>983</v>
      </c>
      <c r="W149" s="122">
        <v>1</v>
      </c>
      <c r="X149" s="96" t="s">
        <v>984</v>
      </c>
      <c r="Y149" s="144">
        <v>0.15671963721336041</v>
      </c>
      <c r="Z149" s="150">
        <v>1</v>
      </c>
      <c r="AA149" s="150">
        <v>1</v>
      </c>
      <c r="AB149" s="150">
        <v>1</v>
      </c>
      <c r="AC149" s="150">
        <v>1</v>
      </c>
      <c r="AD149" s="150">
        <v>1</v>
      </c>
      <c r="AE149" s="150">
        <v>1</v>
      </c>
      <c r="AF149" s="150">
        <v>1</v>
      </c>
      <c r="AG149" s="145"/>
      <c r="AH149" s="54">
        <f t="shared" si="4"/>
        <v>1</v>
      </c>
      <c r="AI149" s="54">
        <f t="shared" si="5"/>
        <v>1</v>
      </c>
      <c r="AJ149" s="135">
        <v>4710091</v>
      </c>
      <c r="AK149" s="148">
        <v>51403</v>
      </c>
      <c r="AL149" s="149" t="s">
        <v>1090</v>
      </c>
      <c r="AM149" s="136">
        <v>26376511</v>
      </c>
      <c r="AN149" s="151"/>
    </row>
    <row r="150" spans="1:40" ht="38.25" x14ac:dyDescent="0.25">
      <c r="A150" s="96">
        <v>1</v>
      </c>
      <c r="B150" s="97" t="s">
        <v>5</v>
      </c>
      <c r="C150" s="96">
        <v>8</v>
      </c>
      <c r="D150" s="96" t="s">
        <v>1093</v>
      </c>
      <c r="E150" s="97" t="s">
        <v>1094</v>
      </c>
      <c r="F150" s="96">
        <v>1</v>
      </c>
      <c r="G150" s="96" t="s">
        <v>1095</v>
      </c>
      <c r="H150" s="97" t="s">
        <v>1096</v>
      </c>
      <c r="I150" s="96">
        <v>1</v>
      </c>
      <c r="J150" s="96">
        <v>2</v>
      </c>
      <c r="K150" s="97" t="s">
        <v>1122</v>
      </c>
      <c r="L150" s="53">
        <v>2020051290036</v>
      </c>
      <c r="M150" s="96">
        <v>4</v>
      </c>
      <c r="N150" s="96">
        <v>1814</v>
      </c>
      <c r="O150" s="97" t="str">
        <f>+VLOOKUP(N150,'[1]Productos PD'!$B$2:$C$349,2,FALSE)</f>
        <v>Generar e implementar una ruta de atención intersectorial para el   adulto mayor, con discapacidad, sus familias y cuidadores, con el fin de incluirlos dentro de la oferta programática sectorial.</v>
      </c>
      <c r="P150" s="96" t="s">
        <v>952</v>
      </c>
      <c r="Q150" s="96">
        <v>4</v>
      </c>
      <c r="R150" s="96" t="s">
        <v>953</v>
      </c>
      <c r="S150" s="125">
        <v>1</v>
      </c>
      <c r="T150" s="97" t="s">
        <v>1071</v>
      </c>
      <c r="U150" s="97" t="s">
        <v>1123</v>
      </c>
      <c r="V150" s="96" t="s">
        <v>952</v>
      </c>
      <c r="W150" s="125">
        <v>1</v>
      </c>
      <c r="X150" s="96" t="s">
        <v>984</v>
      </c>
      <c r="Y150" s="144">
        <v>0.84525910116344039</v>
      </c>
      <c r="Z150" s="127">
        <v>0</v>
      </c>
      <c r="AA150" s="127">
        <v>0</v>
      </c>
      <c r="AB150" s="145">
        <v>1</v>
      </c>
      <c r="AC150" s="146">
        <v>1</v>
      </c>
      <c r="AD150" s="145">
        <v>0</v>
      </c>
      <c r="AE150" s="147">
        <v>0</v>
      </c>
      <c r="AF150" s="145">
        <v>0</v>
      </c>
      <c r="AG150" s="145"/>
      <c r="AH150" s="54">
        <f t="shared" si="4"/>
        <v>0</v>
      </c>
      <c r="AI150" s="54">
        <f t="shared" si="5"/>
        <v>0</v>
      </c>
      <c r="AJ150" s="135">
        <v>16839947</v>
      </c>
      <c r="AK150" s="148">
        <v>51403</v>
      </c>
      <c r="AL150" s="149" t="s">
        <v>1090</v>
      </c>
      <c r="AM150" s="136">
        <v>2084791</v>
      </c>
      <c r="AN150" s="151"/>
    </row>
    <row r="151" spans="1:40" ht="38.25" x14ac:dyDescent="0.25">
      <c r="A151" s="96">
        <v>1</v>
      </c>
      <c r="B151" s="97" t="s">
        <v>5</v>
      </c>
      <c r="C151" s="96">
        <v>8</v>
      </c>
      <c r="D151" s="96" t="s">
        <v>1093</v>
      </c>
      <c r="E151" s="97" t="s">
        <v>1094</v>
      </c>
      <c r="F151" s="96">
        <v>1</v>
      </c>
      <c r="G151" s="96" t="s">
        <v>1095</v>
      </c>
      <c r="H151" s="97" t="s">
        <v>1096</v>
      </c>
      <c r="I151" s="96">
        <v>1</v>
      </c>
      <c r="J151" s="96">
        <v>2</v>
      </c>
      <c r="K151" s="97" t="s">
        <v>1122</v>
      </c>
      <c r="L151" s="53">
        <v>2020051290036</v>
      </c>
      <c r="M151" s="96">
        <v>4</v>
      </c>
      <c r="N151" s="96">
        <v>1814</v>
      </c>
      <c r="O151" s="97" t="str">
        <f>+VLOOKUP(N151,'[1]Productos PD'!$B$2:$C$349,2,FALSE)</f>
        <v>Generar e implementar una ruta de atención intersectorial para el   adulto mayor, con discapacidad, sus familias y cuidadores, con el fin de incluirlos dentro de la oferta programática sectorial.</v>
      </c>
      <c r="P151" s="96" t="s">
        <v>952</v>
      </c>
      <c r="Q151" s="96">
        <v>4</v>
      </c>
      <c r="R151" s="96" t="s">
        <v>953</v>
      </c>
      <c r="S151" s="125">
        <v>1</v>
      </c>
      <c r="T151" s="97" t="s">
        <v>1071</v>
      </c>
      <c r="U151" s="97" t="s">
        <v>1123</v>
      </c>
      <c r="V151" s="96" t="s">
        <v>952</v>
      </c>
      <c r="W151" s="125">
        <v>1</v>
      </c>
      <c r="X151" s="96" t="s">
        <v>984</v>
      </c>
      <c r="Y151" s="144">
        <v>0.84525910116344039</v>
      </c>
      <c r="Z151" s="127">
        <v>0</v>
      </c>
      <c r="AA151" s="127">
        <v>0</v>
      </c>
      <c r="AB151" s="145">
        <v>1</v>
      </c>
      <c r="AC151" s="146">
        <v>1</v>
      </c>
      <c r="AD151" s="145">
        <v>0</v>
      </c>
      <c r="AE151" s="147">
        <v>0</v>
      </c>
      <c r="AF151" s="145">
        <v>0</v>
      </c>
      <c r="AG151" s="145"/>
      <c r="AH151" s="54">
        <f t="shared" si="4"/>
        <v>0</v>
      </c>
      <c r="AI151" s="54">
        <f t="shared" si="5"/>
        <v>0</v>
      </c>
      <c r="AJ151" s="135">
        <v>9894131</v>
      </c>
      <c r="AK151" s="148">
        <v>31402</v>
      </c>
      <c r="AL151" s="149" t="s">
        <v>957</v>
      </c>
      <c r="AM151" s="136">
        <v>0</v>
      </c>
      <c r="AN151" s="154" t="s">
        <v>1124</v>
      </c>
    </row>
    <row r="152" spans="1:40" ht="38.25" x14ac:dyDescent="0.25">
      <c r="A152" s="96">
        <v>1</v>
      </c>
      <c r="B152" s="97" t="s">
        <v>5</v>
      </c>
      <c r="C152" s="96">
        <v>8</v>
      </c>
      <c r="D152" s="96" t="s">
        <v>1093</v>
      </c>
      <c r="E152" s="97" t="s">
        <v>1094</v>
      </c>
      <c r="F152" s="96">
        <v>1</v>
      </c>
      <c r="G152" s="96" t="s">
        <v>1095</v>
      </c>
      <c r="H152" s="97" t="s">
        <v>1096</v>
      </c>
      <c r="I152" s="96">
        <v>1</v>
      </c>
      <c r="J152" s="96">
        <v>2</v>
      </c>
      <c r="K152" s="97" t="s">
        <v>1122</v>
      </c>
      <c r="L152" s="53">
        <v>2020051290036</v>
      </c>
      <c r="M152" s="96">
        <v>4</v>
      </c>
      <c r="N152" s="96">
        <v>1814</v>
      </c>
      <c r="O152" s="97" t="str">
        <f>+VLOOKUP(N152,'[1]Productos PD'!$B$2:$C$349,2,FALSE)</f>
        <v>Generar e implementar una ruta de atención intersectorial para el   adulto mayor, con discapacidad, sus familias y cuidadores, con el fin de incluirlos dentro de la oferta programática sectorial.</v>
      </c>
      <c r="P152" s="96" t="s">
        <v>952</v>
      </c>
      <c r="Q152" s="96">
        <v>4</v>
      </c>
      <c r="R152" s="96" t="s">
        <v>953</v>
      </c>
      <c r="S152" s="125">
        <v>1</v>
      </c>
      <c r="T152" s="97" t="s">
        <v>1071</v>
      </c>
      <c r="U152" s="97" t="s">
        <v>1125</v>
      </c>
      <c r="V152" s="96" t="s">
        <v>952</v>
      </c>
      <c r="W152" s="125">
        <v>2</v>
      </c>
      <c r="X152" s="103" t="s">
        <v>956</v>
      </c>
      <c r="Y152" s="144">
        <v>0.15474089883655961</v>
      </c>
      <c r="Z152" s="125">
        <v>0</v>
      </c>
      <c r="AA152" s="125">
        <v>0</v>
      </c>
      <c r="AB152" s="145">
        <v>0</v>
      </c>
      <c r="AC152" s="146">
        <v>0</v>
      </c>
      <c r="AD152" s="145">
        <v>1</v>
      </c>
      <c r="AE152" s="147">
        <v>0</v>
      </c>
      <c r="AF152" s="145">
        <v>1</v>
      </c>
      <c r="AG152" s="145"/>
      <c r="AH152" s="54">
        <f t="shared" si="4"/>
        <v>0</v>
      </c>
      <c r="AI152" s="54">
        <f t="shared" si="5"/>
        <v>0</v>
      </c>
      <c r="AJ152" s="135">
        <v>4894186</v>
      </c>
      <c r="AK152" s="148">
        <v>31402</v>
      </c>
      <c r="AL152" s="149" t="s">
        <v>957</v>
      </c>
      <c r="AM152" s="136">
        <v>0</v>
      </c>
      <c r="AN152" s="151" t="s">
        <v>1126</v>
      </c>
    </row>
    <row r="153" spans="1:40" ht="25.5" x14ac:dyDescent="0.25">
      <c r="A153" s="96">
        <v>1</v>
      </c>
      <c r="B153" s="97" t="s">
        <v>5</v>
      </c>
      <c r="C153" s="96">
        <v>8</v>
      </c>
      <c r="D153" s="96" t="s">
        <v>1093</v>
      </c>
      <c r="E153" s="97" t="s">
        <v>1094</v>
      </c>
      <c r="F153" s="96">
        <v>1</v>
      </c>
      <c r="G153" s="96" t="s">
        <v>1095</v>
      </c>
      <c r="H153" s="97" t="s">
        <v>1096</v>
      </c>
      <c r="I153" s="96">
        <v>1</v>
      </c>
      <c r="J153" s="96">
        <v>2</v>
      </c>
      <c r="K153" s="97" t="s">
        <v>1122</v>
      </c>
      <c r="L153" s="53">
        <v>2020051290036</v>
      </c>
      <c r="M153" s="96">
        <v>5</v>
      </c>
      <c r="N153" s="96">
        <v>1815</v>
      </c>
      <c r="O153" s="97" t="str">
        <f>+VLOOKUP(N153,'[1]Productos PD'!$B$2:$C$349,2,FALSE)</f>
        <v>Acciones de atención integral de personas en situación de discapacidad inscritos en los diferentes programas de la Administración Municipal.</v>
      </c>
      <c r="P153" s="96" t="s">
        <v>952</v>
      </c>
      <c r="Q153" s="96">
        <v>4</v>
      </c>
      <c r="R153" s="96" t="s">
        <v>953</v>
      </c>
      <c r="S153" s="125">
        <v>1</v>
      </c>
      <c r="T153" s="97" t="s">
        <v>1071</v>
      </c>
      <c r="U153" s="97" t="s">
        <v>1127</v>
      </c>
      <c r="V153" s="96" t="s">
        <v>983</v>
      </c>
      <c r="W153" s="122">
        <v>1</v>
      </c>
      <c r="X153" s="96" t="s">
        <v>984</v>
      </c>
      <c r="Y153" s="144">
        <v>5.9410744652752562E-2</v>
      </c>
      <c r="Z153" s="150">
        <v>1</v>
      </c>
      <c r="AA153" s="150">
        <v>1</v>
      </c>
      <c r="AB153" s="150">
        <v>1</v>
      </c>
      <c r="AC153" s="150">
        <v>1</v>
      </c>
      <c r="AD153" s="150">
        <v>1</v>
      </c>
      <c r="AE153" s="150">
        <v>1</v>
      </c>
      <c r="AF153" s="150">
        <v>1</v>
      </c>
      <c r="AG153" s="145"/>
      <c r="AH153" s="54">
        <f t="shared" si="4"/>
        <v>1</v>
      </c>
      <c r="AI153" s="54">
        <f t="shared" si="5"/>
        <v>1</v>
      </c>
      <c r="AJ153" s="135">
        <v>25000000</v>
      </c>
      <c r="AK153" s="148">
        <v>51404</v>
      </c>
      <c r="AL153" s="149" t="s">
        <v>1090</v>
      </c>
      <c r="AM153" s="136">
        <v>15909089</v>
      </c>
      <c r="AN153" s="151"/>
    </row>
    <row r="154" spans="1:40" ht="25.5" x14ac:dyDescent="0.25">
      <c r="A154" s="96">
        <v>1</v>
      </c>
      <c r="B154" s="97" t="s">
        <v>5</v>
      </c>
      <c r="C154" s="96">
        <v>8</v>
      </c>
      <c r="D154" s="96" t="s">
        <v>1093</v>
      </c>
      <c r="E154" s="97" t="s">
        <v>1094</v>
      </c>
      <c r="F154" s="96">
        <v>1</v>
      </c>
      <c r="G154" s="96" t="s">
        <v>1095</v>
      </c>
      <c r="H154" s="97" t="s">
        <v>1096</v>
      </c>
      <c r="I154" s="96">
        <v>1</v>
      </c>
      <c r="J154" s="96">
        <v>2</v>
      </c>
      <c r="K154" s="97" t="s">
        <v>1122</v>
      </c>
      <c r="L154" s="53">
        <v>2020051290036</v>
      </c>
      <c r="M154" s="96">
        <v>5</v>
      </c>
      <c r="N154" s="96">
        <v>1815</v>
      </c>
      <c r="O154" s="97" t="str">
        <f>+VLOOKUP(N154,'[1]Productos PD'!$B$2:$C$349,2,FALSE)</f>
        <v>Acciones de atención integral de personas en situación de discapacidad inscritos en los diferentes programas de la Administración Municipal.</v>
      </c>
      <c r="P154" s="96" t="s">
        <v>952</v>
      </c>
      <c r="Q154" s="96">
        <v>4</v>
      </c>
      <c r="R154" s="96" t="s">
        <v>953</v>
      </c>
      <c r="S154" s="125">
        <v>1</v>
      </c>
      <c r="T154" s="97" t="s">
        <v>1071</v>
      </c>
      <c r="U154" s="97" t="s">
        <v>1128</v>
      </c>
      <c r="V154" s="96" t="s">
        <v>952</v>
      </c>
      <c r="W154" s="125">
        <v>120</v>
      </c>
      <c r="X154" s="96" t="s">
        <v>984</v>
      </c>
      <c r="Y154" s="144">
        <v>0.13546930201196342</v>
      </c>
      <c r="Z154" s="125">
        <v>120</v>
      </c>
      <c r="AA154" s="125">
        <v>120</v>
      </c>
      <c r="AB154" s="145">
        <v>120</v>
      </c>
      <c r="AC154" s="146">
        <v>120</v>
      </c>
      <c r="AD154" s="145">
        <v>120</v>
      </c>
      <c r="AE154" s="147">
        <v>150</v>
      </c>
      <c r="AF154" s="145">
        <v>120</v>
      </c>
      <c r="AG154" s="145"/>
      <c r="AH154" s="54">
        <f t="shared" si="4"/>
        <v>1.25</v>
      </c>
      <c r="AI154" s="54">
        <f t="shared" si="5"/>
        <v>1</v>
      </c>
      <c r="AJ154" s="135">
        <v>57005388</v>
      </c>
      <c r="AK154" s="148">
        <v>51404</v>
      </c>
      <c r="AL154" s="149" t="s">
        <v>1090</v>
      </c>
      <c r="AM154" s="136">
        <v>23409725</v>
      </c>
      <c r="AN154" s="151"/>
    </row>
    <row r="155" spans="1:40" ht="38.25" x14ac:dyDescent="0.25">
      <c r="A155" s="96">
        <v>1</v>
      </c>
      <c r="B155" s="97" t="s">
        <v>5</v>
      </c>
      <c r="C155" s="96">
        <v>8</v>
      </c>
      <c r="D155" s="96" t="s">
        <v>1093</v>
      </c>
      <c r="E155" s="97" t="s">
        <v>1094</v>
      </c>
      <c r="F155" s="96">
        <v>1</v>
      </c>
      <c r="G155" s="96" t="s">
        <v>1095</v>
      </c>
      <c r="H155" s="97" t="s">
        <v>1096</v>
      </c>
      <c r="I155" s="96">
        <v>1</v>
      </c>
      <c r="J155" s="96">
        <v>2</v>
      </c>
      <c r="K155" s="97" t="s">
        <v>1122</v>
      </c>
      <c r="L155" s="53">
        <v>2020051290036</v>
      </c>
      <c r="M155" s="96">
        <v>5</v>
      </c>
      <c r="N155" s="96">
        <v>1815</v>
      </c>
      <c r="O155" s="97" t="str">
        <f>+VLOOKUP(N155,'[1]Productos PD'!$B$2:$C$349,2,FALSE)</f>
        <v>Acciones de atención integral de personas en situación de discapacidad inscritos en los diferentes programas de la Administración Municipal.</v>
      </c>
      <c r="P155" s="96" t="s">
        <v>952</v>
      </c>
      <c r="Q155" s="96">
        <v>4</v>
      </c>
      <c r="R155" s="96" t="s">
        <v>953</v>
      </c>
      <c r="S155" s="125">
        <v>1</v>
      </c>
      <c r="T155" s="97" t="s">
        <v>1071</v>
      </c>
      <c r="U155" s="97" t="s">
        <v>1129</v>
      </c>
      <c r="V155" s="96" t="s">
        <v>952</v>
      </c>
      <c r="W155" s="125">
        <v>120</v>
      </c>
      <c r="X155" s="103" t="s">
        <v>956</v>
      </c>
      <c r="Y155" s="144">
        <v>7.1292893583303069E-2</v>
      </c>
      <c r="Z155" s="125">
        <v>0</v>
      </c>
      <c r="AA155" s="125">
        <v>0</v>
      </c>
      <c r="AB155" s="145">
        <v>0</v>
      </c>
      <c r="AC155" s="146">
        <v>0</v>
      </c>
      <c r="AD155" s="145">
        <v>120</v>
      </c>
      <c r="AE155" s="147">
        <v>1333</v>
      </c>
      <c r="AF155" s="145">
        <v>0</v>
      </c>
      <c r="AG155" s="145"/>
      <c r="AH155" s="54">
        <f t="shared" si="4"/>
        <v>11.108333333333333</v>
      </c>
      <c r="AI155" s="54">
        <f t="shared" si="5"/>
        <v>1</v>
      </c>
      <c r="AJ155" s="135">
        <v>30000000</v>
      </c>
      <c r="AK155" s="148">
        <v>31404</v>
      </c>
      <c r="AL155" s="149" t="s">
        <v>957</v>
      </c>
      <c r="AM155" s="136">
        <v>0</v>
      </c>
      <c r="AN155" s="153" t="s">
        <v>1130</v>
      </c>
    </row>
    <row r="156" spans="1:40" ht="25.5" x14ac:dyDescent="0.25">
      <c r="A156" s="96">
        <v>1</v>
      </c>
      <c r="B156" s="97" t="s">
        <v>5</v>
      </c>
      <c r="C156" s="96">
        <v>8</v>
      </c>
      <c r="D156" s="96" t="s">
        <v>1093</v>
      </c>
      <c r="E156" s="97" t="s">
        <v>1094</v>
      </c>
      <c r="F156" s="96">
        <v>1</v>
      </c>
      <c r="G156" s="96" t="s">
        <v>1095</v>
      </c>
      <c r="H156" s="97" t="s">
        <v>1096</v>
      </c>
      <c r="I156" s="96">
        <v>1</v>
      </c>
      <c r="J156" s="96">
        <v>2</v>
      </c>
      <c r="K156" s="97" t="s">
        <v>1122</v>
      </c>
      <c r="L156" s="53">
        <v>2020051290036</v>
      </c>
      <c r="M156" s="96">
        <v>5</v>
      </c>
      <c r="N156" s="96">
        <v>1815</v>
      </c>
      <c r="O156" s="97" t="str">
        <f>+VLOOKUP(N156,'[1]Productos PD'!$B$2:$C$349,2,FALSE)</f>
        <v>Acciones de atención integral de personas en situación de discapacidad inscritos en los diferentes programas de la Administración Municipal.</v>
      </c>
      <c r="P156" s="96" t="s">
        <v>952</v>
      </c>
      <c r="Q156" s="96">
        <v>4</v>
      </c>
      <c r="R156" s="96" t="s">
        <v>953</v>
      </c>
      <c r="S156" s="125">
        <v>1</v>
      </c>
      <c r="T156" s="97" t="s">
        <v>1071</v>
      </c>
      <c r="U156" s="97" t="s">
        <v>1131</v>
      </c>
      <c r="V156" s="96" t="s">
        <v>952</v>
      </c>
      <c r="W156" s="125">
        <v>30</v>
      </c>
      <c r="X156" s="103" t="s">
        <v>956</v>
      </c>
      <c r="Y156" s="144">
        <v>1.1882148930550512E-2</v>
      </c>
      <c r="Z156" s="125">
        <v>0</v>
      </c>
      <c r="AA156" s="125">
        <v>0</v>
      </c>
      <c r="AB156" s="145">
        <v>30</v>
      </c>
      <c r="AC156" s="146">
        <v>40</v>
      </c>
      <c r="AD156" s="145">
        <v>30</v>
      </c>
      <c r="AE156" s="147">
        <v>40</v>
      </c>
      <c r="AF156" s="145">
        <v>30</v>
      </c>
      <c r="AG156" s="145"/>
      <c r="AH156" s="54">
        <f t="shared" si="4"/>
        <v>0.88888888888888884</v>
      </c>
      <c r="AI156" s="54">
        <f t="shared" si="5"/>
        <v>0.88888888888888884</v>
      </c>
      <c r="AJ156" s="135">
        <v>5000000</v>
      </c>
      <c r="AK156" s="148">
        <v>31404</v>
      </c>
      <c r="AL156" s="149" t="s">
        <v>957</v>
      </c>
      <c r="AM156" s="136">
        <v>0</v>
      </c>
      <c r="AN156" s="154" t="s">
        <v>1112</v>
      </c>
    </row>
    <row r="157" spans="1:40" ht="25.5" x14ac:dyDescent="0.25">
      <c r="A157" s="96">
        <v>1</v>
      </c>
      <c r="B157" s="97" t="s">
        <v>5</v>
      </c>
      <c r="C157" s="96">
        <v>8</v>
      </c>
      <c r="D157" s="96" t="s">
        <v>1093</v>
      </c>
      <c r="E157" s="97" t="s">
        <v>1094</v>
      </c>
      <c r="F157" s="96">
        <v>1</v>
      </c>
      <c r="G157" s="96" t="s">
        <v>1095</v>
      </c>
      <c r="H157" s="97" t="s">
        <v>1096</v>
      </c>
      <c r="I157" s="96">
        <v>1</v>
      </c>
      <c r="J157" s="96">
        <v>2</v>
      </c>
      <c r="K157" s="97" t="s">
        <v>1122</v>
      </c>
      <c r="L157" s="53">
        <v>2020051290036</v>
      </c>
      <c r="M157" s="96">
        <v>5</v>
      </c>
      <c r="N157" s="96">
        <v>1815</v>
      </c>
      <c r="O157" s="97" t="str">
        <f>+VLOOKUP(N157,'[1]Productos PD'!$B$2:$C$349,2,FALSE)</f>
        <v>Acciones de atención integral de personas en situación de discapacidad inscritos en los diferentes programas de la Administración Municipal.</v>
      </c>
      <c r="P157" s="96" t="s">
        <v>952</v>
      </c>
      <c r="Q157" s="96">
        <v>4</v>
      </c>
      <c r="R157" s="96" t="s">
        <v>953</v>
      </c>
      <c r="S157" s="125">
        <v>1</v>
      </c>
      <c r="T157" s="97" t="s">
        <v>1071</v>
      </c>
      <c r="U157" s="97" t="s">
        <v>1132</v>
      </c>
      <c r="V157" s="96" t="s">
        <v>952</v>
      </c>
      <c r="W157" s="125">
        <v>4</v>
      </c>
      <c r="X157" s="103" t="s">
        <v>956</v>
      </c>
      <c r="Y157" s="144">
        <v>4.8488549781441653E-2</v>
      </c>
      <c r="Z157" s="125">
        <v>0.25</v>
      </c>
      <c r="AA157" s="125">
        <v>1</v>
      </c>
      <c r="AB157" s="145">
        <v>0.5</v>
      </c>
      <c r="AC157" s="146">
        <v>1</v>
      </c>
      <c r="AD157" s="145">
        <v>2</v>
      </c>
      <c r="AE157" s="147">
        <v>2</v>
      </c>
      <c r="AF157" s="145">
        <v>1</v>
      </c>
      <c r="AG157" s="145"/>
      <c r="AH157" s="54">
        <f t="shared" si="4"/>
        <v>1.0666666666666667</v>
      </c>
      <c r="AI157" s="54">
        <f t="shared" si="5"/>
        <v>1</v>
      </c>
      <c r="AJ157" s="135">
        <v>17436042</v>
      </c>
      <c r="AK157" s="148">
        <v>31404</v>
      </c>
      <c r="AL157" s="149" t="s">
        <v>957</v>
      </c>
      <c r="AM157" s="136">
        <v>17013421</v>
      </c>
      <c r="AN157" s="154"/>
    </row>
    <row r="158" spans="1:40" ht="25.5" x14ac:dyDescent="0.25">
      <c r="A158" s="96">
        <v>1</v>
      </c>
      <c r="B158" s="97" t="s">
        <v>5</v>
      </c>
      <c r="C158" s="96">
        <v>8</v>
      </c>
      <c r="D158" s="96" t="s">
        <v>1093</v>
      </c>
      <c r="E158" s="97" t="s">
        <v>1094</v>
      </c>
      <c r="F158" s="96">
        <v>1</v>
      </c>
      <c r="G158" s="96" t="s">
        <v>1095</v>
      </c>
      <c r="H158" s="97" t="s">
        <v>1096</v>
      </c>
      <c r="I158" s="96">
        <v>1</v>
      </c>
      <c r="J158" s="96">
        <v>2</v>
      </c>
      <c r="K158" s="97" t="s">
        <v>1122</v>
      </c>
      <c r="L158" s="53">
        <v>2020051290036</v>
      </c>
      <c r="M158" s="96">
        <v>5</v>
      </c>
      <c r="N158" s="96">
        <v>1815</v>
      </c>
      <c r="O158" s="97" t="str">
        <f>+VLOOKUP(N158,'[1]Productos PD'!$B$2:$C$349,2,FALSE)</f>
        <v>Acciones de atención integral de personas en situación de discapacidad inscritos en los diferentes programas de la Administración Municipal.</v>
      </c>
      <c r="P158" s="96" t="s">
        <v>952</v>
      </c>
      <c r="Q158" s="96">
        <v>4</v>
      </c>
      <c r="R158" s="96" t="s">
        <v>953</v>
      </c>
      <c r="S158" s="125">
        <v>1</v>
      </c>
      <c r="T158" s="97" t="s">
        <v>1071</v>
      </c>
      <c r="U158" s="97" t="s">
        <v>1132</v>
      </c>
      <c r="V158" s="96" t="s">
        <v>952</v>
      </c>
      <c r="W158" s="125">
        <v>4</v>
      </c>
      <c r="X158" s="103" t="s">
        <v>956</v>
      </c>
      <c r="Y158" s="144">
        <v>0.05</v>
      </c>
      <c r="Z158" s="125">
        <v>0.25</v>
      </c>
      <c r="AA158" s="125">
        <v>1</v>
      </c>
      <c r="AB158" s="145">
        <v>0.5</v>
      </c>
      <c r="AC158" s="146">
        <v>1</v>
      </c>
      <c r="AD158" s="145">
        <v>2</v>
      </c>
      <c r="AE158" s="147">
        <v>2</v>
      </c>
      <c r="AF158" s="145">
        <v>1</v>
      </c>
      <c r="AG158" s="145"/>
      <c r="AH158" s="54">
        <f t="shared" si="4"/>
        <v>1.0666666666666667</v>
      </c>
      <c r="AI158" s="54">
        <f t="shared" si="5"/>
        <v>1</v>
      </c>
      <c r="AJ158" s="135">
        <v>2967906</v>
      </c>
      <c r="AK158" s="148">
        <v>51404</v>
      </c>
      <c r="AL158" s="149" t="s">
        <v>1090</v>
      </c>
      <c r="AM158" s="136">
        <v>2000000</v>
      </c>
      <c r="AN158" s="154"/>
    </row>
    <row r="159" spans="1:40" ht="25.5" x14ac:dyDescent="0.25">
      <c r="A159" s="96">
        <v>1</v>
      </c>
      <c r="B159" s="97" t="s">
        <v>5</v>
      </c>
      <c r="C159" s="96">
        <v>8</v>
      </c>
      <c r="D159" s="96" t="s">
        <v>1093</v>
      </c>
      <c r="E159" s="97" t="s">
        <v>1094</v>
      </c>
      <c r="F159" s="96">
        <v>1</v>
      </c>
      <c r="G159" s="96" t="s">
        <v>1095</v>
      </c>
      <c r="H159" s="97" t="s">
        <v>1096</v>
      </c>
      <c r="I159" s="96">
        <v>1</v>
      </c>
      <c r="J159" s="96">
        <v>2</v>
      </c>
      <c r="K159" s="97" t="s">
        <v>1122</v>
      </c>
      <c r="L159" s="53">
        <v>2020051290036</v>
      </c>
      <c r="M159" s="96">
        <v>5</v>
      </c>
      <c r="N159" s="96">
        <v>1815</v>
      </c>
      <c r="O159" s="97" t="str">
        <f>+VLOOKUP(N159,'[1]Productos PD'!$B$2:$C$349,2,FALSE)</f>
        <v>Acciones de atención integral de personas en situación de discapacidad inscritos en los diferentes programas de la Administración Municipal.</v>
      </c>
      <c r="P159" s="96" t="s">
        <v>952</v>
      </c>
      <c r="Q159" s="96">
        <v>4</v>
      </c>
      <c r="R159" s="96" t="s">
        <v>953</v>
      </c>
      <c r="S159" s="125">
        <v>1</v>
      </c>
      <c r="T159" s="97" t="s">
        <v>1071</v>
      </c>
      <c r="U159" s="97" t="s">
        <v>1133</v>
      </c>
      <c r="V159" s="96" t="s">
        <v>952</v>
      </c>
      <c r="W159" s="125">
        <v>1</v>
      </c>
      <c r="X159" s="96" t="s">
        <v>984</v>
      </c>
      <c r="Y159" s="144">
        <v>0.57647926385353532</v>
      </c>
      <c r="Z159" s="125">
        <v>180</v>
      </c>
      <c r="AA159" s="125">
        <v>139</v>
      </c>
      <c r="AB159" s="145">
        <v>180</v>
      </c>
      <c r="AC159" s="146">
        <v>165</v>
      </c>
      <c r="AD159" s="145">
        <v>180</v>
      </c>
      <c r="AE159" s="147">
        <v>180</v>
      </c>
      <c r="AF159" s="145">
        <v>180</v>
      </c>
      <c r="AG159" s="145"/>
      <c r="AH159" s="54">
        <f t="shared" si="4"/>
        <v>1</v>
      </c>
      <c r="AI159" s="54">
        <f t="shared" si="5"/>
        <v>1</v>
      </c>
      <c r="AJ159" s="135">
        <v>206556308</v>
      </c>
      <c r="AK159" s="148">
        <v>31404</v>
      </c>
      <c r="AL159" s="149" t="s">
        <v>957</v>
      </c>
      <c r="AM159" s="136">
        <v>114374498</v>
      </c>
      <c r="AN159" s="151"/>
    </row>
    <row r="160" spans="1:40" ht="25.5" x14ac:dyDescent="0.25">
      <c r="A160" s="96">
        <v>1</v>
      </c>
      <c r="B160" s="97" t="s">
        <v>5</v>
      </c>
      <c r="C160" s="96">
        <v>8</v>
      </c>
      <c r="D160" s="96" t="s">
        <v>1093</v>
      </c>
      <c r="E160" s="97" t="s">
        <v>1094</v>
      </c>
      <c r="F160" s="96">
        <v>1</v>
      </c>
      <c r="G160" s="96" t="s">
        <v>1095</v>
      </c>
      <c r="H160" s="97" t="s">
        <v>1096</v>
      </c>
      <c r="I160" s="96">
        <v>1</v>
      </c>
      <c r="J160" s="96">
        <v>2</v>
      </c>
      <c r="K160" s="97" t="s">
        <v>1122</v>
      </c>
      <c r="L160" s="53">
        <v>2020051290036</v>
      </c>
      <c r="M160" s="96">
        <v>5</v>
      </c>
      <c r="N160" s="96">
        <v>1815</v>
      </c>
      <c r="O160" s="97" t="str">
        <f>+VLOOKUP(N160,'[1]Productos PD'!$B$2:$C$349,2,FALSE)</f>
        <v>Acciones de atención integral de personas en situación de discapacidad inscritos en los diferentes programas de la Administración Municipal.</v>
      </c>
      <c r="P160" s="96" t="s">
        <v>952</v>
      </c>
      <c r="Q160" s="96">
        <v>4</v>
      </c>
      <c r="R160" s="96" t="s">
        <v>953</v>
      </c>
      <c r="S160" s="125">
        <v>1</v>
      </c>
      <c r="T160" s="97" t="s">
        <v>1071</v>
      </c>
      <c r="U160" s="97" t="s">
        <v>1133</v>
      </c>
      <c r="V160" s="96" t="s">
        <v>952</v>
      </c>
      <c r="W160" s="125">
        <v>1</v>
      </c>
      <c r="X160" s="96" t="s">
        <v>984</v>
      </c>
      <c r="Y160" s="144">
        <v>0.57647926385353532</v>
      </c>
      <c r="Z160" s="125">
        <v>180</v>
      </c>
      <c r="AA160" s="125">
        <v>139</v>
      </c>
      <c r="AB160" s="145">
        <v>180</v>
      </c>
      <c r="AC160" s="146">
        <v>165</v>
      </c>
      <c r="AD160" s="145">
        <v>180</v>
      </c>
      <c r="AE160" s="147">
        <v>180</v>
      </c>
      <c r="AF160" s="145">
        <v>180</v>
      </c>
      <c r="AG160" s="145"/>
      <c r="AH160" s="54">
        <f t="shared" si="4"/>
        <v>1</v>
      </c>
      <c r="AI160" s="54">
        <f t="shared" si="5"/>
        <v>1</v>
      </c>
      <c r="AJ160" s="135">
        <v>36025765</v>
      </c>
      <c r="AK160" s="148">
        <v>51404</v>
      </c>
      <c r="AL160" s="149" t="s">
        <v>1090</v>
      </c>
      <c r="AM160" s="136">
        <v>24411937</v>
      </c>
      <c r="AN160" s="151"/>
    </row>
    <row r="161" spans="1:40" ht="25.5" x14ac:dyDescent="0.25">
      <c r="A161" s="96">
        <v>1</v>
      </c>
      <c r="B161" s="97" t="s">
        <v>5</v>
      </c>
      <c r="C161" s="96">
        <v>8</v>
      </c>
      <c r="D161" s="96" t="s">
        <v>1093</v>
      </c>
      <c r="E161" s="97" t="s">
        <v>1094</v>
      </c>
      <c r="F161" s="96">
        <v>1</v>
      </c>
      <c r="G161" s="96" t="s">
        <v>1095</v>
      </c>
      <c r="H161" s="97" t="s">
        <v>1096</v>
      </c>
      <c r="I161" s="96">
        <v>1</v>
      </c>
      <c r="J161" s="96">
        <v>2</v>
      </c>
      <c r="K161" s="97" t="s">
        <v>1122</v>
      </c>
      <c r="L161" s="53">
        <v>2020051290036</v>
      </c>
      <c r="M161" s="96">
        <v>5</v>
      </c>
      <c r="N161" s="96">
        <v>1815</v>
      </c>
      <c r="O161" s="97" t="str">
        <f>+VLOOKUP(N161,'[1]Productos PD'!$B$2:$C$349,2,FALSE)</f>
        <v>Acciones de atención integral de personas en situación de discapacidad inscritos en los diferentes programas de la Administración Municipal.</v>
      </c>
      <c r="P161" s="96" t="s">
        <v>952</v>
      </c>
      <c r="Q161" s="96">
        <v>4</v>
      </c>
      <c r="R161" s="96" t="s">
        <v>953</v>
      </c>
      <c r="S161" s="125">
        <v>1</v>
      </c>
      <c r="T161" s="97" t="s">
        <v>1071</v>
      </c>
      <c r="U161" s="97" t="s">
        <v>1134</v>
      </c>
      <c r="V161" s="96" t="s">
        <v>983</v>
      </c>
      <c r="W161" s="122">
        <v>1</v>
      </c>
      <c r="X161" s="96" t="s">
        <v>984</v>
      </c>
      <c r="Y161" s="144">
        <v>2.4244274890720827E-2</v>
      </c>
      <c r="Z161" s="150">
        <v>1</v>
      </c>
      <c r="AA161" s="150">
        <v>1</v>
      </c>
      <c r="AB161" s="150">
        <v>1</v>
      </c>
      <c r="AC161" s="150">
        <v>1</v>
      </c>
      <c r="AD161" s="150">
        <v>1</v>
      </c>
      <c r="AE161" s="150">
        <v>1</v>
      </c>
      <c r="AF161" s="150">
        <v>1</v>
      </c>
      <c r="AG161" s="145"/>
      <c r="AH161" s="54">
        <f t="shared" si="4"/>
        <v>1</v>
      </c>
      <c r="AI161" s="54">
        <f t="shared" si="5"/>
        <v>1</v>
      </c>
      <c r="AJ161" s="135">
        <v>8718021</v>
      </c>
      <c r="AK161" s="148">
        <v>31404</v>
      </c>
      <c r="AL161" s="149" t="s">
        <v>957</v>
      </c>
      <c r="AM161" s="136">
        <v>4359011</v>
      </c>
      <c r="AN161" s="151"/>
    </row>
    <row r="162" spans="1:40" ht="25.5" x14ac:dyDescent="0.25">
      <c r="A162" s="96">
        <v>1</v>
      </c>
      <c r="B162" s="97" t="s">
        <v>5</v>
      </c>
      <c r="C162" s="96">
        <v>8</v>
      </c>
      <c r="D162" s="96" t="s">
        <v>1093</v>
      </c>
      <c r="E162" s="97" t="s">
        <v>1094</v>
      </c>
      <c r="F162" s="96">
        <v>1</v>
      </c>
      <c r="G162" s="96" t="s">
        <v>1095</v>
      </c>
      <c r="H162" s="97" t="s">
        <v>1096</v>
      </c>
      <c r="I162" s="96">
        <v>1</v>
      </c>
      <c r="J162" s="96">
        <v>2</v>
      </c>
      <c r="K162" s="97" t="s">
        <v>1122</v>
      </c>
      <c r="L162" s="53">
        <v>2020051290036</v>
      </c>
      <c r="M162" s="96">
        <v>5</v>
      </c>
      <c r="N162" s="96">
        <v>1815</v>
      </c>
      <c r="O162" s="97" t="str">
        <f>+VLOOKUP(N162,'[1]Productos PD'!$B$2:$C$349,2,FALSE)</f>
        <v>Acciones de atención integral de personas en situación de discapacidad inscritos en los diferentes programas de la Administración Municipal.</v>
      </c>
      <c r="P162" s="96" t="s">
        <v>952</v>
      </c>
      <c r="Q162" s="96">
        <v>4</v>
      </c>
      <c r="R162" s="96" t="s">
        <v>953</v>
      </c>
      <c r="S162" s="125">
        <v>1</v>
      </c>
      <c r="T162" s="97" t="s">
        <v>1071</v>
      </c>
      <c r="U162" s="97" t="s">
        <v>1134</v>
      </c>
      <c r="V162" s="96" t="s">
        <v>983</v>
      </c>
      <c r="W162" s="122">
        <v>1</v>
      </c>
      <c r="X162" s="96" t="s">
        <v>984</v>
      </c>
      <c r="Y162" s="144">
        <v>2.4244274890720827E-2</v>
      </c>
      <c r="Z162" s="150">
        <v>1</v>
      </c>
      <c r="AA162" s="150">
        <v>1</v>
      </c>
      <c r="AB162" s="150">
        <v>1</v>
      </c>
      <c r="AC162" s="150">
        <v>1</v>
      </c>
      <c r="AD162" s="150">
        <v>1</v>
      </c>
      <c r="AE162" s="150">
        <v>1</v>
      </c>
      <c r="AF162" s="150">
        <v>1</v>
      </c>
      <c r="AG162" s="145"/>
      <c r="AH162" s="54">
        <f t="shared" si="4"/>
        <v>1</v>
      </c>
      <c r="AI162" s="54">
        <f t="shared" si="5"/>
        <v>1</v>
      </c>
      <c r="AJ162" s="135">
        <v>1483953</v>
      </c>
      <c r="AK162" s="148">
        <v>51404</v>
      </c>
      <c r="AL162" s="149" t="s">
        <v>1090</v>
      </c>
      <c r="AM162" s="136">
        <v>1000000</v>
      </c>
      <c r="AN162" s="151"/>
    </row>
    <row r="163" spans="1:40" ht="25.5" x14ac:dyDescent="0.25">
      <c r="A163" s="96">
        <v>1</v>
      </c>
      <c r="B163" s="97" t="s">
        <v>5</v>
      </c>
      <c r="C163" s="96">
        <v>8</v>
      </c>
      <c r="D163" s="96" t="s">
        <v>1093</v>
      </c>
      <c r="E163" s="97" t="s">
        <v>1094</v>
      </c>
      <c r="F163" s="96">
        <v>1</v>
      </c>
      <c r="G163" s="96" t="s">
        <v>1095</v>
      </c>
      <c r="H163" s="97" t="s">
        <v>1096</v>
      </c>
      <c r="I163" s="96">
        <v>1</v>
      </c>
      <c r="J163" s="96">
        <v>2</v>
      </c>
      <c r="K163" s="97" t="s">
        <v>1122</v>
      </c>
      <c r="L163" s="53">
        <v>2020051290036</v>
      </c>
      <c r="M163" s="96">
        <v>5</v>
      </c>
      <c r="N163" s="96">
        <v>1815</v>
      </c>
      <c r="O163" s="97" t="str">
        <f>+VLOOKUP(N163,'[1]Productos PD'!$B$2:$C$349,2,FALSE)</f>
        <v>Acciones de atención integral de personas en situación de discapacidad inscritos en los diferentes programas de la Administración Municipal.</v>
      </c>
      <c r="P163" s="96" t="s">
        <v>952</v>
      </c>
      <c r="Q163" s="96">
        <v>4</v>
      </c>
      <c r="R163" s="96" t="s">
        <v>953</v>
      </c>
      <c r="S163" s="125">
        <v>1</v>
      </c>
      <c r="T163" s="97" t="s">
        <v>1071</v>
      </c>
      <c r="U163" s="97" t="s">
        <v>1135</v>
      </c>
      <c r="V163" s="96" t="s">
        <v>952</v>
      </c>
      <c r="W163" s="125">
        <v>4</v>
      </c>
      <c r="X163" s="103" t="s">
        <v>956</v>
      </c>
      <c r="Y163" s="144">
        <v>7.2732822295732691E-2</v>
      </c>
      <c r="Z163" s="125">
        <v>0</v>
      </c>
      <c r="AA163" s="125">
        <v>1</v>
      </c>
      <c r="AB163" s="145">
        <v>1</v>
      </c>
      <c r="AC163" s="146">
        <v>1</v>
      </c>
      <c r="AD163" s="145">
        <v>2</v>
      </c>
      <c r="AE163" s="145">
        <v>2</v>
      </c>
      <c r="AF163" s="145">
        <v>1</v>
      </c>
      <c r="AG163" s="145"/>
      <c r="AH163" s="54">
        <f t="shared" si="4"/>
        <v>1</v>
      </c>
      <c r="AI163" s="54">
        <f t="shared" si="5"/>
        <v>1</v>
      </c>
      <c r="AJ163" s="135">
        <v>26154063</v>
      </c>
      <c r="AK163" s="148">
        <v>31404</v>
      </c>
      <c r="AL163" s="149" t="s">
        <v>957</v>
      </c>
      <c r="AM163" s="136">
        <v>14506711</v>
      </c>
      <c r="AN163" s="151"/>
    </row>
    <row r="164" spans="1:40" ht="25.5" x14ac:dyDescent="0.25">
      <c r="A164" s="96">
        <v>1</v>
      </c>
      <c r="B164" s="97" t="s">
        <v>5</v>
      </c>
      <c r="C164" s="96">
        <v>8</v>
      </c>
      <c r="D164" s="96" t="s">
        <v>1093</v>
      </c>
      <c r="E164" s="97" t="s">
        <v>1094</v>
      </c>
      <c r="F164" s="96">
        <v>1</v>
      </c>
      <c r="G164" s="96" t="s">
        <v>1095</v>
      </c>
      <c r="H164" s="97" t="s">
        <v>1096</v>
      </c>
      <c r="I164" s="96">
        <v>1</v>
      </c>
      <c r="J164" s="96">
        <v>2</v>
      </c>
      <c r="K164" s="97" t="s">
        <v>1122</v>
      </c>
      <c r="L164" s="53">
        <v>2020051290036</v>
      </c>
      <c r="M164" s="96">
        <v>5</v>
      </c>
      <c r="N164" s="96">
        <v>1815</v>
      </c>
      <c r="O164" s="97" t="str">
        <f>+VLOOKUP(N164,'[1]Productos PD'!$B$2:$C$349,2,FALSE)</f>
        <v>Acciones de atención integral de personas en situación de discapacidad inscritos en los diferentes programas de la Administración Municipal.</v>
      </c>
      <c r="P164" s="96" t="s">
        <v>952</v>
      </c>
      <c r="Q164" s="96">
        <v>4</v>
      </c>
      <c r="R164" s="96" t="s">
        <v>953</v>
      </c>
      <c r="S164" s="125">
        <v>1</v>
      </c>
      <c r="T164" s="97" t="s">
        <v>1071</v>
      </c>
      <c r="U164" s="97" t="s">
        <v>1135</v>
      </c>
      <c r="V164" s="96" t="s">
        <v>952</v>
      </c>
      <c r="W164" s="125">
        <v>4</v>
      </c>
      <c r="X164" s="103" t="s">
        <v>956</v>
      </c>
      <c r="Y164" s="144">
        <v>7.0000000000000007E-2</v>
      </c>
      <c r="Z164" s="125">
        <v>0</v>
      </c>
      <c r="AA164" s="125">
        <v>1</v>
      </c>
      <c r="AB164" s="145">
        <v>1</v>
      </c>
      <c r="AC164" s="146">
        <v>1</v>
      </c>
      <c r="AD164" s="145">
        <v>2</v>
      </c>
      <c r="AE164" s="145">
        <v>2</v>
      </c>
      <c r="AF164" s="145">
        <v>1</v>
      </c>
      <c r="AG164" s="145"/>
      <c r="AH164" s="54">
        <f t="shared" si="4"/>
        <v>1</v>
      </c>
      <c r="AI164" s="54">
        <f t="shared" si="5"/>
        <v>1</v>
      </c>
      <c r="AJ164" s="135">
        <v>4451858</v>
      </c>
      <c r="AK164" s="148">
        <v>51404</v>
      </c>
      <c r="AL164" s="149" t="s">
        <v>1090</v>
      </c>
      <c r="AM164" s="136">
        <v>2000000</v>
      </c>
      <c r="AN164" s="151"/>
    </row>
    <row r="165" spans="1:40" ht="25.5" x14ac:dyDescent="0.25">
      <c r="A165" s="96">
        <v>1</v>
      </c>
      <c r="B165" s="97" t="s">
        <v>5</v>
      </c>
      <c r="C165" s="96">
        <v>8</v>
      </c>
      <c r="D165" s="96" t="s">
        <v>1093</v>
      </c>
      <c r="E165" s="97" t="s">
        <v>1094</v>
      </c>
      <c r="F165" s="96">
        <v>1</v>
      </c>
      <c r="G165" s="96" t="s">
        <v>1095</v>
      </c>
      <c r="H165" s="97" t="s">
        <v>1096</v>
      </c>
      <c r="I165" s="96">
        <v>1</v>
      </c>
      <c r="J165" s="96">
        <v>2</v>
      </c>
      <c r="K165" s="97" t="s">
        <v>1122</v>
      </c>
      <c r="L165" s="53">
        <v>2020051290036</v>
      </c>
      <c r="M165" s="96">
        <v>6</v>
      </c>
      <c r="N165" s="96">
        <v>1816</v>
      </c>
      <c r="O165" s="97" t="str">
        <f>+VLOOKUP(N165,'[1]Productos PD'!$B$2:$C$349,2,FALSE)</f>
        <v>Caracterización e identificación de la población en situación de discapacidad como estrategia de atención de atención integral.</v>
      </c>
      <c r="P165" s="96" t="s">
        <v>952</v>
      </c>
      <c r="Q165" s="96">
        <v>4</v>
      </c>
      <c r="R165" s="96" t="s">
        <v>953</v>
      </c>
      <c r="S165" s="125">
        <v>1</v>
      </c>
      <c r="T165" s="97" t="s">
        <v>1071</v>
      </c>
      <c r="U165" s="97" t="s">
        <v>1136</v>
      </c>
      <c r="V165" s="96" t="s">
        <v>952</v>
      </c>
      <c r="W165" s="125">
        <v>1</v>
      </c>
      <c r="X165" s="103" t="s">
        <v>956</v>
      </c>
      <c r="Y165" s="144">
        <v>1</v>
      </c>
      <c r="Z165" s="125">
        <v>0</v>
      </c>
      <c r="AA165" s="125">
        <v>0</v>
      </c>
      <c r="AB165" s="145">
        <v>0</v>
      </c>
      <c r="AC165" s="146">
        <v>0</v>
      </c>
      <c r="AD165" s="145">
        <v>0</v>
      </c>
      <c r="AE165" s="145">
        <v>0</v>
      </c>
      <c r="AF165" s="145">
        <v>1</v>
      </c>
      <c r="AG165" s="145"/>
      <c r="AH165" s="54">
        <f t="shared" si="4"/>
        <v>0</v>
      </c>
      <c r="AI165" s="54">
        <f t="shared" si="5"/>
        <v>0</v>
      </c>
      <c r="AJ165" s="135">
        <v>9166999</v>
      </c>
      <c r="AK165" s="148">
        <v>31404</v>
      </c>
      <c r="AL165" s="149" t="s">
        <v>957</v>
      </c>
      <c r="AM165" s="136">
        <v>0</v>
      </c>
      <c r="AN165" s="151"/>
    </row>
    <row r="166" spans="1:40" ht="25.5" x14ac:dyDescent="0.25">
      <c r="A166" s="96">
        <v>1</v>
      </c>
      <c r="B166" s="97" t="s">
        <v>5</v>
      </c>
      <c r="C166" s="96">
        <v>8</v>
      </c>
      <c r="D166" s="96" t="s">
        <v>1093</v>
      </c>
      <c r="E166" s="97" t="s">
        <v>1094</v>
      </c>
      <c r="F166" s="96">
        <v>1</v>
      </c>
      <c r="G166" s="96" t="s">
        <v>1095</v>
      </c>
      <c r="H166" s="97" t="s">
        <v>1096</v>
      </c>
      <c r="I166" s="96">
        <v>1</v>
      </c>
      <c r="J166" s="96">
        <v>2</v>
      </c>
      <c r="K166" s="97" t="s">
        <v>1122</v>
      </c>
      <c r="L166" s="53">
        <v>2020051290036</v>
      </c>
      <c r="M166" s="96">
        <v>6</v>
      </c>
      <c r="N166" s="96">
        <v>1816</v>
      </c>
      <c r="O166" s="97" t="str">
        <f>+VLOOKUP(N166,'[1]Productos PD'!$B$2:$C$349,2,FALSE)</f>
        <v>Caracterización e identificación de la población en situación de discapacidad como estrategia de atención de atención integral.</v>
      </c>
      <c r="P166" s="96" t="s">
        <v>952</v>
      </c>
      <c r="Q166" s="96">
        <v>4</v>
      </c>
      <c r="R166" s="96" t="s">
        <v>953</v>
      </c>
      <c r="S166" s="125">
        <v>1</v>
      </c>
      <c r="T166" s="97" t="s">
        <v>1071</v>
      </c>
      <c r="U166" s="97" t="s">
        <v>1136</v>
      </c>
      <c r="V166" s="96" t="s">
        <v>952</v>
      </c>
      <c r="W166" s="125">
        <v>1</v>
      </c>
      <c r="X166" s="103" t="s">
        <v>956</v>
      </c>
      <c r="Y166" s="144">
        <v>1</v>
      </c>
      <c r="Z166" s="125">
        <v>0</v>
      </c>
      <c r="AA166" s="125">
        <v>0</v>
      </c>
      <c r="AB166" s="145">
        <v>0</v>
      </c>
      <c r="AC166" s="146">
        <v>0</v>
      </c>
      <c r="AD166" s="145">
        <v>0</v>
      </c>
      <c r="AE166" s="145">
        <v>0</v>
      </c>
      <c r="AF166" s="145">
        <v>1</v>
      </c>
      <c r="AG166" s="145"/>
      <c r="AH166" s="54">
        <f t="shared" si="4"/>
        <v>0</v>
      </c>
      <c r="AI166" s="54">
        <f t="shared" si="5"/>
        <v>0</v>
      </c>
      <c r="AJ166" s="135">
        <v>2833001</v>
      </c>
      <c r="AK166" s="148">
        <v>51404</v>
      </c>
      <c r="AL166" s="149" t="s">
        <v>1090</v>
      </c>
      <c r="AM166" s="136">
        <v>0</v>
      </c>
      <c r="AN166" s="151"/>
    </row>
    <row r="167" spans="1:40" ht="25.5" x14ac:dyDescent="0.25">
      <c r="A167" s="96">
        <v>1</v>
      </c>
      <c r="B167" s="97" t="s">
        <v>5</v>
      </c>
      <c r="C167" s="96">
        <v>8</v>
      </c>
      <c r="D167" s="96" t="s">
        <v>1093</v>
      </c>
      <c r="E167" s="97" t="s">
        <v>1094</v>
      </c>
      <c r="F167" s="98">
        <v>1</v>
      </c>
      <c r="G167" s="96" t="s">
        <v>1095</v>
      </c>
      <c r="H167" s="97" t="s">
        <v>1096</v>
      </c>
      <c r="I167" s="96">
        <v>1</v>
      </c>
      <c r="J167" s="96">
        <v>2</v>
      </c>
      <c r="K167" s="97" t="s">
        <v>1122</v>
      </c>
      <c r="L167" s="53">
        <v>2020051290036</v>
      </c>
      <c r="M167" s="96">
        <v>7</v>
      </c>
      <c r="N167" s="96">
        <v>1817</v>
      </c>
      <c r="O167" s="97" t="str">
        <f>+VLOOKUP(N167,'[1]Productos PD'!$B$2:$C$349,2,FALSE)</f>
        <v>Formulación e Implementación del plan estratégico de la política pública de discapacidad mediante acuerdo Municipal 013 del 2019.</v>
      </c>
      <c r="P167" s="96" t="s">
        <v>952</v>
      </c>
      <c r="Q167" s="122">
        <v>1</v>
      </c>
      <c r="R167" s="122" t="s">
        <v>1137</v>
      </c>
      <c r="S167" s="125">
        <v>0.05</v>
      </c>
      <c r="T167" s="97" t="s">
        <v>1071</v>
      </c>
      <c r="U167" s="97" t="s">
        <v>1138</v>
      </c>
      <c r="V167" s="96" t="s">
        <v>952</v>
      </c>
      <c r="W167" s="125">
        <v>4</v>
      </c>
      <c r="X167" s="103" t="s">
        <v>956</v>
      </c>
      <c r="Y167" s="144">
        <v>1</v>
      </c>
      <c r="Z167" s="125">
        <v>0.25</v>
      </c>
      <c r="AA167" s="125">
        <v>0</v>
      </c>
      <c r="AB167" s="145">
        <v>2</v>
      </c>
      <c r="AC167" s="146">
        <v>1</v>
      </c>
      <c r="AD167" s="145">
        <v>1</v>
      </c>
      <c r="AE167" s="145">
        <v>1</v>
      </c>
      <c r="AF167" s="145">
        <v>1</v>
      </c>
      <c r="AG167" s="145"/>
      <c r="AH167" s="54">
        <f t="shared" si="4"/>
        <v>0.47058823529411764</v>
      </c>
      <c r="AI167" s="54">
        <f t="shared" si="5"/>
        <v>0.47058823529411764</v>
      </c>
      <c r="AJ167" s="135">
        <v>4266162</v>
      </c>
      <c r="AK167" s="148">
        <v>31404</v>
      </c>
      <c r="AL167" s="149" t="s">
        <v>957</v>
      </c>
      <c r="AM167" s="136">
        <v>3000000</v>
      </c>
      <c r="AN167" s="151"/>
    </row>
    <row r="168" spans="1:40" ht="38.25" x14ac:dyDescent="0.25">
      <c r="A168" s="96">
        <v>1</v>
      </c>
      <c r="B168" s="97" t="s">
        <v>5</v>
      </c>
      <c r="C168" s="96">
        <v>10</v>
      </c>
      <c r="D168" s="96" t="s">
        <v>1139</v>
      </c>
      <c r="E168" s="97" t="s">
        <v>156</v>
      </c>
      <c r="F168" s="96">
        <v>1</v>
      </c>
      <c r="G168" s="96" t="s">
        <v>1140</v>
      </c>
      <c r="H168" s="97" t="s">
        <v>1141</v>
      </c>
      <c r="I168" s="96">
        <v>3</v>
      </c>
      <c r="J168" s="96"/>
      <c r="K168" s="97" t="s">
        <v>1070</v>
      </c>
      <c r="L168" s="53">
        <v>2020051290038</v>
      </c>
      <c r="M168" s="96">
        <v>1</v>
      </c>
      <c r="N168" s="96">
        <v>11011</v>
      </c>
      <c r="O168" s="97" t="str">
        <f>+VLOOKUP(N168,'[1]Productos PD'!$B$2:$C$349,2,FALSE)</f>
        <v>Realizar visitas de IVC al año a cada establecimiento abierto al público.</v>
      </c>
      <c r="P168" s="96" t="s">
        <v>952</v>
      </c>
      <c r="Q168" s="96">
        <v>4</v>
      </c>
      <c r="R168" s="96" t="s">
        <v>962</v>
      </c>
      <c r="S168" s="125">
        <v>4</v>
      </c>
      <c r="T168" s="97" t="s">
        <v>1071</v>
      </c>
      <c r="U168" s="97" t="s">
        <v>1142</v>
      </c>
      <c r="V168" s="96" t="s">
        <v>952</v>
      </c>
      <c r="W168" s="125">
        <v>4000</v>
      </c>
      <c r="X168" s="103" t="s">
        <v>962</v>
      </c>
      <c r="Y168" s="144">
        <v>0.5</v>
      </c>
      <c r="Z168" s="125">
        <v>650</v>
      </c>
      <c r="AA168" s="125">
        <v>699</v>
      </c>
      <c r="AB168" s="145">
        <v>1150</v>
      </c>
      <c r="AC168" s="146">
        <v>1388</v>
      </c>
      <c r="AD168" s="145">
        <v>1200</v>
      </c>
      <c r="AE168" s="147">
        <v>1052</v>
      </c>
      <c r="AF168" s="145">
        <v>1000</v>
      </c>
      <c r="AG168" s="145"/>
      <c r="AH168" s="54">
        <f t="shared" si="4"/>
        <v>1</v>
      </c>
      <c r="AI168" s="54">
        <f t="shared" si="5"/>
        <v>1</v>
      </c>
      <c r="AJ168" s="135">
        <v>70151900</v>
      </c>
      <c r="AK168" s="148">
        <v>50212</v>
      </c>
      <c r="AL168" s="149" t="s">
        <v>1073</v>
      </c>
      <c r="AM168" s="136">
        <v>51622096</v>
      </c>
      <c r="AN168" s="151"/>
    </row>
    <row r="169" spans="1:40" ht="38.25" x14ac:dyDescent="0.25">
      <c r="A169" s="96">
        <v>1</v>
      </c>
      <c r="B169" s="97" t="s">
        <v>5</v>
      </c>
      <c r="C169" s="96">
        <v>10</v>
      </c>
      <c r="D169" s="96" t="s">
        <v>1139</v>
      </c>
      <c r="E169" s="97" t="s">
        <v>156</v>
      </c>
      <c r="F169" s="96">
        <v>1</v>
      </c>
      <c r="G169" s="96" t="s">
        <v>1140</v>
      </c>
      <c r="H169" s="97" t="s">
        <v>1141</v>
      </c>
      <c r="I169" s="96">
        <v>3</v>
      </c>
      <c r="J169" s="96"/>
      <c r="K169" s="97" t="s">
        <v>1070</v>
      </c>
      <c r="L169" s="53">
        <v>2020051290038</v>
      </c>
      <c r="M169" s="96">
        <v>1</v>
      </c>
      <c r="N169" s="96">
        <v>11011</v>
      </c>
      <c r="O169" s="97" t="str">
        <f>+VLOOKUP(N169,'[1]Productos PD'!$B$2:$C$349,2,FALSE)</f>
        <v>Realizar visitas de IVC al año a cada establecimiento abierto al público.</v>
      </c>
      <c r="P169" s="96" t="s">
        <v>952</v>
      </c>
      <c r="Q169" s="96">
        <v>4</v>
      </c>
      <c r="R169" s="96" t="s">
        <v>962</v>
      </c>
      <c r="S169" s="125">
        <v>4</v>
      </c>
      <c r="T169" s="97" t="s">
        <v>1071</v>
      </c>
      <c r="U169" s="97" t="s">
        <v>1142</v>
      </c>
      <c r="V169" s="96" t="s">
        <v>952</v>
      </c>
      <c r="W169" s="125">
        <v>4000</v>
      </c>
      <c r="X169" s="103" t="s">
        <v>962</v>
      </c>
      <c r="Y169" s="144">
        <v>0.5</v>
      </c>
      <c r="Z169" s="125">
        <v>650</v>
      </c>
      <c r="AA169" s="125">
        <v>699</v>
      </c>
      <c r="AB169" s="145">
        <v>1150</v>
      </c>
      <c r="AC169" s="146">
        <v>1388</v>
      </c>
      <c r="AD169" s="145">
        <v>1200</v>
      </c>
      <c r="AE169" s="147">
        <v>1052</v>
      </c>
      <c r="AF169" s="145">
        <v>1000</v>
      </c>
      <c r="AG169" s="145"/>
      <c r="AH169" s="54">
        <f t="shared" si="4"/>
        <v>1</v>
      </c>
      <c r="AI169" s="54">
        <f t="shared" si="5"/>
        <v>1</v>
      </c>
      <c r="AJ169" s="135">
        <v>7055260</v>
      </c>
      <c r="AK169" s="148">
        <v>50214</v>
      </c>
      <c r="AL169" s="149" t="s">
        <v>1073</v>
      </c>
      <c r="AM169" s="136">
        <v>5076656</v>
      </c>
      <c r="AN169" s="160"/>
    </row>
    <row r="170" spans="1:40" ht="38.25" x14ac:dyDescent="0.25">
      <c r="A170" s="96">
        <v>1</v>
      </c>
      <c r="B170" s="97" t="s">
        <v>5</v>
      </c>
      <c r="C170" s="96">
        <v>10</v>
      </c>
      <c r="D170" s="96" t="s">
        <v>1139</v>
      </c>
      <c r="E170" s="97" t="s">
        <v>156</v>
      </c>
      <c r="F170" s="96">
        <v>1</v>
      </c>
      <c r="G170" s="96" t="s">
        <v>1140</v>
      </c>
      <c r="H170" s="97" t="s">
        <v>1141</v>
      </c>
      <c r="I170" s="96">
        <v>3</v>
      </c>
      <c r="J170" s="96"/>
      <c r="K170" s="97" t="s">
        <v>1070</v>
      </c>
      <c r="L170" s="53">
        <v>2020051290038</v>
      </c>
      <c r="M170" s="96">
        <v>1</v>
      </c>
      <c r="N170" s="96">
        <v>11011</v>
      </c>
      <c r="O170" s="97" t="str">
        <f>+VLOOKUP(N170,'[1]Productos PD'!$B$2:$C$349,2,FALSE)</f>
        <v>Realizar visitas de IVC al año a cada establecimiento abierto al público.</v>
      </c>
      <c r="P170" s="96" t="s">
        <v>952</v>
      </c>
      <c r="Q170" s="96">
        <v>4</v>
      </c>
      <c r="R170" s="96" t="s">
        <v>962</v>
      </c>
      <c r="S170" s="125">
        <v>4</v>
      </c>
      <c r="T170" s="97" t="s">
        <v>1071</v>
      </c>
      <c r="U170" s="97" t="s">
        <v>1143</v>
      </c>
      <c r="V170" s="96" t="s">
        <v>983</v>
      </c>
      <c r="W170" s="122">
        <v>1</v>
      </c>
      <c r="X170" s="103" t="s">
        <v>962</v>
      </c>
      <c r="Y170" s="144">
        <v>0.5</v>
      </c>
      <c r="Z170" s="150">
        <v>1</v>
      </c>
      <c r="AA170" s="150">
        <v>1</v>
      </c>
      <c r="AB170" s="150">
        <v>1</v>
      </c>
      <c r="AC170" s="150">
        <v>1</v>
      </c>
      <c r="AD170" s="150">
        <v>1</v>
      </c>
      <c r="AE170" s="150">
        <v>1</v>
      </c>
      <c r="AF170" s="150">
        <v>1</v>
      </c>
      <c r="AG170" s="145"/>
      <c r="AH170" s="54">
        <f t="shared" si="4"/>
        <v>1</v>
      </c>
      <c r="AI170" s="54">
        <f t="shared" si="5"/>
        <v>1</v>
      </c>
      <c r="AJ170" s="135">
        <v>77207160</v>
      </c>
      <c r="AK170" s="148">
        <v>50212</v>
      </c>
      <c r="AL170" s="149" t="s">
        <v>1073</v>
      </c>
      <c r="AM170" s="136">
        <v>51622096</v>
      </c>
      <c r="AN170" s="151"/>
    </row>
    <row r="171" spans="1:40" ht="38.25" x14ac:dyDescent="0.25">
      <c r="A171" s="96">
        <v>1</v>
      </c>
      <c r="B171" s="97" t="s">
        <v>5</v>
      </c>
      <c r="C171" s="96">
        <v>10</v>
      </c>
      <c r="D171" s="96" t="s">
        <v>1139</v>
      </c>
      <c r="E171" s="97" t="s">
        <v>156</v>
      </c>
      <c r="F171" s="96">
        <v>1</v>
      </c>
      <c r="G171" s="96" t="s">
        <v>1140</v>
      </c>
      <c r="H171" s="97" t="s">
        <v>1141</v>
      </c>
      <c r="I171" s="96">
        <v>3</v>
      </c>
      <c r="J171" s="96"/>
      <c r="K171" s="97" t="s">
        <v>1070</v>
      </c>
      <c r="L171" s="53">
        <v>2020051290038</v>
      </c>
      <c r="M171" s="96">
        <v>2</v>
      </c>
      <c r="N171" s="96">
        <v>11012</v>
      </c>
      <c r="O171" s="97" t="str">
        <f>+VLOOKUP(N171,'[1]Productos PD'!$B$2:$C$349,2,FALSE)</f>
        <v>Realizar campañas con estrategias municipales para mejorar la calidad del aire.</v>
      </c>
      <c r="P171" s="96" t="s">
        <v>952</v>
      </c>
      <c r="Q171" s="96">
        <v>4</v>
      </c>
      <c r="R171" s="122" t="s">
        <v>953</v>
      </c>
      <c r="S171" s="125">
        <v>1</v>
      </c>
      <c r="T171" s="97" t="s">
        <v>1071</v>
      </c>
      <c r="U171" s="97" t="s">
        <v>1144</v>
      </c>
      <c r="V171" s="96" t="s">
        <v>952</v>
      </c>
      <c r="W171" s="125">
        <v>1</v>
      </c>
      <c r="X171" s="103" t="s">
        <v>956</v>
      </c>
      <c r="Y171" s="144">
        <v>1</v>
      </c>
      <c r="Z171" s="125">
        <v>0</v>
      </c>
      <c r="AA171" s="125">
        <v>0</v>
      </c>
      <c r="AB171" s="145">
        <v>1</v>
      </c>
      <c r="AC171" s="146">
        <v>0</v>
      </c>
      <c r="AD171" s="145">
        <v>0</v>
      </c>
      <c r="AE171" s="147">
        <v>0</v>
      </c>
      <c r="AF171" s="145">
        <v>0</v>
      </c>
      <c r="AG171" s="145"/>
      <c r="AH171" s="54">
        <f t="shared" si="4"/>
        <v>0</v>
      </c>
      <c r="AI171" s="54">
        <f t="shared" si="5"/>
        <v>0</v>
      </c>
      <c r="AJ171" s="135">
        <v>2140000</v>
      </c>
      <c r="AK171" s="148">
        <v>50203</v>
      </c>
      <c r="AL171" s="149" t="s">
        <v>1073</v>
      </c>
      <c r="AM171" s="136">
        <v>721627</v>
      </c>
      <c r="AN171" s="151"/>
    </row>
    <row r="172" spans="1:40" ht="38.25" x14ac:dyDescent="0.25">
      <c r="A172" s="96">
        <v>1</v>
      </c>
      <c r="B172" s="97" t="s">
        <v>5</v>
      </c>
      <c r="C172" s="96">
        <v>10</v>
      </c>
      <c r="D172" s="96" t="s">
        <v>1139</v>
      </c>
      <c r="E172" s="97" t="s">
        <v>156</v>
      </c>
      <c r="F172" s="96">
        <v>1</v>
      </c>
      <c r="G172" s="96" t="s">
        <v>1140</v>
      </c>
      <c r="H172" s="97" t="s">
        <v>1141</v>
      </c>
      <c r="I172" s="96">
        <v>3</v>
      </c>
      <c r="J172" s="96">
        <v>11</v>
      </c>
      <c r="K172" s="97" t="s">
        <v>1070</v>
      </c>
      <c r="L172" s="53">
        <v>2020051290038</v>
      </c>
      <c r="M172" s="96">
        <v>3</v>
      </c>
      <c r="N172" s="96">
        <v>11013</v>
      </c>
      <c r="O172" s="97" t="str">
        <f>+VLOOKUP(N172,'[1]Productos PD'!$B$2:$C$349,2,FALSE)</f>
        <v>Realizar visitas de vigilancia y control anuales a cada uno de los acueductos rurales y urbanos del Municipio.</v>
      </c>
      <c r="P172" s="96" t="s">
        <v>952</v>
      </c>
      <c r="Q172" s="96">
        <v>112</v>
      </c>
      <c r="R172" s="96" t="s">
        <v>953</v>
      </c>
      <c r="S172" s="125">
        <v>28</v>
      </c>
      <c r="T172" s="97" t="s">
        <v>1071</v>
      </c>
      <c r="U172" s="97" t="s">
        <v>1145</v>
      </c>
      <c r="V172" s="96" t="s">
        <v>952</v>
      </c>
      <c r="W172" s="125">
        <v>21</v>
      </c>
      <c r="X172" s="103" t="s">
        <v>956</v>
      </c>
      <c r="Y172" s="144">
        <v>0.54060175492997731</v>
      </c>
      <c r="Z172" s="125">
        <v>0.25</v>
      </c>
      <c r="AA172" s="125">
        <v>0.25</v>
      </c>
      <c r="AB172" s="145">
        <v>0</v>
      </c>
      <c r="AC172" s="146">
        <v>0</v>
      </c>
      <c r="AD172" s="145">
        <v>0</v>
      </c>
      <c r="AE172" s="147">
        <v>3</v>
      </c>
      <c r="AF172" s="145">
        <v>21</v>
      </c>
      <c r="AG172" s="145"/>
      <c r="AH172" s="54">
        <f t="shared" si="4"/>
        <v>0.15294117647058825</v>
      </c>
      <c r="AI172" s="54">
        <f t="shared" si="5"/>
        <v>0.15294117647058825</v>
      </c>
      <c r="AJ172" s="135">
        <v>542558</v>
      </c>
      <c r="AK172" s="148">
        <v>50215</v>
      </c>
      <c r="AL172" s="149" t="s">
        <v>1073</v>
      </c>
      <c r="AM172" s="136">
        <v>0</v>
      </c>
      <c r="AN172" s="154" t="s">
        <v>1146</v>
      </c>
    </row>
    <row r="173" spans="1:40" ht="38.25" x14ac:dyDescent="0.25">
      <c r="A173" s="96">
        <v>1</v>
      </c>
      <c r="B173" s="97" t="s">
        <v>5</v>
      </c>
      <c r="C173" s="96">
        <v>10</v>
      </c>
      <c r="D173" s="96" t="s">
        <v>1139</v>
      </c>
      <c r="E173" s="97" t="s">
        <v>156</v>
      </c>
      <c r="F173" s="96">
        <v>1</v>
      </c>
      <c r="G173" s="96" t="s">
        <v>1140</v>
      </c>
      <c r="H173" s="97" t="s">
        <v>1141</v>
      </c>
      <c r="I173" s="96">
        <v>3</v>
      </c>
      <c r="J173" s="96">
        <v>11</v>
      </c>
      <c r="K173" s="97" t="s">
        <v>1070</v>
      </c>
      <c r="L173" s="53">
        <v>2020051290038</v>
      </c>
      <c r="M173" s="96">
        <v>3</v>
      </c>
      <c r="N173" s="96">
        <v>11013</v>
      </c>
      <c r="O173" s="97" t="str">
        <f>+VLOOKUP(N173,'[1]Productos PD'!$B$2:$C$349,2,FALSE)</f>
        <v>Realizar visitas de vigilancia y control anuales a cada uno de los acueductos rurales y urbanos del Municipio.</v>
      </c>
      <c r="P173" s="96" t="s">
        <v>952</v>
      </c>
      <c r="Q173" s="96">
        <v>112</v>
      </c>
      <c r="R173" s="96" t="s">
        <v>953</v>
      </c>
      <c r="S173" s="125">
        <v>28</v>
      </c>
      <c r="T173" s="97" t="s">
        <v>1071</v>
      </c>
      <c r="U173" s="97" t="s">
        <v>1145</v>
      </c>
      <c r="V173" s="96" t="s">
        <v>952</v>
      </c>
      <c r="W173" s="125">
        <v>21</v>
      </c>
      <c r="X173" s="103" t="s">
        <v>956</v>
      </c>
      <c r="Y173" s="144">
        <v>0.54060175492997731</v>
      </c>
      <c r="Z173" s="125">
        <v>0.25</v>
      </c>
      <c r="AA173" s="125">
        <v>0.25</v>
      </c>
      <c r="AB173" s="145">
        <v>0</v>
      </c>
      <c r="AC173" s="146">
        <v>0</v>
      </c>
      <c r="AD173" s="145">
        <v>0</v>
      </c>
      <c r="AE173" s="147">
        <v>3</v>
      </c>
      <c r="AF173" s="145">
        <v>21</v>
      </c>
      <c r="AG173" s="145"/>
      <c r="AH173" s="54">
        <f t="shared" si="4"/>
        <v>0.15294117647058825</v>
      </c>
      <c r="AI173" s="54">
        <f t="shared" si="5"/>
        <v>0.15294117647058825</v>
      </c>
      <c r="AJ173" s="135">
        <v>29679056</v>
      </c>
      <c r="AK173" s="148">
        <v>50212</v>
      </c>
      <c r="AL173" s="149" t="s">
        <v>1073</v>
      </c>
      <c r="AM173" s="136">
        <v>22034450</v>
      </c>
      <c r="AN173" s="154" t="s">
        <v>1147</v>
      </c>
    </row>
    <row r="174" spans="1:40" ht="38.25" x14ac:dyDescent="0.25">
      <c r="A174" s="96">
        <v>1</v>
      </c>
      <c r="B174" s="97" t="s">
        <v>5</v>
      </c>
      <c r="C174" s="96">
        <v>10</v>
      </c>
      <c r="D174" s="96" t="s">
        <v>1139</v>
      </c>
      <c r="E174" s="97" t="s">
        <v>156</v>
      </c>
      <c r="F174" s="96">
        <v>1</v>
      </c>
      <c r="G174" s="96" t="s">
        <v>1140</v>
      </c>
      <c r="H174" s="97" t="s">
        <v>1141</v>
      </c>
      <c r="I174" s="96">
        <v>3</v>
      </c>
      <c r="J174" s="96">
        <v>11</v>
      </c>
      <c r="K174" s="97" t="s">
        <v>1070</v>
      </c>
      <c r="L174" s="53">
        <v>2020051290038</v>
      </c>
      <c r="M174" s="96">
        <v>3</v>
      </c>
      <c r="N174" s="96">
        <v>11013</v>
      </c>
      <c r="O174" s="97" t="str">
        <f>+VLOOKUP(N174,'[1]Productos PD'!$B$2:$C$349,2,FALSE)</f>
        <v>Realizar visitas de vigilancia y control anuales a cada uno de los acueductos rurales y urbanos del Municipio.</v>
      </c>
      <c r="P174" s="96" t="s">
        <v>952</v>
      </c>
      <c r="Q174" s="96">
        <v>112</v>
      </c>
      <c r="R174" s="96" t="s">
        <v>953</v>
      </c>
      <c r="S174" s="125">
        <v>28</v>
      </c>
      <c r="T174" s="97" t="s">
        <v>1071</v>
      </c>
      <c r="U174" s="97" t="s">
        <v>1148</v>
      </c>
      <c r="V174" s="96" t="s">
        <v>952</v>
      </c>
      <c r="W174" s="125">
        <v>141</v>
      </c>
      <c r="X174" s="103" t="s">
        <v>956</v>
      </c>
      <c r="Y174" s="144">
        <v>0.45939824507002269</v>
      </c>
      <c r="Z174" s="125">
        <v>15</v>
      </c>
      <c r="AA174" s="125">
        <v>15</v>
      </c>
      <c r="AB174" s="145">
        <v>42</v>
      </c>
      <c r="AC174" s="146">
        <v>48</v>
      </c>
      <c r="AD174" s="145">
        <v>42</v>
      </c>
      <c r="AE174" s="147">
        <v>67</v>
      </c>
      <c r="AF174" s="145">
        <v>42</v>
      </c>
      <c r="AG174" s="145"/>
      <c r="AH174" s="54">
        <f t="shared" si="4"/>
        <v>0.92198581560283688</v>
      </c>
      <c r="AI174" s="54">
        <f t="shared" si="5"/>
        <v>0.92198581560283688</v>
      </c>
      <c r="AJ174" s="135">
        <v>25682041</v>
      </c>
      <c r="AK174" s="148">
        <v>50212</v>
      </c>
      <c r="AL174" s="149" t="s">
        <v>1073</v>
      </c>
      <c r="AM174" s="136">
        <v>8173622</v>
      </c>
      <c r="AN174" s="151"/>
    </row>
    <row r="175" spans="1:40" ht="38.25" x14ac:dyDescent="0.25">
      <c r="A175" s="96">
        <v>1</v>
      </c>
      <c r="B175" s="97" t="s">
        <v>5</v>
      </c>
      <c r="C175" s="96">
        <v>10</v>
      </c>
      <c r="D175" s="96" t="s">
        <v>1139</v>
      </c>
      <c r="E175" s="97" t="s">
        <v>156</v>
      </c>
      <c r="F175" s="96">
        <v>2</v>
      </c>
      <c r="G175" s="96" t="s">
        <v>1149</v>
      </c>
      <c r="H175" s="97" t="s">
        <v>1150</v>
      </c>
      <c r="I175" s="96">
        <v>3</v>
      </c>
      <c r="J175" s="96">
        <v>11</v>
      </c>
      <c r="K175" s="97" t="s">
        <v>1070</v>
      </c>
      <c r="L175" s="53">
        <v>2020051290038</v>
      </c>
      <c r="M175" s="96">
        <v>1</v>
      </c>
      <c r="N175" s="96">
        <v>11021</v>
      </c>
      <c r="O175" s="97" t="str">
        <f>+VLOOKUP(N175,'[1]Productos PD'!$B$2:$C$349,2,FALSE)</f>
        <v>Desarrollar estrategias de hábitos de vida saludable a poblaciones vulnerables relacionadas con salud oral y prevención de enfermedades crónicas modalidad virtual y presencial.</v>
      </c>
      <c r="P175" s="96" t="s">
        <v>952</v>
      </c>
      <c r="Q175" s="96">
        <v>8</v>
      </c>
      <c r="R175" s="122" t="s">
        <v>953</v>
      </c>
      <c r="S175" s="125">
        <v>2</v>
      </c>
      <c r="T175" s="97" t="s">
        <v>1071</v>
      </c>
      <c r="U175" s="97" t="s">
        <v>1151</v>
      </c>
      <c r="V175" s="96" t="s">
        <v>952</v>
      </c>
      <c r="W175" s="125">
        <v>9</v>
      </c>
      <c r="X175" s="103" t="s">
        <v>956</v>
      </c>
      <c r="Y175" s="144">
        <v>0.2</v>
      </c>
      <c r="Z175" s="125">
        <v>0</v>
      </c>
      <c r="AA175" s="125">
        <v>0</v>
      </c>
      <c r="AB175" s="145">
        <v>3</v>
      </c>
      <c r="AC175" s="146">
        <v>2</v>
      </c>
      <c r="AD175" s="145">
        <v>3</v>
      </c>
      <c r="AE175" s="147">
        <v>5</v>
      </c>
      <c r="AF175" s="145">
        <v>3</v>
      </c>
      <c r="AG175" s="145"/>
      <c r="AH175" s="54">
        <f t="shared" si="4"/>
        <v>0.77777777777777779</v>
      </c>
      <c r="AI175" s="54">
        <f t="shared" si="5"/>
        <v>0.77777777777777779</v>
      </c>
      <c r="AJ175" s="135">
        <v>8881326</v>
      </c>
      <c r="AK175" s="148">
        <v>50204</v>
      </c>
      <c r="AL175" s="149" t="s">
        <v>1073</v>
      </c>
      <c r="AM175" s="136">
        <v>5000000</v>
      </c>
      <c r="AN175" s="151"/>
    </row>
    <row r="176" spans="1:40" ht="38.25" x14ac:dyDescent="0.25">
      <c r="A176" s="96">
        <v>1</v>
      </c>
      <c r="B176" s="97" t="s">
        <v>5</v>
      </c>
      <c r="C176" s="96">
        <v>10</v>
      </c>
      <c r="D176" s="96" t="s">
        <v>1139</v>
      </c>
      <c r="E176" s="97" t="s">
        <v>156</v>
      </c>
      <c r="F176" s="96">
        <v>2</v>
      </c>
      <c r="G176" s="96" t="s">
        <v>1149</v>
      </c>
      <c r="H176" s="97" t="s">
        <v>1150</v>
      </c>
      <c r="I176" s="96">
        <v>3</v>
      </c>
      <c r="J176" s="96">
        <v>11</v>
      </c>
      <c r="K176" s="97" t="s">
        <v>1070</v>
      </c>
      <c r="L176" s="53">
        <v>2020051290038</v>
      </c>
      <c r="M176" s="96">
        <v>1</v>
      </c>
      <c r="N176" s="96">
        <v>11021</v>
      </c>
      <c r="O176" s="97" t="str">
        <f>+VLOOKUP(N176,'[1]Productos PD'!$B$2:$C$349,2,FALSE)</f>
        <v>Desarrollar estrategias de hábitos de vida saludable a poblaciones vulnerables relacionadas con salud oral y prevención de enfermedades crónicas modalidad virtual y presencial.</v>
      </c>
      <c r="P176" s="96" t="s">
        <v>952</v>
      </c>
      <c r="Q176" s="96">
        <v>8</v>
      </c>
      <c r="R176" s="122" t="s">
        <v>953</v>
      </c>
      <c r="S176" s="125">
        <v>2</v>
      </c>
      <c r="T176" s="97" t="s">
        <v>1071</v>
      </c>
      <c r="U176" s="97" t="s">
        <v>1152</v>
      </c>
      <c r="V176" s="96" t="s">
        <v>952</v>
      </c>
      <c r="W176" s="125">
        <v>27</v>
      </c>
      <c r="X176" s="103" t="s">
        <v>956</v>
      </c>
      <c r="Y176" s="144">
        <v>0.2</v>
      </c>
      <c r="Z176" s="125">
        <v>0</v>
      </c>
      <c r="AA176" s="125">
        <v>0</v>
      </c>
      <c r="AB176" s="145">
        <v>9</v>
      </c>
      <c r="AC176" s="146">
        <v>8</v>
      </c>
      <c r="AD176" s="145">
        <v>9</v>
      </c>
      <c r="AE176" s="147">
        <v>12</v>
      </c>
      <c r="AF176" s="145">
        <v>9</v>
      </c>
      <c r="AG176" s="145"/>
      <c r="AH176" s="54">
        <f t="shared" si="4"/>
        <v>0.7407407407407407</v>
      </c>
      <c r="AI176" s="54">
        <f t="shared" si="5"/>
        <v>0.7407407407407407</v>
      </c>
      <c r="AJ176" s="135">
        <v>8881326</v>
      </c>
      <c r="AK176" s="148">
        <v>50204</v>
      </c>
      <c r="AL176" s="149" t="s">
        <v>1073</v>
      </c>
      <c r="AM176" s="136">
        <v>5000000</v>
      </c>
      <c r="AN176" s="151"/>
    </row>
    <row r="177" spans="1:40" ht="38.25" x14ac:dyDescent="0.25">
      <c r="A177" s="96">
        <v>1</v>
      </c>
      <c r="B177" s="97" t="s">
        <v>5</v>
      </c>
      <c r="C177" s="96">
        <v>10</v>
      </c>
      <c r="D177" s="96" t="s">
        <v>1139</v>
      </c>
      <c r="E177" s="97" t="s">
        <v>156</v>
      </c>
      <c r="F177" s="96">
        <v>2</v>
      </c>
      <c r="G177" s="96" t="s">
        <v>1149</v>
      </c>
      <c r="H177" s="97" t="s">
        <v>1150</v>
      </c>
      <c r="I177" s="96">
        <v>3</v>
      </c>
      <c r="J177" s="96">
        <v>11</v>
      </c>
      <c r="K177" s="97" t="s">
        <v>1070</v>
      </c>
      <c r="L177" s="53">
        <v>2020051290038</v>
      </c>
      <c r="M177" s="96">
        <v>1</v>
      </c>
      <c r="N177" s="96">
        <v>11021</v>
      </c>
      <c r="O177" s="97" t="str">
        <f>+VLOOKUP(N177,'[1]Productos PD'!$B$2:$C$349,2,FALSE)</f>
        <v>Desarrollar estrategias de hábitos de vida saludable a poblaciones vulnerables relacionadas con salud oral y prevención de enfermedades crónicas modalidad virtual y presencial.</v>
      </c>
      <c r="P177" s="96" t="s">
        <v>952</v>
      </c>
      <c r="Q177" s="96">
        <v>8</v>
      </c>
      <c r="R177" s="122" t="s">
        <v>953</v>
      </c>
      <c r="S177" s="125">
        <v>2</v>
      </c>
      <c r="T177" s="97" t="s">
        <v>1071</v>
      </c>
      <c r="U177" s="97" t="s">
        <v>1153</v>
      </c>
      <c r="V177" s="96" t="s">
        <v>952</v>
      </c>
      <c r="W177" s="125">
        <v>27</v>
      </c>
      <c r="X177" s="103" t="s">
        <v>956</v>
      </c>
      <c r="Y177" s="144">
        <v>0.2</v>
      </c>
      <c r="Z177" s="125">
        <v>0</v>
      </c>
      <c r="AA177" s="125">
        <v>0</v>
      </c>
      <c r="AB177" s="145">
        <v>9</v>
      </c>
      <c r="AC177" s="146">
        <v>11</v>
      </c>
      <c r="AD177" s="145">
        <v>9</v>
      </c>
      <c r="AE177" s="147">
        <v>8</v>
      </c>
      <c r="AF177" s="145">
        <v>9</v>
      </c>
      <c r="AG177" s="145"/>
      <c r="AH177" s="54">
        <f t="shared" si="4"/>
        <v>0.70370370370370372</v>
      </c>
      <c r="AI177" s="54">
        <f t="shared" si="5"/>
        <v>0.70370370370370372</v>
      </c>
      <c r="AJ177" s="135">
        <v>8881326</v>
      </c>
      <c r="AK177" s="148">
        <v>50204</v>
      </c>
      <c r="AL177" s="149" t="s">
        <v>1073</v>
      </c>
      <c r="AM177" s="136">
        <v>5000000</v>
      </c>
      <c r="AN177" s="151"/>
    </row>
    <row r="178" spans="1:40" ht="38.25" x14ac:dyDescent="0.25">
      <c r="A178" s="96">
        <v>1</v>
      </c>
      <c r="B178" s="97" t="s">
        <v>5</v>
      </c>
      <c r="C178" s="96">
        <v>10</v>
      </c>
      <c r="D178" s="96" t="s">
        <v>1139</v>
      </c>
      <c r="E178" s="97" t="s">
        <v>156</v>
      </c>
      <c r="F178" s="96">
        <v>2</v>
      </c>
      <c r="G178" s="96" t="s">
        <v>1149</v>
      </c>
      <c r="H178" s="97" t="s">
        <v>1150</v>
      </c>
      <c r="I178" s="96">
        <v>3</v>
      </c>
      <c r="J178" s="96">
        <v>11</v>
      </c>
      <c r="K178" s="97" t="s">
        <v>1070</v>
      </c>
      <c r="L178" s="53">
        <v>2020051290038</v>
      </c>
      <c r="M178" s="96">
        <v>1</v>
      </c>
      <c r="N178" s="96">
        <v>11021</v>
      </c>
      <c r="O178" s="97" t="str">
        <f>+VLOOKUP(N178,'[1]Productos PD'!$B$2:$C$349,2,FALSE)</f>
        <v>Desarrollar estrategias de hábitos de vida saludable a poblaciones vulnerables relacionadas con salud oral y prevención de enfermedades crónicas modalidad virtual y presencial.</v>
      </c>
      <c r="P178" s="96" t="s">
        <v>952</v>
      </c>
      <c r="Q178" s="96">
        <v>8</v>
      </c>
      <c r="R178" s="122" t="s">
        <v>953</v>
      </c>
      <c r="S178" s="125">
        <v>2</v>
      </c>
      <c r="T178" s="97" t="s">
        <v>1071</v>
      </c>
      <c r="U178" s="97" t="s">
        <v>1154</v>
      </c>
      <c r="V178" s="96" t="s">
        <v>952</v>
      </c>
      <c r="W178" s="125">
        <v>9</v>
      </c>
      <c r="X178" s="103" t="s">
        <v>956</v>
      </c>
      <c r="Y178" s="144">
        <v>0.2</v>
      </c>
      <c r="Z178" s="125">
        <v>0</v>
      </c>
      <c r="AA178" s="125">
        <v>0</v>
      </c>
      <c r="AB178" s="145">
        <v>3</v>
      </c>
      <c r="AC178" s="146">
        <v>0</v>
      </c>
      <c r="AD178" s="145">
        <v>3</v>
      </c>
      <c r="AE178" s="147">
        <v>1</v>
      </c>
      <c r="AF178" s="145">
        <v>3</v>
      </c>
      <c r="AG178" s="145"/>
      <c r="AH178" s="54">
        <f t="shared" si="4"/>
        <v>0.1111111111111111</v>
      </c>
      <c r="AI178" s="54">
        <f t="shared" si="5"/>
        <v>0.1111111111111111</v>
      </c>
      <c r="AJ178" s="135">
        <v>8881326</v>
      </c>
      <c r="AK178" s="148">
        <v>50204</v>
      </c>
      <c r="AL178" s="149" t="s">
        <v>1073</v>
      </c>
      <c r="AM178" s="136">
        <v>4000000</v>
      </c>
      <c r="AN178" s="151"/>
    </row>
    <row r="179" spans="1:40" ht="38.25" x14ac:dyDescent="0.25">
      <c r="A179" s="96">
        <v>1</v>
      </c>
      <c r="B179" s="97" t="s">
        <v>5</v>
      </c>
      <c r="C179" s="96">
        <v>10</v>
      </c>
      <c r="D179" s="96" t="s">
        <v>1139</v>
      </c>
      <c r="E179" s="97" t="s">
        <v>156</v>
      </c>
      <c r="F179" s="96">
        <v>2</v>
      </c>
      <c r="G179" s="96" t="s">
        <v>1149</v>
      </c>
      <c r="H179" s="97" t="s">
        <v>1150</v>
      </c>
      <c r="I179" s="96">
        <v>3</v>
      </c>
      <c r="J179" s="96">
        <v>11</v>
      </c>
      <c r="K179" s="97" t="s">
        <v>1070</v>
      </c>
      <c r="L179" s="53">
        <v>2020051290038</v>
      </c>
      <c r="M179" s="96">
        <v>1</v>
      </c>
      <c r="N179" s="96">
        <v>11021</v>
      </c>
      <c r="O179" s="97" t="str">
        <f>+VLOOKUP(N179,'[1]Productos PD'!$B$2:$C$349,2,FALSE)</f>
        <v>Desarrollar estrategias de hábitos de vida saludable a poblaciones vulnerables relacionadas con salud oral y prevención de enfermedades crónicas modalidad virtual y presencial.</v>
      </c>
      <c r="P179" s="96" t="s">
        <v>952</v>
      </c>
      <c r="Q179" s="96">
        <v>8</v>
      </c>
      <c r="R179" s="122" t="s">
        <v>953</v>
      </c>
      <c r="S179" s="125">
        <v>2</v>
      </c>
      <c r="T179" s="97" t="s">
        <v>1071</v>
      </c>
      <c r="U179" s="97" t="s">
        <v>1155</v>
      </c>
      <c r="V179" s="96" t="s">
        <v>952</v>
      </c>
      <c r="W179" s="125">
        <v>27</v>
      </c>
      <c r="X179" s="103" t="s">
        <v>956</v>
      </c>
      <c r="Y179" s="144">
        <v>0.2</v>
      </c>
      <c r="Z179" s="125">
        <v>0</v>
      </c>
      <c r="AA179" s="125">
        <v>0</v>
      </c>
      <c r="AB179" s="145">
        <v>9</v>
      </c>
      <c r="AC179" s="146">
        <v>4</v>
      </c>
      <c r="AD179" s="145">
        <v>9</v>
      </c>
      <c r="AE179" s="147">
        <v>11</v>
      </c>
      <c r="AF179" s="145">
        <v>9</v>
      </c>
      <c r="AG179" s="145"/>
      <c r="AH179" s="54">
        <f t="shared" si="4"/>
        <v>0.55555555555555558</v>
      </c>
      <c r="AI179" s="54">
        <f t="shared" si="5"/>
        <v>0.55555555555555558</v>
      </c>
      <c r="AJ179" s="135">
        <v>8881326</v>
      </c>
      <c r="AK179" s="148">
        <v>50204</v>
      </c>
      <c r="AL179" s="149" t="s">
        <v>1073</v>
      </c>
      <c r="AM179" s="136">
        <v>5000000</v>
      </c>
      <c r="AN179" s="151"/>
    </row>
    <row r="180" spans="1:40" ht="38.25" x14ac:dyDescent="0.25">
      <c r="A180" s="96">
        <v>1</v>
      </c>
      <c r="B180" s="97" t="s">
        <v>5</v>
      </c>
      <c r="C180" s="96">
        <v>10</v>
      </c>
      <c r="D180" s="96" t="s">
        <v>1139</v>
      </c>
      <c r="E180" s="97" t="s">
        <v>156</v>
      </c>
      <c r="F180" s="96">
        <v>3</v>
      </c>
      <c r="G180" s="96" t="s">
        <v>1156</v>
      </c>
      <c r="H180" s="97" t="s">
        <v>1157</v>
      </c>
      <c r="I180" s="96">
        <v>3</v>
      </c>
      <c r="J180" s="96">
        <v>11</v>
      </c>
      <c r="K180" s="97" t="s">
        <v>1070</v>
      </c>
      <c r="L180" s="53">
        <v>2020051290038</v>
      </c>
      <c r="M180" s="96">
        <v>1</v>
      </c>
      <c r="N180" s="96">
        <v>11031</v>
      </c>
      <c r="O180" s="97" t="str">
        <f>+VLOOKUP(N180,'[1]Productos PD'!$B$2:$C$349,2,FALSE)</f>
        <v>Desarrollar estrategias para promover la lactancia materna y hábitos de alimentación saludable.</v>
      </c>
      <c r="P180" s="96" t="s">
        <v>952</v>
      </c>
      <c r="Q180" s="96">
        <v>8</v>
      </c>
      <c r="R180" s="122" t="s">
        <v>953</v>
      </c>
      <c r="S180" s="125">
        <v>2</v>
      </c>
      <c r="T180" s="97" t="s">
        <v>1071</v>
      </c>
      <c r="U180" s="97" t="s">
        <v>1158</v>
      </c>
      <c r="V180" s="96" t="s">
        <v>952</v>
      </c>
      <c r="W180" s="125">
        <v>9</v>
      </c>
      <c r="X180" s="103" t="s">
        <v>956</v>
      </c>
      <c r="Y180" s="144">
        <v>0.5</v>
      </c>
      <c r="Z180" s="125">
        <v>0</v>
      </c>
      <c r="AA180" s="125">
        <v>0</v>
      </c>
      <c r="AB180" s="145">
        <v>3</v>
      </c>
      <c r="AC180" s="146">
        <v>13</v>
      </c>
      <c r="AD180" s="145">
        <v>3</v>
      </c>
      <c r="AE180" s="147">
        <v>10</v>
      </c>
      <c r="AF180" s="145">
        <v>3</v>
      </c>
      <c r="AG180" s="145"/>
      <c r="AH180" s="54">
        <f t="shared" si="4"/>
        <v>2.5555555555555554</v>
      </c>
      <c r="AI180" s="54">
        <f t="shared" si="5"/>
        <v>1</v>
      </c>
      <c r="AJ180" s="135">
        <v>8426250</v>
      </c>
      <c r="AK180" s="148">
        <v>50206</v>
      </c>
      <c r="AL180" s="149" t="s">
        <v>1073</v>
      </c>
      <c r="AM180" s="136">
        <v>8426251</v>
      </c>
      <c r="AN180" s="151"/>
    </row>
    <row r="181" spans="1:40" ht="38.25" x14ac:dyDescent="0.25">
      <c r="A181" s="96">
        <v>1</v>
      </c>
      <c r="B181" s="97" t="s">
        <v>5</v>
      </c>
      <c r="C181" s="96">
        <v>10</v>
      </c>
      <c r="D181" s="96" t="s">
        <v>1139</v>
      </c>
      <c r="E181" s="97" t="s">
        <v>156</v>
      </c>
      <c r="F181" s="96">
        <v>3</v>
      </c>
      <c r="G181" s="96" t="s">
        <v>1156</v>
      </c>
      <c r="H181" s="97" t="s">
        <v>1157</v>
      </c>
      <c r="I181" s="96">
        <v>3</v>
      </c>
      <c r="J181" s="96">
        <v>11</v>
      </c>
      <c r="K181" s="97" t="s">
        <v>1070</v>
      </c>
      <c r="L181" s="53">
        <v>2020051290038</v>
      </c>
      <c r="M181" s="96">
        <v>1</v>
      </c>
      <c r="N181" s="96">
        <v>11031</v>
      </c>
      <c r="O181" s="97" t="str">
        <f>+VLOOKUP(N181,'[1]Productos PD'!$B$2:$C$349,2,FALSE)</f>
        <v>Desarrollar estrategias para promover la lactancia materna y hábitos de alimentación saludable.</v>
      </c>
      <c r="P181" s="96" t="s">
        <v>952</v>
      </c>
      <c r="Q181" s="96">
        <v>8</v>
      </c>
      <c r="R181" s="122" t="s">
        <v>953</v>
      </c>
      <c r="S181" s="125">
        <v>2</v>
      </c>
      <c r="T181" s="97" t="s">
        <v>1071</v>
      </c>
      <c r="U181" s="97" t="s">
        <v>1159</v>
      </c>
      <c r="V181" s="96" t="s">
        <v>952</v>
      </c>
      <c r="W181" s="125">
        <v>4</v>
      </c>
      <c r="X181" s="103" t="s">
        <v>956</v>
      </c>
      <c r="Y181" s="144">
        <v>0.5</v>
      </c>
      <c r="Z181" s="125">
        <v>0</v>
      </c>
      <c r="AA181" s="125">
        <v>0</v>
      </c>
      <c r="AB181" s="145">
        <v>1</v>
      </c>
      <c r="AC181" s="146">
        <v>3</v>
      </c>
      <c r="AD181" s="145">
        <v>2</v>
      </c>
      <c r="AE181" s="147">
        <v>2</v>
      </c>
      <c r="AF181" s="145">
        <v>1</v>
      </c>
      <c r="AG181" s="145"/>
      <c r="AH181" s="54">
        <f t="shared" si="4"/>
        <v>1.25</v>
      </c>
      <c r="AI181" s="54">
        <f t="shared" si="5"/>
        <v>1</v>
      </c>
      <c r="AJ181" s="135">
        <v>8426250</v>
      </c>
      <c r="AK181" s="148">
        <v>50206</v>
      </c>
      <c r="AL181" s="149" t="s">
        <v>1073</v>
      </c>
      <c r="AM181" s="136">
        <v>8426251</v>
      </c>
      <c r="AN181" s="151"/>
    </row>
    <row r="182" spans="1:40" ht="38.25" x14ac:dyDescent="0.25">
      <c r="A182" s="96">
        <v>1</v>
      </c>
      <c r="B182" s="97" t="s">
        <v>5</v>
      </c>
      <c r="C182" s="96">
        <v>10</v>
      </c>
      <c r="D182" s="96" t="s">
        <v>1139</v>
      </c>
      <c r="E182" s="97" t="s">
        <v>156</v>
      </c>
      <c r="F182" s="96">
        <v>4</v>
      </c>
      <c r="G182" s="96" t="s">
        <v>1160</v>
      </c>
      <c r="H182" s="97" t="s">
        <v>1161</v>
      </c>
      <c r="I182" s="96">
        <v>3</v>
      </c>
      <c r="J182" s="96">
        <v>5</v>
      </c>
      <c r="K182" s="97" t="s">
        <v>1070</v>
      </c>
      <c r="L182" s="53">
        <v>2020051290038</v>
      </c>
      <c r="M182" s="96">
        <v>1</v>
      </c>
      <c r="N182" s="96">
        <v>11041</v>
      </c>
      <c r="O182" s="97" t="str">
        <f>+VLOOKUP(N182,'[1]Productos PD'!$B$2:$C$349,2,FALSE)</f>
        <v>Desarrollar estrategias sobre maternidad segura.</v>
      </c>
      <c r="P182" s="96" t="s">
        <v>952</v>
      </c>
      <c r="Q182" s="96">
        <v>4</v>
      </c>
      <c r="R182" s="122" t="s">
        <v>953</v>
      </c>
      <c r="S182" s="125">
        <v>1</v>
      </c>
      <c r="T182" s="97" t="s">
        <v>1071</v>
      </c>
      <c r="U182" s="97" t="s">
        <v>1162</v>
      </c>
      <c r="V182" s="96" t="s">
        <v>952</v>
      </c>
      <c r="W182" s="125">
        <v>9</v>
      </c>
      <c r="X182" s="103" t="s">
        <v>956</v>
      </c>
      <c r="Y182" s="144">
        <v>1</v>
      </c>
      <c r="Z182" s="125">
        <v>0</v>
      </c>
      <c r="AA182" s="125">
        <v>0</v>
      </c>
      <c r="AB182" s="145">
        <v>3</v>
      </c>
      <c r="AC182" s="146">
        <v>2</v>
      </c>
      <c r="AD182" s="145">
        <v>3</v>
      </c>
      <c r="AE182" s="147">
        <v>4</v>
      </c>
      <c r="AF182" s="145">
        <v>3</v>
      </c>
      <c r="AG182" s="145"/>
      <c r="AH182" s="54">
        <f t="shared" si="4"/>
        <v>0.66666666666666663</v>
      </c>
      <c r="AI182" s="54">
        <f t="shared" si="5"/>
        <v>0.66666666666666663</v>
      </c>
      <c r="AJ182" s="135">
        <v>9527212</v>
      </c>
      <c r="AK182" s="148">
        <v>50207</v>
      </c>
      <c r="AL182" s="149" t="s">
        <v>1073</v>
      </c>
      <c r="AM182" s="136">
        <v>2000000</v>
      </c>
      <c r="AN182" s="151"/>
    </row>
    <row r="183" spans="1:40" ht="38.25" x14ac:dyDescent="0.25">
      <c r="A183" s="96">
        <v>1</v>
      </c>
      <c r="B183" s="97" t="s">
        <v>5</v>
      </c>
      <c r="C183" s="96">
        <v>10</v>
      </c>
      <c r="D183" s="96" t="s">
        <v>1139</v>
      </c>
      <c r="E183" s="97" t="s">
        <v>156</v>
      </c>
      <c r="F183" s="96">
        <v>4</v>
      </c>
      <c r="G183" s="96" t="s">
        <v>1160</v>
      </c>
      <c r="H183" s="97" t="s">
        <v>1161</v>
      </c>
      <c r="I183" s="96">
        <v>3</v>
      </c>
      <c r="J183" s="96"/>
      <c r="K183" s="97" t="s">
        <v>1070</v>
      </c>
      <c r="L183" s="53">
        <v>2020051290038</v>
      </c>
      <c r="M183" s="96">
        <v>2</v>
      </c>
      <c r="N183" s="96">
        <v>11042</v>
      </c>
      <c r="O183" s="97" t="str">
        <f>+VLOOKUP(N183,'[1]Productos PD'!$B$2:$C$349,2,FALSE)</f>
        <v>Implementar estrategia de promoción de derechos y deberes en salud sexual y reproductiva.</v>
      </c>
      <c r="P183" s="96" t="s">
        <v>952</v>
      </c>
      <c r="Q183" s="96">
        <v>4</v>
      </c>
      <c r="R183" s="122" t="s">
        <v>953</v>
      </c>
      <c r="S183" s="125">
        <v>1</v>
      </c>
      <c r="T183" s="97" t="s">
        <v>1071</v>
      </c>
      <c r="U183" s="97" t="s">
        <v>1163</v>
      </c>
      <c r="V183" s="96" t="s">
        <v>952</v>
      </c>
      <c r="W183" s="125">
        <v>9</v>
      </c>
      <c r="X183" s="103" t="s">
        <v>956</v>
      </c>
      <c r="Y183" s="144">
        <v>1</v>
      </c>
      <c r="Z183" s="125">
        <v>0</v>
      </c>
      <c r="AA183" s="125">
        <v>0</v>
      </c>
      <c r="AB183" s="145">
        <v>3</v>
      </c>
      <c r="AC183" s="146">
        <v>7</v>
      </c>
      <c r="AD183" s="145">
        <v>3</v>
      </c>
      <c r="AE183" s="147">
        <v>5</v>
      </c>
      <c r="AF183" s="145">
        <v>3</v>
      </c>
      <c r="AG183" s="145"/>
      <c r="AH183" s="54">
        <f t="shared" si="4"/>
        <v>1.3333333333333333</v>
      </c>
      <c r="AI183" s="54">
        <f t="shared" si="5"/>
        <v>1</v>
      </c>
      <c r="AJ183" s="135">
        <v>9527212</v>
      </c>
      <c r="AK183" s="148">
        <v>50207</v>
      </c>
      <c r="AL183" s="149" t="s">
        <v>1073</v>
      </c>
      <c r="AM183" s="136">
        <v>3000000</v>
      </c>
      <c r="AN183" s="151"/>
    </row>
    <row r="184" spans="1:40" ht="38.25" x14ac:dyDescent="0.25">
      <c r="A184" s="96">
        <v>1</v>
      </c>
      <c r="B184" s="97" t="s">
        <v>5</v>
      </c>
      <c r="C184" s="96">
        <v>10</v>
      </c>
      <c r="D184" s="96" t="s">
        <v>1139</v>
      </c>
      <c r="E184" s="97" t="s">
        <v>156</v>
      </c>
      <c r="F184" s="96">
        <v>5</v>
      </c>
      <c r="G184" s="96" t="s">
        <v>1164</v>
      </c>
      <c r="H184" s="97" t="s">
        <v>1165</v>
      </c>
      <c r="I184" s="96">
        <v>3</v>
      </c>
      <c r="J184" s="96"/>
      <c r="K184" s="97" t="s">
        <v>1070</v>
      </c>
      <c r="L184" s="53">
        <v>2020051290038</v>
      </c>
      <c r="M184" s="96">
        <v>1</v>
      </c>
      <c r="N184" s="96">
        <v>11051</v>
      </c>
      <c r="O184" s="97" t="str">
        <f>+VLOOKUP(N184,'[1]Productos PD'!$B$2:$C$349,2,FALSE)</f>
        <v>Realizar los planes de eventos de mitigación del riesgo en salud pública que se requieran (Sika, Dengue, Chincunguña, Covid-19).</v>
      </c>
      <c r="P184" s="96" t="s">
        <v>952</v>
      </c>
      <c r="Q184" s="96">
        <v>4</v>
      </c>
      <c r="R184" s="122" t="s">
        <v>953</v>
      </c>
      <c r="S184" s="125">
        <v>1</v>
      </c>
      <c r="T184" s="97" t="s">
        <v>1071</v>
      </c>
      <c r="U184" s="97" t="s">
        <v>1166</v>
      </c>
      <c r="V184" s="96" t="s">
        <v>952</v>
      </c>
      <c r="W184" s="125">
        <v>4</v>
      </c>
      <c r="X184" s="103" t="s">
        <v>956</v>
      </c>
      <c r="Y184" s="144">
        <v>0.43893888341040288</v>
      </c>
      <c r="Z184" s="125">
        <v>0</v>
      </c>
      <c r="AA184" s="125">
        <v>0</v>
      </c>
      <c r="AB184" s="145">
        <v>0</v>
      </c>
      <c r="AC184" s="146">
        <v>0</v>
      </c>
      <c r="AD184" s="145">
        <v>4</v>
      </c>
      <c r="AE184" s="147">
        <v>0</v>
      </c>
      <c r="AF184" s="145">
        <v>0</v>
      </c>
      <c r="AG184" s="145"/>
      <c r="AH184" s="54">
        <f t="shared" si="4"/>
        <v>0</v>
      </c>
      <c r="AI184" s="54">
        <f t="shared" si="5"/>
        <v>0</v>
      </c>
      <c r="AJ184" s="135">
        <v>12331876</v>
      </c>
      <c r="AK184" s="148">
        <v>50212</v>
      </c>
      <c r="AL184" s="149" t="s">
        <v>1073</v>
      </c>
      <c r="AM184" s="136">
        <v>0</v>
      </c>
      <c r="AN184" s="151" t="s">
        <v>1167</v>
      </c>
    </row>
    <row r="185" spans="1:40" ht="38.25" x14ac:dyDescent="0.25">
      <c r="A185" s="96">
        <v>1</v>
      </c>
      <c r="B185" s="97" t="s">
        <v>5</v>
      </c>
      <c r="C185" s="96">
        <v>10</v>
      </c>
      <c r="D185" s="96" t="s">
        <v>1139</v>
      </c>
      <c r="E185" s="97" t="s">
        <v>156</v>
      </c>
      <c r="F185" s="96">
        <v>5</v>
      </c>
      <c r="G185" s="96" t="s">
        <v>1164</v>
      </c>
      <c r="H185" s="97" t="s">
        <v>1165</v>
      </c>
      <c r="I185" s="96">
        <v>3</v>
      </c>
      <c r="J185" s="96"/>
      <c r="K185" s="97" t="s">
        <v>1070</v>
      </c>
      <c r="L185" s="53">
        <v>2020051290038</v>
      </c>
      <c r="M185" s="96">
        <v>1</v>
      </c>
      <c r="N185" s="96">
        <v>11051</v>
      </c>
      <c r="O185" s="97" t="str">
        <f>+VLOOKUP(N185,'[1]Productos PD'!$B$2:$C$349,2,FALSE)</f>
        <v>Realizar los planes de eventos de mitigación del riesgo en salud pública que se requieran (Sika, Dengue, Chincunguña, Covid-19).</v>
      </c>
      <c r="P185" s="96" t="s">
        <v>952</v>
      </c>
      <c r="Q185" s="96">
        <v>4</v>
      </c>
      <c r="R185" s="122" t="s">
        <v>953</v>
      </c>
      <c r="S185" s="125">
        <v>1</v>
      </c>
      <c r="T185" s="97" t="s">
        <v>1071</v>
      </c>
      <c r="U185" s="97" t="s">
        <v>1168</v>
      </c>
      <c r="V185" s="96" t="s">
        <v>952</v>
      </c>
      <c r="W185" s="125">
        <v>9</v>
      </c>
      <c r="X185" s="103" t="s">
        <v>956</v>
      </c>
      <c r="Y185" s="144">
        <v>0.11425624258202023</v>
      </c>
      <c r="Z185" s="125">
        <v>0</v>
      </c>
      <c r="AA185" s="125">
        <v>0</v>
      </c>
      <c r="AB185" s="145">
        <v>3</v>
      </c>
      <c r="AC185" s="146">
        <v>0</v>
      </c>
      <c r="AD185" s="145">
        <v>3</v>
      </c>
      <c r="AE185" s="147">
        <v>3</v>
      </c>
      <c r="AF185" s="145">
        <v>3</v>
      </c>
      <c r="AG185" s="145"/>
      <c r="AH185" s="54">
        <f t="shared" si="4"/>
        <v>0.33333333333333331</v>
      </c>
      <c r="AI185" s="54">
        <f t="shared" si="5"/>
        <v>0.33333333333333331</v>
      </c>
      <c r="AJ185" s="135">
        <v>3210000</v>
      </c>
      <c r="AK185" s="148">
        <v>50209</v>
      </c>
      <c r="AL185" s="149" t="s">
        <v>1073</v>
      </c>
      <c r="AM185" s="136">
        <v>1206715</v>
      </c>
      <c r="AN185" s="151"/>
    </row>
    <row r="186" spans="1:40" ht="38.25" x14ac:dyDescent="0.25">
      <c r="A186" s="96">
        <v>1</v>
      </c>
      <c r="B186" s="97" t="s">
        <v>5</v>
      </c>
      <c r="C186" s="96">
        <v>10</v>
      </c>
      <c r="D186" s="96" t="s">
        <v>1139</v>
      </c>
      <c r="E186" s="97" t="s">
        <v>156</v>
      </c>
      <c r="F186" s="96">
        <v>5</v>
      </c>
      <c r="G186" s="96" t="s">
        <v>1164</v>
      </c>
      <c r="H186" s="97" t="s">
        <v>1165</v>
      </c>
      <c r="I186" s="96">
        <v>3</v>
      </c>
      <c r="J186" s="96"/>
      <c r="K186" s="97" t="s">
        <v>1070</v>
      </c>
      <c r="L186" s="53">
        <v>2020051290038</v>
      </c>
      <c r="M186" s="96">
        <v>1</v>
      </c>
      <c r="N186" s="96">
        <v>11051</v>
      </c>
      <c r="O186" s="97" t="str">
        <f>+VLOOKUP(N186,'[1]Productos PD'!$B$2:$C$349,2,FALSE)</f>
        <v>Realizar los planes de eventos de mitigación del riesgo en salud pública que se requieran (Sika, Dengue, Chincunguña, Covid-19).</v>
      </c>
      <c r="P186" s="96" t="s">
        <v>952</v>
      </c>
      <c r="Q186" s="96">
        <v>4</v>
      </c>
      <c r="R186" s="122" t="s">
        <v>953</v>
      </c>
      <c r="S186" s="125">
        <v>1</v>
      </c>
      <c r="T186" s="97" t="s">
        <v>1071</v>
      </c>
      <c r="U186" s="97" t="s">
        <v>1169</v>
      </c>
      <c r="V186" s="96" t="s">
        <v>952</v>
      </c>
      <c r="W186" s="125">
        <v>1</v>
      </c>
      <c r="X186" s="103" t="s">
        <v>956</v>
      </c>
      <c r="Y186" s="144">
        <v>0.44680487400757685</v>
      </c>
      <c r="Z186" s="125">
        <v>0</v>
      </c>
      <c r="AA186" s="125">
        <v>0</v>
      </c>
      <c r="AB186" s="145">
        <v>0</v>
      </c>
      <c r="AC186" s="146">
        <v>0</v>
      </c>
      <c r="AD186" s="145">
        <v>0</v>
      </c>
      <c r="AE186" s="147">
        <v>0</v>
      </c>
      <c r="AF186" s="145">
        <v>1</v>
      </c>
      <c r="AG186" s="145"/>
      <c r="AH186" s="54">
        <f t="shared" si="4"/>
        <v>0</v>
      </c>
      <c r="AI186" s="54">
        <f t="shared" si="5"/>
        <v>0</v>
      </c>
      <c r="AJ186" s="135">
        <v>7487656</v>
      </c>
      <c r="AK186" s="148">
        <v>51411</v>
      </c>
      <c r="AL186" s="149" t="s">
        <v>1073</v>
      </c>
      <c r="AM186" s="136">
        <v>721883</v>
      </c>
      <c r="AN186" s="151"/>
    </row>
    <row r="187" spans="1:40" ht="38.25" x14ac:dyDescent="0.25">
      <c r="A187" s="96">
        <v>1</v>
      </c>
      <c r="B187" s="97" t="s">
        <v>5</v>
      </c>
      <c r="C187" s="96">
        <v>10</v>
      </c>
      <c r="D187" s="96" t="s">
        <v>1139</v>
      </c>
      <c r="E187" s="97" t="s">
        <v>156</v>
      </c>
      <c r="F187" s="96">
        <v>5</v>
      </c>
      <c r="G187" s="96" t="s">
        <v>1164</v>
      </c>
      <c r="H187" s="97" t="s">
        <v>1165</v>
      </c>
      <c r="I187" s="96">
        <v>3</v>
      </c>
      <c r="J187" s="96"/>
      <c r="K187" s="97" t="s">
        <v>1070</v>
      </c>
      <c r="L187" s="53">
        <v>2020051290038</v>
      </c>
      <c r="M187" s="96">
        <v>1</v>
      </c>
      <c r="N187" s="96">
        <v>11051</v>
      </c>
      <c r="O187" s="97" t="str">
        <f>+VLOOKUP(N187,'[1]Productos PD'!$B$2:$C$349,2,FALSE)</f>
        <v>Realizar los planes de eventos de mitigación del riesgo en salud pública que se requieran (Sika, Dengue, Chincunguña, Covid-19).</v>
      </c>
      <c r="P187" s="96" t="s">
        <v>952</v>
      </c>
      <c r="Q187" s="96">
        <v>5</v>
      </c>
      <c r="R187" s="122" t="s">
        <v>953</v>
      </c>
      <c r="S187" s="125">
        <v>1</v>
      </c>
      <c r="T187" s="97" t="s">
        <v>1071</v>
      </c>
      <c r="U187" s="97" t="s">
        <v>1169</v>
      </c>
      <c r="V187" s="96" t="s">
        <v>952</v>
      </c>
      <c r="W187" s="125">
        <v>1</v>
      </c>
      <c r="X187" s="103" t="s">
        <v>956</v>
      </c>
      <c r="Y187" s="144">
        <v>0.44680487400757685</v>
      </c>
      <c r="Z187" s="125">
        <v>0</v>
      </c>
      <c r="AA187" s="125">
        <v>0</v>
      </c>
      <c r="AB187" s="145">
        <v>0</v>
      </c>
      <c r="AC187" s="146">
        <v>0</v>
      </c>
      <c r="AD187" s="145">
        <v>0</v>
      </c>
      <c r="AE187" s="147">
        <v>0</v>
      </c>
      <c r="AF187" s="145">
        <v>1</v>
      </c>
      <c r="AG187" s="145"/>
      <c r="AH187" s="54">
        <f t="shared" si="4"/>
        <v>0</v>
      </c>
      <c r="AI187" s="54">
        <f t="shared" si="5"/>
        <v>0</v>
      </c>
      <c r="AJ187" s="135">
        <v>4703507</v>
      </c>
      <c r="AK187" s="148">
        <v>50213</v>
      </c>
      <c r="AL187" s="149" t="s">
        <v>1073</v>
      </c>
      <c r="AM187" s="136">
        <v>0</v>
      </c>
      <c r="AN187" s="154" t="s">
        <v>1170</v>
      </c>
    </row>
    <row r="188" spans="1:40" ht="38.25" x14ac:dyDescent="0.25">
      <c r="A188" s="96">
        <v>1</v>
      </c>
      <c r="B188" s="97" t="s">
        <v>5</v>
      </c>
      <c r="C188" s="96">
        <v>10</v>
      </c>
      <c r="D188" s="96" t="s">
        <v>1139</v>
      </c>
      <c r="E188" s="97" t="s">
        <v>156</v>
      </c>
      <c r="F188" s="96">
        <v>5</v>
      </c>
      <c r="G188" s="96" t="s">
        <v>1164</v>
      </c>
      <c r="H188" s="97" t="s">
        <v>1165</v>
      </c>
      <c r="I188" s="96">
        <v>3</v>
      </c>
      <c r="J188" s="96"/>
      <c r="K188" s="97" t="s">
        <v>1070</v>
      </c>
      <c r="L188" s="53">
        <v>2020051290038</v>
      </c>
      <c r="M188" s="96">
        <v>1</v>
      </c>
      <c r="N188" s="96">
        <v>11051</v>
      </c>
      <c r="O188" s="97" t="str">
        <f>+VLOOKUP(N188,'[1]Productos PD'!$B$2:$C$349,2,FALSE)</f>
        <v>Realizar los planes de eventos de mitigación del riesgo en salud pública que se requieran (Sika, Dengue, Chincunguña, Covid-19).</v>
      </c>
      <c r="P188" s="96" t="s">
        <v>952</v>
      </c>
      <c r="Q188" s="96">
        <v>6</v>
      </c>
      <c r="R188" s="122" t="s">
        <v>953</v>
      </c>
      <c r="S188" s="125">
        <v>1</v>
      </c>
      <c r="T188" s="97" t="s">
        <v>1071</v>
      </c>
      <c r="U188" s="97" t="s">
        <v>1169</v>
      </c>
      <c r="V188" s="96" t="s">
        <v>952</v>
      </c>
      <c r="W188" s="125">
        <v>1</v>
      </c>
      <c r="X188" s="103" t="s">
        <v>956</v>
      </c>
      <c r="Y188" s="144">
        <v>0.44680487400757685</v>
      </c>
      <c r="Z188" s="125">
        <v>0</v>
      </c>
      <c r="AA188" s="125">
        <v>0</v>
      </c>
      <c r="AB188" s="145">
        <v>0</v>
      </c>
      <c r="AC188" s="146">
        <v>0</v>
      </c>
      <c r="AD188" s="145">
        <v>0</v>
      </c>
      <c r="AE188" s="147">
        <v>0</v>
      </c>
      <c r="AF188" s="145">
        <v>1</v>
      </c>
      <c r="AG188" s="145"/>
      <c r="AH188" s="54">
        <f t="shared" si="4"/>
        <v>0</v>
      </c>
      <c r="AI188" s="54">
        <f t="shared" si="5"/>
        <v>0</v>
      </c>
      <c r="AJ188" s="135">
        <v>361706</v>
      </c>
      <c r="AK188" s="148">
        <v>50216</v>
      </c>
      <c r="AL188" s="149" t="s">
        <v>1073</v>
      </c>
      <c r="AM188" s="136">
        <v>0</v>
      </c>
      <c r="AN188" s="154" t="s">
        <v>1170</v>
      </c>
    </row>
    <row r="189" spans="1:40" ht="38.25" x14ac:dyDescent="0.25">
      <c r="A189" s="96">
        <v>1</v>
      </c>
      <c r="B189" s="97" t="s">
        <v>5</v>
      </c>
      <c r="C189" s="96">
        <v>10</v>
      </c>
      <c r="D189" s="96" t="s">
        <v>1139</v>
      </c>
      <c r="E189" s="97" t="s">
        <v>156</v>
      </c>
      <c r="F189" s="96">
        <v>6</v>
      </c>
      <c r="G189" s="96" t="s">
        <v>1171</v>
      </c>
      <c r="H189" s="97" t="s">
        <v>1172</v>
      </c>
      <c r="I189" s="96">
        <v>3</v>
      </c>
      <c r="J189" s="96"/>
      <c r="K189" s="97" t="s">
        <v>1070</v>
      </c>
      <c r="L189" s="53">
        <v>2020051290038</v>
      </c>
      <c r="M189" s="96">
        <v>1</v>
      </c>
      <c r="N189" s="96">
        <v>11061</v>
      </c>
      <c r="O189" s="97" t="str">
        <f>+VLOOKUP(N189,'[1]Productos PD'!$B$2:$C$349,2,FALSE)</f>
        <v>Promover estrategia de estilos, modos y condiciones saludables en el entorno laboral en sector formal e informal de la economía.</v>
      </c>
      <c r="P189" s="96" t="s">
        <v>952</v>
      </c>
      <c r="Q189" s="96">
        <v>4</v>
      </c>
      <c r="R189" s="122" t="s">
        <v>953</v>
      </c>
      <c r="S189" s="125">
        <v>1</v>
      </c>
      <c r="T189" s="97" t="s">
        <v>1071</v>
      </c>
      <c r="U189" s="97" t="s">
        <v>1173</v>
      </c>
      <c r="V189" s="96" t="s">
        <v>952</v>
      </c>
      <c r="W189" s="125">
        <v>54</v>
      </c>
      <c r="X189" s="103" t="s">
        <v>956</v>
      </c>
      <c r="Y189" s="144">
        <v>0.40549091498143697</v>
      </c>
      <c r="Z189" s="125">
        <v>0</v>
      </c>
      <c r="AA189" s="125">
        <v>0</v>
      </c>
      <c r="AB189" s="145">
        <v>18</v>
      </c>
      <c r="AC189" s="146">
        <v>21</v>
      </c>
      <c r="AD189" s="145">
        <v>18</v>
      </c>
      <c r="AE189" s="147">
        <v>77</v>
      </c>
      <c r="AF189" s="145">
        <v>18</v>
      </c>
      <c r="AG189" s="145"/>
      <c r="AH189" s="54">
        <f t="shared" si="4"/>
        <v>1.8148148148148149</v>
      </c>
      <c r="AI189" s="54">
        <f t="shared" si="5"/>
        <v>1</v>
      </c>
      <c r="AJ189" s="135">
        <v>11101658</v>
      </c>
      <c r="AK189" s="148">
        <v>50210</v>
      </c>
      <c r="AL189" s="149" t="s">
        <v>1073</v>
      </c>
      <c r="AM189" s="136">
        <v>7500000</v>
      </c>
      <c r="AN189" s="161"/>
    </row>
    <row r="190" spans="1:40" ht="38.25" x14ac:dyDescent="0.25">
      <c r="A190" s="96">
        <v>1</v>
      </c>
      <c r="B190" s="97" t="s">
        <v>5</v>
      </c>
      <c r="C190" s="96">
        <v>10</v>
      </c>
      <c r="D190" s="96" t="s">
        <v>1139</v>
      </c>
      <c r="E190" s="97" t="s">
        <v>156</v>
      </c>
      <c r="F190" s="96">
        <v>6</v>
      </c>
      <c r="G190" s="96" t="s">
        <v>1171</v>
      </c>
      <c r="H190" s="97" t="s">
        <v>1172</v>
      </c>
      <c r="I190" s="96">
        <v>3</v>
      </c>
      <c r="J190" s="96"/>
      <c r="K190" s="97" t="s">
        <v>1070</v>
      </c>
      <c r="L190" s="53">
        <v>2020051290038</v>
      </c>
      <c r="M190" s="96">
        <v>1</v>
      </c>
      <c r="N190" s="96">
        <v>11061</v>
      </c>
      <c r="O190" s="97" t="str">
        <f>+VLOOKUP(N190,'[1]Productos PD'!$B$2:$C$349,2,FALSE)</f>
        <v>Promover estrategia de estilos, modos y condiciones saludables en el entorno laboral en sector formal e informal de la economía.</v>
      </c>
      <c r="P190" s="96" t="s">
        <v>952</v>
      </c>
      <c r="Q190" s="96">
        <v>4</v>
      </c>
      <c r="R190" s="122" t="s">
        <v>953</v>
      </c>
      <c r="S190" s="125">
        <v>1</v>
      </c>
      <c r="T190" s="97" t="s">
        <v>1071</v>
      </c>
      <c r="U190" s="97" t="s">
        <v>1174</v>
      </c>
      <c r="V190" s="96" t="s">
        <v>952</v>
      </c>
      <c r="W190" s="125">
        <v>9</v>
      </c>
      <c r="X190" s="103" t="s">
        <v>956</v>
      </c>
      <c r="Y190" s="144">
        <v>0.40549087845617965</v>
      </c>
      <c r="Z190" s="125">
        <v>0</v>
      </c>
      <c r="AA190" s="125">
        <v>0</v>
      </c>
      <c r="AB190" s="145">
        <v>3</v>
      </c>
      <c r="AC190" s="146">
        <v>2</v>
      </c>
      <c r="AD190" s="145">
        <v>3</v>
      </c>
      <c r="AE190" s="147">
        <v>3</v>
      </c>
      <c r="AF190" s="145">
        <v>3</v>
      </c>
      <c r="AG190" s="145"/>
      <c r="AH190" s="54">
        <f t="shared" si="4"/>
        <v>0.55555555555555558</v>
      </c>
      <c r="AI190" s="54">
        <f t="shared" si="5"/>
        <v>0.55555555555555558</v>
      </c>
      <c r="AJ190" s="135">
        <v>11101657</v>
      </c>
      <c r="AK190" s="148">
        <v>50210</v>
      </c>
      <c r="AL190" s="149" t="s">
        <v>1073</v>
      </c>
      <c r="AM190" s="136">
        <v>3000000</v>
      </c>
      <c r="AN190" s="151"/>
    </row>
    <row r="191" spans="1:40" ht="38.25" x14ac:dyDescent="0.25">
      <c r="A191" s="96">
        <v>1</v>
      </c>
      <c r="B191" s="97" t="s">
        <v>5</v>
      </c>
      <c r="C191" s="96">
        <v>10</v>
      </c>
      <c r="D191" s="96" t="s">
        <v>1139</v>
      </c>
      <c r="E191" s="97" t="s">
        <v>156</v>
      </c>
      <c r="F191" s="96">
        <v>6</v>
      </c>
      <c r="G191" s="96" t="s">
        <v>1171</v>
      </c>
      <c r="H191" s="97" t="s">
        <v>1172</v>
      </c>
      <c r="I191" s="96">
        <v>3</v>
      </c>
      <c r="J191" s="96"/>
      <c r="K191" s="97" t="s">
        <v>1070</v>
      </c>
      <c r="L191" s="53">
        <v>2020051290038</v>
      </c>
      <c r="M191" s="96">
        <v>1</v>
      </c>
      <c r="N191" s="96">
        <v>11061</v>
      </c>
      <c r="O191" s="97" t="str">
        <f>+VLOOKUP(N191,'[1]Productos PD'!$B$2:$C$349,2,FALSE)</f>
        <v>Promover estrategia de estilos, modos y condiciones saludables en el entorno laboral en sector formal e informal de la economía.</v>
      </c>
      <c r="P191" s="96" t="s">
        <v>952</v>
      </c>
      <c r="Q191" s="96">
        <v>4</v>
      </c>
      <c r="R191" s="122" t="s">
        <v>953</v>
      </c>
      <c r="S191" s="125">
        <v>1</v>
      </c>
      <c r="T191" s="97" t="s">
        <v>1071</v>
      </c>
      <c r="U191" s="97" t="s">
        <v>1175</v>
      </c>
      <c r="V191" s="96" t="s">
        <v>952</v>
      </c>
      <c r="W191" s="125">
        <v>1</v>
      </c>
      <c r="X191" s="103" t="s">
        <v>956</v>
      </c>
      <c r="Y191" s="144">
        <v>0.18901820656238341</v>
      </c>
      <c r="Z191" s="125">
        <v>0</v>
      </c>
      <c r="AA191" s="125">
        <v>0</v>
      </c>
      <c r="AB191" s="145">
        <v>1</v>
      </c>
      <c r="AC191" s="146">
        <v>0</v>
      </c>
      <c r="AD191" s="145">
        <v>0</v>
      </c>
      <c r="AE191" s="147">
        <v>0</v>
      </c>
      <c r="AF191" s="145">
        <v>0</v>
      </c>
      <c r="AG191" s="145"/>
      <c r="AH191" s="54">
        <f t="shared" si="4"/>
        <v>0</v>
      </c>
      <c r="AI191" s="54">
        <f t="shared" si="5"/>
        <v>0</v>
      </c>
      <c r="AJ191" s="135">
        <v>5175000</v>
      </c>
      <c r="AK191" s="148">
        <v>50212</v>
      </c>
      <c r="AL191" s="149" t="s">
        <v>1073</v>
      </c>
      <c r="AM191" s="136">
        <v>0</v>
      </c>
      <c r="AN191" s="151"/>
    </row>
    <row r="192" spans="1:40" ht="38.25" x14ac:dyDescent="0.25">
      <c r="A192" s="96">
        <v>1</v>
      </c>
      <c r="B192" s="97" t="s">
        <v>5</v>
      </c>
      <c r="C192" s="96">
        <v>10</v>
      </c>
      <c r="D192" s="96" t="s">
        <v>1139</v>
      </c>
      <c r="E192" s="97" t="s">
        <v>156</v>
      </c>
      <c r="F192" s="96">
        <v>7</v>
      </c>
      <c r="G192" s="96" t="s">
        <v>1176</v>
      </c>
      <c r="H192" s="97" t="s">
        <v>1177</v>
      </c>
      <c r="I192" s="96">
        <v>3</v>
      </c>
      <c r="J192" s="96"/>
      <c r="K192" s="97" t="s">
        <v>1070</v>
      </c>
      <c r="L192" s="53">
        <v>2020051290038</v>
      </c>
      <c r="M192" s="96">
        <v>1</v>
      </c>
      <c r="N192" s="96">
        <v>11071</v>
      </c>
      <c r="O192" s="97" t="str">
        <f>+VLOOKUP(N192,'[1]Productos PD'!$B$2:$C$349,2,FALSE)</f>
        <v>Realizar campaña   de   IEC promocionando la vacunación en   la   población objeto del programa.</v>
      </c>
      <c r="P192" s="96" t="s">
        <v>952</v>
      </c>
      <c r="Q192" s="96">
        <v>4</v>
      </c>
      <c r="R192" s="122" t="s">
        <v>953</v>
      </c>
      <c r="S192" s="125">
        <v>1</v>
      </c>
      <c r="T192" s="97" t="s">
        <v>1071</v>
      </c>
      <c r="U192" s="97" t="s">
        <v>1178</v>
      </c>
      <c r="V192" s="96" t="s">
        <v>952</v>
      </c>
      <c r="W192" s="125">
        <v>9</v>
      </c>
      <c r="X192" s="103" t="s">
        <v>956</v>
      </c>
      <c r="Y192" s="144">
        <v>0.49999999143379831</v>
      </c>
      <c r="Z192" s="125">
        <v>0</v>
      </c>
      <c r="AA192" s="125">
        <v>0</v>
      </c>
      <c r="AB192" s="145">
        <v>3</v>
      </c>
      <c r="AC192" s="146">
        <v>8</v>
      </c>
      <c r="AD192" s="145">
        <v>3</v>
      </c>
      <c r="AE192" s="147">
        <v>38</v>
      </c>
      <c r="AF192" s="145">
        <v>3</v>
      </c>
      <c r="AG192" s="145"/>
      <c r="AH192" s="54">
        <f t="shared" si="4"/>
        <v>5.1111111111111107</v>
      </c>
      <c r="AI192" s="54">
        <f t="shared" si="5"/>
        <v>1</v>
      </c>
      <c r="AJ192" s="135">
        <v>29184463</v>
      </c>
      <c r="AK192" s="148">
        <v>50208</v>
      </c>
      <c r="AL192" s="149" t="s">
        <v>1073</v>
      </c>
      <c r="AM192" s="136">
        <v>17000000</v>
      </c>
      <c r="AN192" s="160"/>
    </row>
    <row r="193" spans="1:40" ht="38.25" x14ac:dyDescent="0.25">
      <c r="A193" s="96">
        <v>1</v>
      </c>
      <c r="B193" s="97" t="s">
        <v>5</v>
      </c>
      <c r="C193" s="96">
        <v>10</v>
      </c>
      <c r="D193" s="96" t="s">
        <v>1139</v>
      </c>
      <c r="E193" s="97" t="s">
        <v>156</v>
      </c>
      <c r="F193" s="96">
        <v>7</v>
      </c>
      <c r="G193" s="96" t="s">
        <v>1176</v>
      </c>
      <c r="H193" s="97" t="s">
        <v>1177</v>
      </c>
      <c r="I193" s="96">
        <v>3</v>
      </c>
      <c r="J193" s="96"/>
      <c r="K193" s="97" t="s">
        <v>1070</v>
      </c>
      <c r="L193" s="53">
        <v>2020051290038</v>
      </c>
      <c r="M193" s="96">
        <v>1</v>
      </c>
      <c r="N193" s="96">
        <v>11071</v>
      </c>
      <c r="O193" s="97" t="str">
        <f>+VLOOKUP(N193,'[1]Productos PD'!$B$2:$C$349,2,FALSE)</f>
        <v>Realizar campaña   de   IEC promocionando la vacunación en   la   población objeto del programa.</v>
      </c>
      <c r="P193" s="96" t="s">
        <v>952</v>
      </c>
      <c r="Q193" s="96">
        <v>4</v>
      </c>
      <c r="R193" s="122" t="s">
        <v>953</v>
      </c>
      <c r="S193" s="125">
        <v>1</v>
      </c>
      <c r="T193" s="97" t="s">
        <v>1071</v>
      </c>
      <c r="U193" s="97" t="s">
        <v>1179</v>
      </c>
      <c r="V193" s="96" t="s">
        <v>952</v>
      </c>
      <c r="W193" s="125">
        <v>4</v>
      </c>
      <c r="X193" s="103" t="s">
        <v>956</v>
      </c>
      <c r="Y193" s="144">
        <v>0.50000000856620164</v>
      </c>
      <c r="Z193" s="125">
        <v>1</v>
      </c>
      <c r="AA193" s="125">
        <v>1</v>
      </c>
      <c r="AB193" s="145">
        <v>1</v>
      </c>
      <c r="AC193" s="146">
        <v>2</v>
      </c>
      <c r="AD193" s="145">
        <v>1</v>
      </c>
      <c r="AE193" s="147">
        <v>2</v>
      </c>
      <c r="AF193" s="145">
        <v>1</v>
      </c>
      <c r="AG193" s="145"/>
      <c r="AH193" s="54">
        <f t="shared" si="4"/>
        <v>1.25</v>
      </c>
      <c r="AI193" s="54">
        <f t="shared" si="5"/>
        <v>1</v>
      </c>
      <c r="AJ193" s="135">
        <v>29184464</v>
      </c>
      <c r="AK193" s="148">
        <v>50208</v>
      </c>
      <c r="AL193" s="149" t="s">
        <v>1073</v>
      </c>
      <c r="AM193" s="136">
        <v>10000000</v>
      </c>
      <c r="AN193" s="151"/>
    </row>
    <row r="194" spans="1:40" ht="38.25" x14ac:dyDescent="0.25">
      <c r="A194" s="96">
        <v>1</v>
      </c>
      <c r="B194" s="97" t="s">
        <v>5</v>
      </c>
      <c r="C194" s="96">
        <v>10</v>
      </c>
      <c r="D194" s="96" t="s">
        <v>1139</v>
      </c>
      <c r="E194" s="97" t="s">
        <v>156</v>
      </c>
      <c r="F194" s="96">
        <v>7</v>
      </c>
      <c r="G194" s="96" t="s">
        <v>1176</v>
      </c>
      <c r="H194" s="97" t="s">
        <v>1177</v>
      </c>
      <c r="I194" s="96">
        <v>3</v>
      </c>
      <c r="J194" s="96"/>
      <c r="K194" s="97" t="s">
        <v>1070</v>
      </c>
      <c r="L194" s="53">
        <v>2020051290038</v>
      </c>
      <c r="M194" s="96">
        <v>2</v>
      </c>
      <c r="N194" s="96">
        <v>11072</v>
      </c>
      <c r="O194" s="97" t="str">
        <f>+VLOOKUP(N194,'[1]Productos PD'!$B$2:$C$349,2,FALSE)</f>
        <v>Verificar el reporte oportuno de las notificaciones en el SIVIGILA de los eventos de interés en salud pública de las UPGD.</v>
      </c>
      <c r="P194" s="96" t="s">
        <v>952</v>
      </c>
      <c r="Q194" s="96">
        <v>312</v>
      </c>
      <c r="R194" s="122" t="s">
        <v>1180</v>
      </c>
      <c r="S194" s="125">
        <v>312</v>
      </c>
      <c r="T194" s="97" t="s">
        <v>1071</v>
      </c>
      <c r="U194" s="97" t="s">
        <v>1181</v>
      </c>
      <c r="V194" s="96" t="s">
        <v>952</v>
      </c>
      <c r="W194" s="125">
        <v>52</v>
      </c>
      <c r="X194" s="103" t="s">
        <v>956</v>
      </c>
      <c r="Y194" s="144">
        <v>1</v>
      </c>
      <c r="Z194" s="125">
        <v>13</v>
      </c>
      <c r="AA194" s="125">
        <v>13</v>
      </c>
      <c r="AB194" s="145">
        <v>13</v>
      </c>
      <c r="AC194" s="146">
        <v>13</v>
      </c>
      <c r="AD194" s="145">
        <v>13</v>
      </c>
      <c r="AE194" s="147">
        <v>13</v>
      </c>
      <c r="AF194" s="145">
        <v>13</v>
      </c>
      <c r="AG194" s="145"/>
      <c r="AH194" s="54">
        <f t="shared" si="4"/>
        <v>0.75</v>
      </c>
      <c r="AI194" s="54">
        <f t="shared" si="5"/>
        <v>0.75</v>
      </c>
      <c r="AJ194" s="135">
        <v>20553126</v>
      </c>
      <c r="AK194" s="148">
        <v>60211</v>
      </c>
      <c r="AL194" s="149" t="s">
        <v>965</v>
      </c>
      <c r="AM194" s="136">
        <v>20553125</v>
      </c>
      <c r="AN194" s="151"/>
    </row>
    <row r="195" spans="1:40" ht="38.25" x14ac:dyDescent="0.25">
      <c r="A195" s="96">
        <v>1</v>
      </c>
      <c r="B195" s="97" t="s">
        <v>5</v>
      </c>
      <c r="C195" s="96">
        <v>10</v>
      </c>
      <c r="D195" s="96" t="s">
        <v>1139</v>
      </c>
      <c r="E195" s="97" t="s">
        <v>156</v>
      </c>
      <c r="F195" s="96">
        <v>7</v>
      </c>
      <c r="G195" s="96" t="s">
        <v>1176</v>
      </c>
      <c r="H195" s="97" t="s">
        <v>1177</v>
      </c>
      <c r="I195" s="96">
        <v>3</v>
      </c>
      <c r="J195" s="96">
        <v>2</v>
      </c>
      <c r="K195" s="97" t="s">
        <v>1070</v>
      </c>
      <c r="L195" s="53">
        <v>2020051290038</v>
      </c>
      <c r="M195" s="96">
        <v>4</v>
      </c>
      <c r="N195" s="96">
        <v>11074</v>
      </c>
      <c r="O195" s="97" t="str">
        <f>+VLOOKUP(N195,'[1]Productos PD'!$B$2:$C$349,2,FALSE)</f>
        <v>Realizar asesorías y asistencias técnicas a las IPS del municipio en búsqueda activa institucional.</v>
      </c>
      <c r="P195" s="96" t="s">
        <v>952</v>
      </c>
      <c r="Q195" s="96">
        <v>40</v>
      </c>
      <c r="R195" s="96" t="s">
        <v>953</v>
      </c>
      <c r="S195" s="125">
        <v>10</v>
      </c>
      <c r="T195" s="97" t="s">
        <v>1071</v>
      </c>
      <c r="U195" s="97" t="s">
        <v>1182</v>
      </c>
      <c r="V195" s="96" t="s">
        <v>952</v>
      </c>
      <c r="W195" s="125">
        <v>10</v>
      </c>
      <c r="X195" s="103" t="s">
        <v>956</v>
      </c>
      <c r="Y195" s="144">
        <v>1</v>
      </c>
      <c r="Z195" s="125">
        <v>0</v>
      </c>
      <c r="AA195" s="125">
        <v>0</v>
      </c>
      <c r="AB195" s="145">
        <v>3</v>
      </c>
      <c r="AC195" s="146">
        <v>3</v>
      </c>
      <c r="AD195" s="145">
        <v>4</v>
      </c>
      <c r="AE195" s="147">
        <v>1</v>
      </c>
      <c r="AF195" s="145">
        <v>3</v>
      </c>
      <c r="AG195" s="145"/>
      <c r="AH195" s="54">
        <f t="shared" si="4"/>
        <v>0.4</v>
      </c>
      <c r="AI195" s="54">
        <f t="shared" si="5"/>
        <v>0.4</v>
      </c>
      <c r="AJ195" s="135">
        <v>20553126</v>
      </c>
      <c r="AK195" s="148">
        <v>60210</v>
      </c>
      <c r="AL195" s="149" t="s">
        <v>965</v>
      </c>
      <c r="AM195" s="136">
        <v>2283681</v>
      </c>
      <c r="AN195" s="151"/>
    </row>
    <row r="196" spans="1:40" ht="38.25" x14ac:dyDescent="0.25">
      <c r="A196" s="96">
        <v>1</v>
      </c>
      <c r="B196" s="97" t="s">
        <v>5</v>
      </c>
      <c r="C196" s="96">
        <v>10</v>
      </c>
      <c r="D196" s="96" t="s">
        <v>1139</v>
      </c>
      <c r="E196" s="97" t="s">
        <v>156</v>
      </c>
      <c r="F196" s="96">
        <v>9</v>
      </c>
      <c r="G196" s="96" t="s">
        <v>1183</v>
      </c>
      <c r="H196" s="97" t="s">
        <v>1184</v>
      </c>
      <c r="I196" s="96">
        <v>3</v>
      </c>
      <c r="J196" s="96">
        <v>9</v>
      </c>
      <c r="K196" s="97" t="s">
        <v>1185</v>
      </c>
      <c r="L196" s="53">
        <v>2020051290040</v>
      </c>
      <c r="M196" s="96">
        <v>3</v>
      </c>
      <c r="N196" s="96">
        <v>11093</v>
      </c>
      <c r="O196" s="97" t="str">
        <f>+VLOOKUP(N196,'[1]Productos PD'!$B$2:$C$349,2,FALSE)</f>
        <v>Realizar asesorías y/o asistencias técnicas anuales, por cada uno de los proyectos programados, a cada institución prestadora de servicios de salud.</v>
      </c>
      <c r="P196" s="96" t="s">
        <v>952</v>
      </c>
      <c r="Q196" s="96">
        <v>48</v>
      </c>
      <c r="R196" s="122" t="s">
        <v>953</v>
      </c>
      <c r="S196" s="125">
        <v>12</v>
      </c>
      <c r="T196" s="97" t="s">
        <v>1071</v>
      </c>
      <c r="U196" s="97" t="s">
        <v>1186</v>
      </c>
      <c r="V196" s="96" t="s">
        <v>952</v>
      </c>
      <c r="W196" s="125">
        <v>12</v>
      </c>
      <c r="X196" s="103" t="s">
        <v>956</v>
      </c>
      <c r="Y196" s="144">
        <v>1</v>
      </c>
      <c r="Z196" s="125">
        <v>1</v>
      </c>
      <c r="AA196" s="125">
        <v>1</v>
      </c>
      <c r="AB196" s="145">
        <v>3</v>
      </c>
      <c r="AC196" s="146">
        <v>3</v>
      </c>
      <c r="AD196" s="145">
        <v>3</v>
      </c>
      <c r="AE196" s="147">
        <v>5</v>
      </c>
      <c r="AF196" s="145">
        <v>3</v>
      </c>
      <c r="AG196" s="155"/>
      <c r="AH196" s="54">
        <f t="shared" si="4"/>
        <v>0.9</v>
      </c>
      <c r="AI196" s="54">
        <f t="shared" si="5"/>
        <v>0.9</v>
      </c>
      <c r="AJ196" s="135">
        <v>145752587</v>
      </c>
      <c r="AK196" s="148">
        <v>50212</v>
      </c>
      <c r="AL196" s="149" t="s">
        <v>1073</v>
      </c>
      <c r="AM196" s="136">
        <v>105558431</v>
      </c>
      <c r="AN196" s="151"/>
    </row>
    <row r="197" spans="1:40" ht="38.25" x14ac:dyDescent="0.25">
      <c r="A197" s="96">
        <v>1</v>
      </c>
      <c r="B197" s="97" t="s">
        <v>5</v>
      </c>
      <c r="C197" s="96">
        <v>10</v>
      </c>
      <c r="D197" s="96" t="s">
        <v>1139</v>
      </c>
      <c r="E197" s="97" t="s">
        <v>156</v>
      </c>
      <c r="F197" s="96">
        <v>9</v>
      </c>
      <c r="G197" s="96" t="s">
        <v>1183</v>
      </c>
      <c r="H197" s="97" t="s">
        <v>1184</v>
      </c>
      <c r="I197" s="96">
        <v>3</v>
      </c>
      <c r="J197" s="96">
        <v>9</v>
      </c>
      <c r="K197" s="97" t="s">
        <v>1185</v>
      </c>
      <c r="L197" s="53">
        <v>2020051290040</v>
      </c>
      <c r="M197" s="96">
        <v>3</v>
      </c>
      <c r="N197" s="96">
        <v>11093</v>
      </c>
      <c r="O197" s="97" t="str">
        <f>+VLOOKUP(N197,'[1]Productos PD'!$B$2:$C$349,2,FALSE)</f>
        <v>Realizar asesorías y/o asistencias técnicas anuales, por cada uno de los proyectos programados, a cada institución prestadora de servicios de salud.</v>
      </c>
      <c r="P197" s="96" t="s">
        <v>952</v>
      </c>
      <c r="Q197" s="96">
        <v>48</v>
      </c>
      <c r="R197" s="122" t="s">
        <v>953</v>
      </c>
      <c r="S197" s="125">
        <v>12</v>
      </c>
      <c r="T197" s="97" t="s">
        <v>1071</v>
      </c>
      <c r="U197" s="97" t="s">
        <v>1186</v>
      </c>
      <c r="V197" s="96" t="s">
        <v>952</v>
      </c>
      <c r="W197" s="125">
        <v>12</v>
      </c>
      <c r="X197" s="103" t="s">
        <v>956</v>
      </c>
      <c r="Y197" s="144">
        <v>1</v>
      </c>
      <c r="Z197" s="125">
        <v>1</v>
      </c>
      <c r="AA197" s="125">
        <v>1</v>
      </c>
      <c r="AB197" s="145">
        <v>3</v>
      </c>
      <c r="AC197" s="146">
        <v>3</v>
      </c>
      <c r="AD197" s="145">
        <v>3</v>
      </c>
      <c r="AE197" s="147">
        <v>5</v>
      </c>
      <c r="AF197" s="145">
        <v>3</v>
      </c>
      <c r="AG197" s="145"/>
      <c r="AH197" s="54">
        <f t="shared" si="4"/>
        <v>0.9</v>
      </c>
      <c r="AI197" s="54">
        <f t="shared" si="5"/>
        <v>0.9</v>
      </c>
      <c r="AJ197" s="135">
        <v>34618284</v>
      </c>
      <c r="AK197" s="148">
        <v>50217</v>
      </c>
      <c r="AL197" s="149" t="s">
        <v>1073</v>
      </c>
      <c r="AM197" s="136">
        <v>16113547</v>
      </c>
      <c r="AN197" s="152"/>
    </row>
    <row r="198" spans="1:40" ht="38.25" x14ac:dyDescent="0.25">
      <c r="A198" s="96">
        <v>1</v>
      </c>
      <c r="B198" s="97" t="s">
        <v>5</v>
      </c>
      <c r="C198" s="96">
        <v>10</v>
      </c>
      <c r="D198" s="96" t="s">
        <v>1139</v>
      </c>
      <c r="E198" s="97" t="s">
        <v>156</v>
      </c>
      <c r="F198" s="96">
        <v>7</v>
      </c>
      <c r="G198" s="96" t="s">
        <v>1176</v>
      </c>
      <c r="H198" s="97" t="s">
        <v>1177</v>
      </c>
      <c r="I198" s="96">
        <v>3</v>
      </c>
      <c r="J198" s="96">
        <v>2</v>
      </c>
      <c r="K198" s="97" t="s">
        <v>1070</v>
      </c>
      <c r="L198" s="53">
        <v>2020051290038</v>
      </c>
      <c r="M198" s="96">
        <v>6</v>
      </c>
      <c r="N198" s="96">
        <v>11076</v>
      </c>
      <c r="O198" s="97" t="str">
        <f>+VLOOKUP(N198,'[1]Productos PD'!$B$2:$C$349,2,FALSE)</f>
        <v>Realizar campaña de entornos saludables asociados a la prevención de IRA.</v>
      </c>
      <c r="P198" s="96" t="s">
        <v>952</v>
      </c>
      <c r="Q198" s="96">
        <v>4</v>
      </c>
      <c r="R198" s="122" t="s">
        <v>953</v>
      </c>
      <c r="S198" s="125">
        <v>1</v>
      </c>
      <c r="T198" s="97" t="s">
        <v>1071</v>
      </c>
      <c r="U198" s="97" t="s">
        <v>1187</v>
      </c>
      <c r="V198" s="96" t="s">
        <v>952</v>
      </c>
      <c r="W198" s="125">
        <v>9</v>
      </c>
      <c r="X198" s="103" t="s">
        <v>956</v>
      </c>
      <c r="Y198" s="144">
        <v>1</v>
      </c>
      <c r="Z198" s="125">
        <v>0</v>
      </c>
      <c r="AA198" s="125">
        <v>0</v>
      </c>
      <c r="AB198" s="145">
        <v>3</v>
      </c>
      <c r="AC198" s="146">
        <v>1</v>
      </c>
      <c r="AD198" s="145">
        <v>3</v>
      </c>
      <c r="AE198" s="147">
        <v>2</v>
      </c>
      <c r="AF198" s="145">
        <v>3</v>
      </c>
      <c r="AG198" s="156"/>
      <c r="AH198" s="54">
        <f t="shared" si="4"/>
        <v>0.33333333333333331</v>
      </c>
      <c r="AI198" s="54">
        <f t="shared" si="5"/>
        <v>0.33333333333333331</v>
      </c>
      <c r="AJ198" s="135">
        <v>52022028</v>
      </c>
      <c r="AK198" s="148">
        <v>50208</v>
      </c>
      <c r="AL198" s="149" t="s">
        <v>1073</v>
      </c>
      <c r="AM198" s="136">
        <v>16000000</v>
      </c>
      <c r="AN198" s="151"/>
    </row>
    <row r="199" spans="1:40" ht="38.25" x14ac:dyDescent="0.25">
      <c r="A199" s="96">
        <v>1</v>
      </c>
      <c r="B199" s="97" t="s">
        <v>5</v>
      </c>
      <c r="C199" s="96">
        <v>10</v>
      </c>
      <c r="D199" s="96" t="s">
        <v>1139</v>
      </c>
      <c r="E199" s="97" t="s">
        <v>156</v>
      </c>
      <c r="F199" s="96">
        <v>7</v>
      </c>
      <c r="G199" s="96" t="s">
        <v>1176</v>
      </c>
      <c r="H199" s="97" t="s">
        <v>1177</v>
      </c>
      <c r="I199" s="96">
        <v>3</v>
      </c>
      <c r="J199" s="96"/>
      <c r="K199" s="97" t="s">
        <v>1070</v>
      </c>
      <c r="L199" s="53">
        <v>2020051290038</v>
      </c>
      <c r="M199" s="96">
        <v>3</v>
      </c>
      <c r="N199" s="96">
        <v>11073</v>
      </c>
      <c r="O199" s="97" t="str">
        <f>+VLOOKUP(N199,'[1]Productos PD'!$B$2:$C$349,2,FALSE)</f>
        <v>Realizar búsquedas activas comunitarias para eventos de interés de salud pública.</v>
      </c>
      <c r="P199" s="96" t="s">
        <v>952</v>
      </c>
      <c r="Q199" s="96">
        <v>16</v>
      </c>
      <c r="R199" s="122" t="s">
        <v>953</v>
      </c>
      <c r="S199" s="125">
        <v>4</v>
      </c>
      <c r="T199" s="97" t="s">
        <v>1071</v>
      </c>
      <c r="U199" s="97" t="s">
        <v>1188</v>
      </c>
      <c r="V199" s="96" t="s">
        <v>952</v>
      </c>
      <c r="W199" s="125">
        <v>4</v>
      </c>
      <c r="X199" s="103" t="s">
        <v>956</v>
      </c>
      <c r="Y199" s="144">
        <v>1</v>
      </c>
      <c r="Z199" s="125">
        <v>1</v>
      </c>
      <c r="AA199" s="125">
        <v>0</v>
      </c>
      <c r="AB199" s="145">
        <v>1</v>
      </c>
      <c r="AC199" s="146">
        <v>1</v>
      </c>
      <c r="AD199" s="145">
        <v>1</v>
      </c>
      <c r="AE199" s="147">
        <v>1</v>
      </c>
      <c r="AF199" s="145">
        <v>1</v>
      </c>
      <c r="AG199" s="157"/>
      <c r="AH199" s="54">
        <f t="shared" si="4"/>
        <v>0.5</v>
      </c>
      <c r="AI199" s="54">
        <f t="shared" si="5"/>
        <v>0.5</v>
      </c>
      <c r="AJ199" s="135">
        <v>6346900</v>
      </c>
      <c r="AK199" s="148">
        <v>50208</v>
      </c>
      <c r="AL199" s="149" t="s">
        <v>1073</v>
      </c>
      <c r="AM199" s="136">
        <v>4000000</v>
      </c>
      <c r="AN199" s="151"/>
    </row>
    <row r="200" spans="1:40" ht="38.25" x14ac:dyDescent="0.25">
      <c r="A200" s="96">
        <v>1</v>
      </c>
      <c r="B200" s="97" t="s">
        <v>5</v>
      </c>
      <c r="C200" s="96">
        <v>10</v>
      </c>
      <c r="D200" s="96" t="s">
        <v>1139</v>
      </c>
      <c r="E200" s="97" t="s">
        <v>156</v>
      </c>
      <c r="F200" s="96">
        <v>8</v>
      </c>
      <c r="G200" s="96" t="s">
        <v>1189</v>
      </c>
      <c r="H200" s="97" t="s">
        <v>1190</v>
      </c>
      <c r="I200" s="96">
        <v>3</v>
      </c>
      <c r="J200" s="96"/>
      <c r="K200" s="97" t="s">
        <v>1070</v>
      </c>
      <c r="L200" s="53">
        <v>2020051290038</v>
      </c>
      <c r="M200" s="96">
        <v>1</v>
      </c>
      <c r="N200" s="96">
        <v>11081</v>
      </c>
      <c r="O200" s="97" t="str">
        <f>+VLOOKUP(N200,'[1]Productos PD'!$B$2:$C$349,2,FALSE)</f>
        <v>Realizar seguimiento e intervención a todos los casos de intento de suicidio ocurridos en el municipio.</v>
      </c>
      <c r="P200" s="96" t="s">
        <v>983</v>
      </c>
      <c r="Q200" s="122">
        <v>1</v>
      </c>
      <c r="R200" s="122" t="s">
        <v>1180</v>
      </c>
      <c r="S200" s="122">
        <v>1</v>
      </c>
      <c r="T200" s="97" t="s">
        <v>1071</v>
      </c>
      <c r="U200" s="97" t="s">
        <v>1191</v>
      </c>
      <c r="V200" s="96" t="s">
        <v>952</v>
      </c>
      <c r="W200" s="125">
        <v>11</v>
      </c>
      <c r="X200" s="103" t="s">
        <v>962</v>
      </c>
      <c r="Y200" s="144">
        <v>1</v>
      </c>
      <c r="Z200" s="125">
        <v>2</v>
      </c>
      <c r="AA200" s="125">
        <v>0</v>
      </c>
      <c r="AB200" s="145">
        <v>3</v>
      </c>
      <c r="AC200" s="146">
        <v>3</v>
      </c>
      <c r="AD200" s="145">
        <v>3</v>
      </c>
      <c r="AE200" s="147">
        <v>5</v>
      </c>
      <c r="AF200" s="145">
        <v>3</v>
      </c>
      <c r="AG200" s="157"/>
      <c r="AH200" s="54">
        <f t="shared" si="4"/>
        <v>1</v>
      </c>
      <c r="AI200" s="54">
        <f t="shared" si="5"/>
        <v>1</v>
      </c>
      <c r="AJ200" s="135">
        <v>19054425</v>
      </c>
      <c r="AK200" s="148">
        <v>50205</v>
      </c>
      <c r="AL200" s="149" t="s">
        <v>1073</v>
      </c>
      <c r="AM200" s="136">
        <v>18000000</v>
      </c>
      <c r="AN200" s="151"/>
    </row>
    <row r="201" spans="1:40" ht="38.25" x14ac:dyDescent="0.25">
      <c r="A201" s="96">
        <v>1</v>
      </c>
      <c r="B201" s="97" t="s">
        <v>5</v>
      </c>
      <c r="C201" s="96">
        <v>10</v>
      </c>
      <c r="D201" s="96" t="s">
        <v>1139</v>
      </c>
      <c r="E201" s="97" t="s">
        <v>156</v>
      </c>
      <c r="F201" s="96">
        <v>8</v>
      </c>
      <c r="G201" s="96" t="s">
        <v>1189</v>
      </c>
      <c r="H201" s="97" t="s">
        <v>1190</v>
      </c>
      <c r="I201" s="96">
        <v>3</v>
      </c>
      <c r="J201" s="96">
        <v>17</v>
      </c>
      <c r="K201" s="97" t="s">
        <v>1070</v>
      </c>
      <c r="L201" s="53">
        <v>2020051290038</v>
      </c>
      <c r="M201" s="96">
        <v>2</v>
      </c>
      <c r="N201" s="96">
        <v>11082</v>
      </c>
      <c r="O201" s="97" t="str">
        <f>+VLOOKUP(N201,'[1]Productos PD'!$B$2:$C$349,2,FALSE)</f>
        <v>Instituciones de salud y sociales con reporte de casos de consumo de sustancias psicoactivas.</v>
      </c>
      <c r="P201" s="96" t="s">
        <v>952</v>
      </c>
      <c r="Q201" s="96">
        <v>4</v>
      </c>
      <c r="R201" s="122" t="s">
        <v>953</v>
      </c>
      <c r="S201" s="125">
        <v>1</v>
      </c>
      <c r="T201" s="97" t="s">
        <v>1071</v>
      </c>
      <c r="U201" s="97" t="s">
        <v>1192</v>
      </c>
      <c r="V201" s="96" t="s">
        <v>952</v>
      </c>
      <c r="W201" s="125">
        <v>1</v>
      </c>
      <c r="X201" s="103" t="s">
        <v>956</v>
      </c>
      <c r="Y201" s="144">
        <v>1</v>
      </c>
      <c r="Z201" s="125">
        <v>0</v>
      </c>
      <c r="AA201" s="125">
        <v>0</v>
      </c>
      <c r="AB201" s="145">
        <v>0</v>
      </c>
      <c r="AC201" s="146">
        <v>0</v>
      </c>
      <c r="AD201" s="145">
        <v>0</v>
      </c>
      <c r="AE201" s="147">
        <v>0</v>
      </c>
      <c r="AF201" s="145">
        <v>1</v>
      </c>
      <c r="AG201" s="157"/>
      <c r="AH201" s="54">
        <f t="shared" ref="AH201:AH264" si="6">+IF(X201="Acumulado",(AA201+AC201+AE201+AG201)/(Z201+AB201+AD201+AF201),
IF(X201="No acumulado",IF(AG201&lt;&gt;"",(AG201/IF(AF201=0,1,AF201)),IF(AE201&lt;&gt;"",(AE201/IF(AD201=0,1,AD201)),IF(AC201&lt;&gt;"",(AC201/IF(AB201=0,1,AB201)),IF(AA201&lt;&gt;"",(AA201/IF(Z201=0,1,Z201)))))), IF(X201="Mantenimiento",IF(AG201&lt;&gt;"",(AG201/IF(AG201=0,1,AG201)),IF(AE201&lt;&gt;"",(AE201/IF(AE201=0,1,AE201)),IF(AC201&lt;&gt;"",(AC201/IF(AC201=0,1,AC201)),IF(AA201&lt;&gt;"",(AA201/IF(AA201=0,1,AA201)))))))))</f>
        <v>0</v>
      </c>
      <c r="AI201" s="54">
        <f t="shared" ref="AI201:AI264" si="7">+IF(AH201&gt;1,1,AH201)</f>
        <v>0</v>
      </c>
      <c r="AJ201" s="135">
        <v>19054424</v>
      </c>
      <c r="AK201" s="148">
        <v>50205</v>
      </c>
      <c r="AL201" s="149" t="s">
        <v>1073</v>
      </c>
      <c r="AM201" s="136">
        <v>5000000</v>
      </c>
      <c r="AN201" s="151"/>
    </row>
    <row r="202" spans="1:40" ht="38.25" x14ac:dyDescent="0.25">
      <c r="A202" s="96">
        <v>1</v>
      </c>
      <c r="B202" s="97" t="s">
        <v>5</v>
      </c>
      <c r="C202" s="96">
        <v>10</v>
      </c>
      <c r="D202" s="96" t="s">
        <v>1139</v>
      </c>
      <c r="E202" s="97" t="s">
        <v>156</v>
      </c>
      <c r="F202" s="96">
        <v>8</v>
      </c>
      <c r="G202" s="96" t="s">
        <v>1189</v>
      </c>
      <c r="H202" s="97" t="s">
        <v>1190</v>
      </c>
      <c r="I202" s="96">
        <v>3</v>
      </c>
      <c r="J202" s="96">
        <v>17</v>
      </c>
      <c r="K202" s="97" t="s">
        <v>1070</v>
      </c>
      <c r="L202" s="53">
        <v>2020051290038</v>
      </c>
      <c r="M202" s="96">
        <v>3</v>
      </c>
      <c r="N202" s="96">
        <v>11083</v>
      </c>
      <c r="O202" s="97" t="str">
        <f>+VLOOKUP(N202,'[1]Productos PD'!$B$2:$C$349,2,FALSE)</f>
        <v>Seguimiento mensual del reporte al SIVIGILA de casos notificados de violencia intrafamiliar en las instituciones de salud y sociales.</v>
      </c>
      <c r="P202" s="96" t="s">
        <v>952</v>
      </c>
      <c r="Q202" s="96">
        <v>48</v>
      </c>
      <c r="R202" s="122" t="s">
        <v>953</v>
      </c>
      <c r="S202" s="125">
        <v>12</v>
      </c>
      <c r="T202" s="97" t="s">
        <v>1071</v>
      </c>
      <c r="U202" s="97" t="s">
        <v>1193</v>
      </c>
      <c r="V202" s="96" t="s">
        <v>983</v>
      </c>
      <c r="W202" s="122">
        <v>1</v>
      </c>
      <c r="X202" s="103" t="s">
        <v>962</v>
      </c>
      <c r="Y202" s="144">
        <v>1</v>
      </c>
      <c r="Z202" s="150">
        <v>1</v>
      </c>
      <c r="AA202" s="150">
        <v>1</v>
      </c>
      <c r="AB202" s="150">
        <v>1</v>
      </c>
      <c r="AC202" s="150">
        <v>1</v>
      </c>
      <c r="AD202" s="150">
        <v>1</v>
      </c>
      <c r="AE202" s="150">
        <v>1</v>
      </c>
      <c r="AF202" s="150">
        <v>1</v>
      </c>
      <c r="AG202" s="130"/>
      <c r="AH202" s="54">
        <f t="shared" si="6"/>
        <v>1</v>
      </c>
      <c r="AI202" s="54">
        <f t="shared" si="7"/>
        <v>1</v>
      </c>
      <c r="AJ202" s="135">
        <v>7146378</v>
      </c>
      <c r="AK202" s="148">
        <v>50212</v>
      </c>
      <c r="AL202" s="149" t="s">
        <v>1073</v>
      </c>
      <c r="AM202" s="136">
        <v>7146378</v>
      </c>
      <c r="AN202" s="151"/>
    </row>
    <row r="203" spans="1:40" ht="25.5" x14ac:dyDescent="0.25">
      <c r="A203" s="96">
        <v>1</v>
      </c>
      <c r="B203" s="97" t="s">
        <v>5</v>
      </c>
      <c r="C203" s="96">
        <v>10</v>
      </c>
      <c r="D203" s="96" t="s">
        <v>1139</v>
      </c>
      <c r="E203" s="97" t="s">
        <v>156</v>
      </c>
      <c r="F203" s="96">
        <v>9</v>
      </c>
      <c r="G203" s="96" t="s">
        <v>1183</v>
      </c>
      <c r="H203" s="97" t="s">
        <v>1184</v>
      </c>
      <c r="I203" s="96">
        <v>3</v>
      </c>
      <c r="J203" s="96">
        <v>1</v>
      </c>
      <c r="K203" s="97" t="s">
        <v>1194</v>
      </c>
      <c r="L203" s="53">
        <v>2020051290016</v>
      </c>
      <c r="M203" s="96">
        <v>1</v>
      </c>
      <c r="N203" s="96">
        <v>11091</v>
      </c>
      <c r="O203" s="97" t="str">
        <f>+VLOOKUP(N203,'[1]Productos PD'!$B$2:$C$349,2,FALSE)</f>
        <v>Desarrollar estrategias para fortalecer la gestión administrativa y financiera de la Secretaría de Salud.</v>
      </c>
      <c r="P203" s="96" t="s">
        <v>952</v>
      </c>
      <c r="Q203" s="96">
        <v>4</v>
      </c>
      <c r="R203" s="122" t="s">
        <v>953</v>
      </c>
      <c r="S203" s="125">
        <v>1</v>
      </c>
      <c r="T203" s="97" t="s">
        <v>1071</v>
      </c>
      <c r="U203" s="97" t="s">
        <v>1195</v>
      </c>
      <c r="V203" s="96" t="s">
        <v>952</v>
      </c>
      <c r="W203" s="125">
        <v>4</v>
      </c>
      <c r="X203" s="103" t="s">
        <v>956</v>
      </c>
      <c r="Y203" s="144">
        <v>4.4744224644176898E-2</v>
      </c>
      <c r="Z203" s="125">
        <v>1</v>
      </c>
      <c r="AA203" s="125">
        <v>1</v>
      </c>
      <c r="AB203" s="145">
        <v>1</v>
      </c>
      <c r="AC203" s="146">
        <v>1</v>
      </c>
      <c r="AD203" s="145">
        <v>1</v>
      </c>
      <c r="AE203" s="147">
        <v>1</v>
      </c>
      <c r="AF203" s="145">
        <v>1</v>
      </c>
      <c r="AG203" s="130"/>
      <c r="AH203" s="54">
        <f t="shared" si="6"/>
        <v>0.75</v>
      </c>
      <c r="AI203" s="54">
        <f t="shared" si="7"/>
        <v>0.75</v>
      </c>
      <c r="AJ203" s="135">
        <v>18155261</v>
      </c>
      <c r="AK203" s="148">
        <v>60210</v>
      </c>
      <c r="AL203" s="149" t="s">
        <v>965</v>
      </c>
      <c r="AM203" s="136">
        <v>6965226</v>
      </c>
      <c r="AN203" s="151"/>
    </row>
    <row r="204" spans="1:40" ht="25.5" x14ac:dyDescent="0.25">
      <c r="A204" s="96">
        <v>1</v>
      </c>
      <c r="B204" s="97" t="s">
        <v>5</v>
      </c>
      <c r="C204" s="96">
        <v>10</v>
      </c>
      <c r="D204" s="96" t="s">
        <v>1139</v>
      </c>
      <c r="E204" s="97" t="s">
        <v>156</v>
      </c>
      <c r="F204" s="96">
        <v>9</v>
      </c>
      <c r="G204" s="96" t="s">
        <v>1183</v>
      </c>
      <c r="H204" s="97" t="s">
        <v>1184</v>
      </c>
      <c r="I204" s="96">
        <v>3</v>
      </c>
      <c r="J204" s="96">
        <v>1</v>
      </c>
      <c r="K204" s="97" t="s">
        <v>1194</v>
      </c>
      <c r="L204" s="53">
        <v>2020051290016</v>
      </c>
      <c r="M204" s="96">
        <v>1</v>
      </c>
      <c r="N204" s="96">
        <v>11091</v>
      </c>
      <c r="O204" s="97" t="str">
        <f>+VLOOKUP(N204,'[1]Productos PD'!$B$2:$C$349,2,FALSE)</f>
        <v>Desarrollar estrategias para fortalecer la gestión administrativa y financiera de la Secretaría de Salud.</v>
      </c>
      <c r="P204" s="96" t="s">
        <v>952</v>
      </c>
      <c r="Q204" s="96">
        <v>4</v>
      </c>
      <c r="R204" s="122" t="s">
        <v>953</v>
      </c>
      <c r="S204" s="125">
        <v>1</v>
      </c>
      <c r="T204" s="97" t="s">
        <v>1071</v>
      </c>
      <c r="U204" s="97" t="s">
        <v>1195</v>
      </c>
      <c r="V204" s="96" t="s">
        <v>952</v>
      </c>
      <c r="W204" s="125">
        <v>4</v>
      </c>
      <c r="X204" s="103" t="s">
        <v>956</v>
      </c>
      <c r="Y204" s="144">
        <v>4.4744224644176898E-2</v>
      </c>
      <c r="Z204" s="125">
        <v>1</v>
      </c>
      <c r="AA204" s="125">
        <v>1</v>
      </c>
      <c r="AB204" s="145">
        <v>1</v>
      </c>
      <c r="AC204" s="146">
        <v>1</v>
      </c>
      <c r="AD204" s="145">
        <v>1</v>
      </c>
      <c r="AE204" s="147">
        <v>1</v>
      </c>
      <c r="AF204" s="145">
        <v>1</v>
      </c>
      <c r="AG204" s="130"/>
      <c r="AH204" s="54">
        <f t="shared" si="6"/>
        <v>0.75</v>
      </c>
      <c r="AI204" s="54">
        <f t="shared" si="7"/>
        <v>0.75</v>
      </c>
      <c r="AJ204" s="135">
        <v>20553126</v>
      </c>
      <c r="AK204" s="148">
        <v>60211</v>
      </c>
      <c r="AL204" s="149" t="s">
        <v>965</v>
      </c>
      <c r="AM204" s="136">
        <v>20553126</v>
      </c>
      <c r="AN204" s="151"/>
    </row>
    <row r="205" spans="1:40" ht="25.5" x14ac:dyDescent="0.25">
      <c r="A205" s="96">
        <v>1</v>
      </c>
      <c r="B205" s="97" t="s">
        <v>5</v>
      </c>
      <c r="C205" s="96">
        <v>10</v>
      </c>
      <c r="D205" s="96" t="s">
        <v>1139</v>
      </c>
      <c r="E205" s="97" t="s">
        <v>156</v>
      </c>
      <c r="F205" s="96">
        <v>9</v>
      </c>
      <c r="G205" s="96" t="s">
        <v>1183</v>
      </c>
      <c r="H205" s="97" t="s">
        <v>1184</v>
      </c>
      <c r="I205" s="96">
        <v>3</v>
      </c>
      <c r="J205" s="96">
        <v>1</v>
      </c>
      <c r="K205" s="97" t="s">
        <v>1194</v>
      </c>
      <c r="L205" s="53">
        <v>2020051290016</v>
      </c>
      <c r="M205" s="96">
        <v>1</v>
      </c>
      <c r="N205" s="96">
        <v>11091</v>
      </c>
      <c r="O205" s="97" t="str">
        <f>+VLOOKUP(N205,'[1]Productos PD'!$B$2:$C$349,2,FALSE)</f>
        <v>Desarrollar estrategias para fortalecer la gestión administrativa y financiera de la Secretaría de Salud.</v>
      </c>
      <c r="P205" s="96" t="s">
        <v>952</v>
      </c>
      <c r="Q205" s="96">
        <v>4</v>
      </c>
      <c r="R205" s="122" t="s">
        <v>953</v>
      </c>
      <c r="S205" s="125">
        <v>1</v>
      </c>
      <c r="T205" s="97" t="s">
        <v>1071</v>
      </c>
      <c r="U205" s="97" t="s">
        <v>1196</v>
      </c>
      <c r="V205" s="96" t="s">
        <v>983</v>
      </c>
      <c r="W205" s="122">
        <v>0.9</v>
      </c>
      <c r="X205" s="103" t="s">
        <v>962</v>
      </c>
      <c r="Y205" s="144">
        <v>0.5711533173398643</v>
      </c>
      <c r="Z205" s="150">
        <v>0.9</v>
      </c>
      <c r="AA205" s="150">
        <v>0.08</v>
      </c>
      <c r="AB205" s="150">
        <v>0.9</v>
      </c>
      <c r="AC205" s="150">
        <v>3.09E-2</v>
      </c>
      <c r="AD205" s="150">
        <v>0.9</v>
      </c>
      <c r="AE205" s="150">
        <v>0.22</v>
      </c>
      <c r="AF205" s="150">
        <v>0.9</v>
      </c>
      <c r="AG205" s="130"/>
      <c r="AH205" s="54">
        <f t="shared" si="6"/>
        <v>1</v>
      </c>
      <c r="AI205" s="54">
        <f t="shared" si="7"/>
        <v>1</v>
      </c>
      <c r="AJ205" s="135">
        <v>258848151</v>
      </c>
      <c r="AK205" s="148">
        <v>60210</v>
      </c>
      <c r="AL205" s="149" t="s">
        <v>965</v>
      </c>
      <c r="AM205" s="136">
        <v>57368318</v>
      </c>
      <c r="AN205" s="151"/>
    </row>
    <row r="206" spans="1:40" ht="25.5" x14ac:dyDescent="0.25">
      <c r="A206" s="96">
        <v>1</v>
      </c>
      <c r="B206" s="97" t="s">
        <v>5</v>
      </c>
      <c r="C206" s="96">
        <v>10</v>
      </c>
      <c r="D206" s="96" t="s">
        <v>1139</v>
      </c>
      <c r="E206" s="97" t="s">
        <v>156</v>
      </c>
      <c r="F206" s="96">
        <v>9</v>
      </c>
      <c r="G206" s="96" t="s">
        <v>1183</v>
      </c>
      <c r="H206" s="97" t="s">
        <v>1184</v>
      </c>
      <c r="I206" s="96">
        <v>3</v>
      </c>
      <c r="J206" s="96">
        <v>1</v>
      </c>
      <c r="K206" s="97" t="s">
        <v>1194</v>
      </c>
      <c r="L206" s="53">
        <v>2020051290016</v>
      </c>
      <c r="M206" s="96">
        <v>1</v>
      </c>
      <c r="N206" s="96">
        <v>11091</v>
      </c>
      <c r="O206" s="97" t="str">
        <f>+VLOOKUP(N206,'[1]Productos PD'!$B$2:$C$349,2,FALSE)</f>
        <v>Desarrollar estrategias para fortalecer la gestión administrativa y financiera de la Secretaría de Salud.</v>
      </c>
      <c r="P206" s="96" t="s">
        <v>952</v>
      </c>
      <c r="Q206" s="96">
        <v>4</v>
      </c>
      <c r="R206" s="122" t="s">
        <v>953</v>
      </c>
      <c r="S206" s="125">
        <v>1</v>
      </c>
      <c r="T206" s="97" t="s">
        <v>1071</v>
      </c>
      <c r="U206" s="97" t="s">
        <v>1197</v>
      </c>
      <c r="V206" s="96" t="s">
        <v>983</v>
      </c>
      <c r="W206" s="122">
        <v>0.9</v>
      </c>
      <c r="X206" s="103" t="s">
        <v>962</v>
      </c>
      <c r="Y206" s="144">
        <v>0.5711533173398643</v>
      </c>
      <c r="Z206" s="150">
        <v>0.9</v>
      </c>
      <c r="AA206" s="150">
        <v>0.08</v>
      </c>
      <c r="AB206" s="150">
        <v>0.9</v>
      </c>
      <c r="AC206" s="150">
        <v>0.17069999999999999</v>
      </c>
      <c r="AD206" s="150">
        <v>0.9</v>
      </c>
      <c r="AE206" s="150">
        <v>0.17</v>
      </c>
      <c r="AF206" s="150">
        <v>0.9</v>
      </c>
      <c r="AG206" s="130"/>
      <c r="AH206" s="54">
        <f t="shared" si="6"/>
        <v>1</v>
      </c>
      <c r="AI206" s="54">
        <f t="shared" si="7"/>
        <v>1</v>
      </c>
      <c r="AJ206" s="135">
        <v>234955240</v>
      </c>
      <c r="AK206" s="148">
        <v>60211</v>
      </c>
      <c r="AL206" s="149" t="s">
        <v>965</v>
      </c>
      <c r="AM206" s="136">
        <v>40553126</v>
      </c>
      <c r="AN206" s="151"/>
    </row>
    <row r="207" spans="1:40" ht="25.5" x14ac:dyDescent="0.25">
      <c r="A207" s="96">
        <v>1</v>
      </c>
      <c r="B207" s="97" t="s">
        <v>5</v>
      </c>
      <c r="C207" s="96">
        <v>10</v>
      </c>
      <c r="D207" s="96" t="s">
        <v>1139</v>
      </c>
      <c r="E207" s="97" t="s">
        <v>156</v>
      </c>
      <c r="F207" s="96">
        <v>9</v>
      </c>
      <c r="G207" s="96" t="s">
        <v>1183</v>
      </c>
      <c r="H207" s="97" t="s">
        <v>1184</v>
      </c>
      <c r="I207" s="96">
        <v>3</v>
      </c>
      <c r="J207" s="96">
        <v>1</v>
      </c>
      <c r="K207" s="97" t="s">
        <v>1194</v>
      </c>
      <c r="L207" s="53">
        <v>2020051290016</v>
      </c>
      <c r="M207" s="96">
        <v>1</v>
      </c>
      <c r="N207" s="96">
        <v>11091</v>
      </c>
      <c r="O207" s="97" t="str">
        <f>+VLOOKUP(N207,'[1]Productos PD'!$B$2:$C$349,2,FALSE)</f>
        <v>Desarrollar estrategias para fortalecer la gestión administrativa y financiera de la Secretaría de Salud.</v>
      </c>
      <c r="P207" s="96" t="s">
        <v>952</v>
      </c>
      <c r="Q207" s="96">
        <v>4</v>
      </c>
      <c r="R207" s="122" t="s">
        <v>953</v>
      </c>
      <c r="S207" s="125">
        <v>1</v>
      </c>
      <c r="T207" s="97" t="s">
        <v>1071</v>
      </c>
      <c r="U207" s="97" t="s">
        <v>1196</v>
      </c>
      <c r="V207" s="96" t="s">
        <v>983</v>
      </c>
      <c r="W207" s="122">
        <v>0.9</v>
      </c>
      <c r="X207" s="103" t="s">
        <v>962</v>
      </c>
      <c r="Y207" s="144">
        <v>0.5711533173398643</v>
      </c>
      <c r="Z207" s="150">
        <v>0.9</v>
      </c>
      <c r="AA207" s="150">
        <v>0.08</v>
      </c>
      <c r="AB207" s="150">
        <v>0.9</v>
      </c>
      <c r="AC207" s="150">
        <v>0</v>
      </c>
      <c r="AD207" s="150">
        <v>0.9</v>
      </c>
      <c r="AE207" s="150">
        <v>0</v>
      </c>
      <c r="AF207" s="150">
        <v>0.9</v>
      </c>
      <c r="AG207" s="130"/>
      <c r="AH207" s="54">
        <f t="shared" si="6"/>
        <v>0</v>
      </c>
      <c r="AI207" s="54">
        <f t="shared" si="7"/>
        <v>0</v>
      </c>
      <c r="AJ207" s="135">
        <v>303364</v>
      </c>
      <c r="AK207" s="148">
        <v>60209</v>
      </c>
      <c r="AL207" s="149" t="s">
        <v>965</v>
      </c>
      <c r="AM207" s="136">
        <v>0</v>
      </c>
      <c r="AN207" s="151" t="s">
        <v>1198</v>
      </c>
    </row>
    <row r="208" spans="1:40" ht="25.5" x14ac:dyDescent="0.25">
      <c r="A208" s="96">
        <v>1</v>
      </c>
      <c r="B208" s="97" t="s">
        <v>5</v>
      </c>
      <c r="C208" s="96">
        <v>10</v>
      </c>
      <c r="D208" s="96" t="s">
        <v>1139</v>
      </c>
      <c r="E208" s="97" t="s">
        <v>156</v>
      </c>
      <c r="F208" s="96">
        <v>9</v>
      </c>
      <c r="G208" s="96" t="s">
        <v>1183</v>
      </c>
      <c r="H208" s="97" t="s">
        <v>1184</v>
      </c>
      <c r="I208" s="96">
        <v>3</v>
      </c>
      <c r="J208" s="96">
        <v>1</v>
      </c>
      <c r="K208" s="97" t="s">
        <v>1194</v>
      </c>
      <c r="L208" s="53">
        <v>2020051290016</v>
      </c>
      <c r="M208" s="96">
        <v>1</v>
      </c>
      <c r="N208" s="96">
        <v>11091</v>
      </c>
      <c r="O208" s="97" t="str">
        <f>+VLOOKUP(N208,'[1]Productos PD'!$B$2:$C$349,2,FALSE)</f>
        <v>Desarrollar estrategias para fortalecer la gestión administrativa y financiera de la Secretaría de Salud.</v>
      </c>
      <c r="P208" s="96" t="s">
        <v>952</v>
      </c>
      <c r="Q208" s="96">
        <v>4</v>
      </c>
      <c r="R208" s="122" t="s">
        <v>953</v>
      </c>
      <c r="S208" s="125">
        <v>1</v>
      </c>
      <c r="T208" s="97" t="s">
        <v>1071</v>
      </c>
      <c r="U208" s="97" t="s">
        <v>1199</v>
      </c>
      <c r="V208" s="96" t="s">
        <v>952</v>
      </c>
      <c r="W208" s="125">
        <v>17000</v>
      </c>
      <c r="X208" s="103" t="s">
        <v>956</v>
      </c>
      <c r="Y208" s="144">
        <v>6.3334528939742382E-2</v>
      </c>
      <c r="Z208" s="125">
        <v>4250</v>
      </c>
      <c r="AA208" s="125">
        <v>5215</v>
      </c>
      <c r="AB208" s="145">
        <v>4250</v>
      </c>
      <c r="AC208" s="146">
        <v>5403</v>
      </c>
      <c r="AD208" s="145">
        <v>4250</v>
      </c>
      <c r="AE208" s="147">
        <v>2869</v>
      </c>
      <c r="AF208" s="145">
        <v>4250</v>
      </c>
      <c r="AG208" s="130"/>
      <c r="AH208" s="54">
        <f t="shared" si="6"/>
        <v>0.79335294117647059</v>
      </c>
      <c r="AI208" s="54">
        <f t="shared" si="7"/>
        <v>0.79335294117647059</v>
      </c>
      <c r="AJ208" s="135">
        <v>25443947</v>
      </c>
      <c r="AK208" s="148">
        <v>60210</v>
      </c>
      <c r="AL208" s="149" t="s">
        <v>965</v>
      </c>
      <c r="AM208" s="136">
        <v>9257827</v>
      </c>
      <c r="AN208" s="151"/>
    </row>
    <row r="209" spans="1:40" ht="25.5" x14ac:dyDescent="0.25">
      <c r="A209" s="96">
        <v>1</v>
      </c>
      <c r="B209" s="97" t="s">
        <v>5</v>
      </c>
      <c r="C209" s="96">
        <v>10</v>
      </c>
      <c r="D209" s="96" t="s">
        <v>1139</v>
      </c>
      <c r="E209" s="97" t="s">
        <v>156</v>
      </c>
      <c r="F209" s="96">
        <v>9</v>
      </c>
      <c r="G209" s="96" t="s">
        <v>1183</v>
      </c>
      <c r="H209" s="97" t="s">
        <v>1184</v>
      </c>
      <c r="I209" s="96">
        <v>3</v>
      </c>
      <c r="J209" s="96">
        <v>1</v>
      </c>
      <c r="K209" s="97" t="s">
        <v>1194</v>
      </c>
      <c r="L209" s="53">
        <v>2020051290016</v>
      </c>
      <c r="M209" s="96">
        <v>1</v>
      </c>
      <c r="N209" s="96">
        <v>11091</v>
      </c>
      <c r="O209" s="97" t="str">
        <f>+VLOOKUP(N209,'[1]Productos PD'!$B$2:$C$349,2,FALSE)</f>
        <v>Desarrollar estrategias para fortalecer la gestión administrativa y financiera de la Secretaría de Salud.</v>
      </c>
      <c r="P209" s="96" t="s">
        <v>952</v>
      </c>
      <c r="Q209" s="96">
        <v>4</v>
      </c>
      <c r="R209" s="122" t="s">
        <v>953</v>
      </c>
      <c r="S209" s="125">
        <v>1</v>
      </c>
      <c r="T209" s="97" t="s">
        <v>1071</v>
      </c>
      <c r="U209" s="97" t="s">
        <v>1199</v>
      </c>
      <c r="V209" s="96" t="s">
        <v>952</v>
      </c>
      <c r="W209" s="125">
        <v>17000</v>
      </c>
      <c r="X209" s="103" t="s">
        <v>956</v>
      </c>
      <c r="Y209" s="144">
        <v>6.3334528939742382E-2</v>
      </c>
      <c r="Z209" s="125">
        <v>4250</v>
      </c>
      <c r="AA209" s="125">
        <v>5215</v>
      </c>
      <c r="AB209" s="145">
        <v>4250</v>
      </c>
      <c r="AC209" s="146">
        <v>5403</v>
      </c>
      <c r="AD209" s="145">
        <v>4250</v>
      </c>
      <c r="AE209" s="147">
        <v>2869</v>
      </c>
      <c r="AF209" s="145">
        <v>4250</v>
      </c>
      <c r="AG209" s="130"/>
      <c r="AH209" s="54">
        <f t="shared" si="6"/>
        <v>0.79335294117647059</v>
      </c>
      <c r="AI209" s="54">
        <f t="shared" si="7"/>
        <v>0.79335294117647059</v>
      </c>
      <c r="AJ209" s="135">
        <v>29346978</v>
      </c>
      <c r="AK209" s="148">
        <v>60211</v>
      </c>
      <c r="AL209" s="149" t="s">
        <v>965</v>
      </c>
      <c r="AM209" s="136">
        <v>29346978</v>
      </c>
      <c r="AN209" s="151"/>
    </row>
    <row r="210" spans="1:40" ht="25.5" x14ac:dyDescent="0.25">
      <c r="A210" s="96">
        <v>1</v>
      </c>
      <c r="B210" s="97" t="s">
        <v>5</v>
      </c>
      <c r="C210" s="96">
        <v>10</v>
      </c>
      <c r="D210" s="96" t="s">
        <v>1139</v>
      </c>
      <c r="E210" s="97" t="s">
        <v>156</v>
      </c>
      <c r="F210" s="96">
        <v>9</v>
      </c>
      <c r="G210" s="96" t="s">
        <v>1183</v>
      </c>
      <c r="H210" s="97" t="s">
        <v>1184</v>
      </c>
      <c r="I210" s="96">
        <v>3</v>
      </c>
      <c r="J210" s="96">
        <v>1</v>
      </c>
      <c r="K210" s="97" t="s">
        <v>1194</v>
      </c>
      <c r="L210" s="53">
        <v>2020051290016</v>
      </c>
      <c r="M210" s="96">
        <v>1</v>
      </c>
      <c r="N210" s="96">
        <v>11091</v>
      </c>
      <c r="O210" s="97" t="str">
        <f>+VLOOKUP(N210,'[1]Productos PD'!$B$2:$C$349,2,FALSE)</f>
        <v>Desarrollar estrategias para fortalecer la gestión administrativa y financiera de la Secretaría de Salud.</v>
      </c>
      <c r="P210" s="96" t="s">
        <v>952</v>
      </c>
      <c r="Q210" s="96">
        <v>4</v>
      </c>
      <c r="R210" s="122" t="s">
        <v>953</v>
      </c>
      <c r="S210" s="125">
        <v>1</v>
      </c>
      <c r="T210" s="97" t="s">
        <v>1071</v>
      </c>
      <c r="U210" s="97" t="s">
        <v>1200</v>
      </c>
      <c r="V210" s="96" t="s">
        <v>952</v>
      </c>
      <c r="W210" s="125">
        <v>2</v>
      </c>
      <c r="X210" s="103" t="s">
        <v>956</v>
      </c>
      <c r="Y210" s="144">
        <v>1.5838663713612814E-2</v>
      </c>
      <c r="Z210" s="125">
        <v>0</v>
      </c>
      <c r="AA210" s="125">
        <v>0</v>
      </c>
      <c r="AB210" s="145">
        <v>1</v>
      </c>
      <c r="AC210" s="146">
        <v>0</v>
      </c>
      <c r="AD210" s="145">
        <v>0</v>
      </c>
      <c r="AE210" s="147">
        <v>1</v>
      </c>
      <c r="AF210" s="145">
        <v>1</v>
      </c>
      <c r="AG210" s="130"/>
      <c r="AH210" s="54">
        <f t="shared" si="6"/>
        <v>0.5</v>
      </c>
      <c r="AI210" s="54">
        <f t="shared" si="7"/>
        <v>0.5</v>
      </c>
      <c r="AJ210" s="135">
        <v>13702084</v>
      </c>
      <c r="AK210" s="148">
        <v>60210</v>
      </c>
      <c r="AL210" s="149" t="s">
        <v>965</v>
      </c>
      <c r="AM210" s="136">
        <v>1655668</v>
      </c>
      <c r="AN210" s="151" t="s">
        <v>1201</v>
      </c>
    </row>
    <row r="211" spans="1:40" ht="25.5" x14ac:dyDescent="0.25">
      <c r="A211" s="96">
        <v>1</v>
      </c>
      <c r="B211" s="97" t="s">
        <v>5</v>
      </c>
      <c r="C211" s="96">
        <v>10</v>
      </c>
      <c r="D211" s="96" t="s">
        <v>1139</v>
      </c>
      <c r="E211" s="97" t="s">
        <v>156</v>
      </c>
      <c r="F211" s="96">
        <v>9</v>
      </c>
      <c r="G211" s="96" t="s">
        <v>1183</v>
      </c>
      <c r="H211" s="97" t="s">
        <v>1184</v>
      </c>
      <c r="I211" s="96">
        <v>3</v>
      </c>
      <c r="J211" s="96">
        <v>1</v>
      </c>
      <c r="K211" s="97" t="s">
        <v>1194</v>
      </c>
      <c r="L211" s="53">
        <v>2020051290016</v>
      </c>
      <c r="M211" s="96">
        <v>1</v>
      </c>
      <c r="N211" s="96">
        <v>11091</v>
      </c>
      <c r="O211" s="97" t="str">
        <f>+VLOOKUP(N211,'[1]Productos PD'!$B$2:$C$349,2,FALSE)</f>
        <v>Desarrollar estrategias para fortalecer la gestión administrativa y financiera de la Secretaría de Salud.</v>
      </c>
      <c r="P211" s="96" t="s">
        <v>952</v>
      </c>
      <c r="Q211" s="96">
        <v>4</v>
      </c>
      <c r="R211" s="122" t="s">
        <v>953</v>
      </c>
      <c r="S211" s="125">
        <v>1</v>
      </c>
      <c r="T211" s="97" t="s">
        <v>1071</v>
      </c>
      <c r="U211" s="97" t="s">
        <v>1202</v>
      </c>
      <c r="V211" s="96" t="s">
        <v>952</v>
      </c>
      <c r="W211" s="125">
        <v>10</v>
      </c>
      <c r="X211" s="103" t="s">
        <v>956</v>
      </c>
      <c r="Y211" s="144">
        <v>1.5838663713612814E-2</v>
      </c>
      <c r="Z211" s="125">
        <v>0</v>
      </c>
      <c r="AA211" s="125">
        <v>0</v>
      </c>
      <c r="AB211" s="145">
        <v>5</v>
      </c>
      <c r="AC211" s="146">
        <v>1</v>
      </c>
      <c r="AD211" s="145">
        <v>0</v>
      </c>
      <c r="AE211" s="147">
        <v>2</v>
      </c>
      <c r="AF211" s="145">
        <v>5</v>
      </c>
      <c r="AG211" s="130"/>
      <c r="AH211" s="54">
        <f t="shared" si="6"/>
        <v>0.3</v>
      </c>
      <c r="AI211" s="54">
        <f t="shared" si="7"/>
        <v>0.3</v>
      </c>
      <c r="AJ211" s="135">
        <v>13702084</v>
      </c>
      <c r="AK211" s="148">
        <v>60210</v>
      </c>
      <c r="AL211" s="149" t="s">
        <v>965</v>
      </c>
      <c r="AM211" s="136">
        <v>1655669</v>
      </c>
      <c r="AN211" s="151" t="s">
        <v>1201</v>
      </c>
    </row>
    <row r="212" spans="1:40" ht="25.5" x14ac:dyDescent="0.25">
      <c r="A212" s="96">
        <v>1</v>
      </c>
      <c r="B212" s="97" t="s">
        <v>5</v>
      </c>
      <c r="C212" s="96">
        <v>10</v>
      </c>
      <c r="D212" s="96" t="s">
        <v>1139</v>
      </c>
      <c r="E212" s="97" t="s">
        <v>156</v>
      </c>
      <c r="F212" s="96">
        <v>9</v>
      </c>
      <c r="G212" s="96" t="s">
        <v>1183</v>
      </c>
      <c r="H212" s="97" t="s">
        <v>1184</v>
      </c>
      <c r="I212" s="96">
        <v>3</v>
      </c>
      <c r="J212" s="96">
        <v>1</v>
      </c>
      <c r="K212" s="97" t="s">
        <v>1194</v>
      </c>
      <c r="L212" s="53">
        <v>2020051290016</v>
      </c>
      <c r="M212" s="96">
        <v>1</v>
      </c>
      <c r="N212" s="96">
        <v>11091</v>
      </c>
      <c r="O212" s="97" t="str">
        <f>+VLOOKUP(N212,'[1]Productos PD'!$B$2:$C$349,2,FALSE)</f>
        <v>Desarrollar estrategias para fortalecer la gestión administrativa y financiera de la Secretaría de Salud.</v>
      </c>
      <c r="P212" s="96" t="s">
        <v>952</v>
      </c>
      <c r="Q212" s="96">
        <v>4</v>
      </c>
      <c r="R212" s="122" t="s">
        <v>953</v>
      </c>
      <c r="S212" s="125">
        <v>1</v>
      </c>
      <c r="T212" s="97" t="s">
        <v>1071</v>
      </c>
      <c r="U212" s="97" t="s">
        <v>1203</v>
      </c>
      <c r="V212" s="96" t="s">
        <v>952</v>
      </c>
      <c r="W212" s="125">
        <v>10</v>
      </c>
      <c r="X212" s="103" t="s">
        <v>956</v>
      </c>
      <c r="Y212" s="144">
        <v>4.3556325212435236E-2</v>
      </c>
      <c r="Z212" s="125">
        <v>0</v>
      </c>
      <c r="AA212" s="125">
        <v>0</v>
      </c>
      <c r="AB212" s="145">
        <v>0</v>
      </c>
      <c r="AC212" s="146">
        <v>0</v>
      </c>
      <c r="AD212" s="145">
        <v>10</v>
      </c>
      <c r="AE212" s="147">
        <v>10</v>
      </c>
      <c r="AF212" s="145">
        <v>0</v>
      </c>
      <c r="AG212" s="130"/>
      <c r="AH212" s="54">
        <f t="shared" si="6"/>
        <v>1</v>
      </c>
      <c r="AI212" s="54">
        <f t="shared" si="7"/>
        <v>1</v>
      </c>
      <c r="AJ212" s="135">
        <v>17127605</v>
      </c>
      <c r="AK212" s="148">
        <v>60210</v>
      </c>
      <c r="AL212" s="149" t="s">
        <v>965</v>
      </c>
      <c r="AM212" s="136">
        <v>6394306</v>
      </c>
      <c r="AN212" s="151"/>
    </row>
    <row r="213" spans="1:40" ht="25.5" x14ac:dyDescent="0.25">
      <c r="A213" s="96">
        <v>1</v>
      </c>
      <c r="B213" s="97" t="s">
        <v>5</v>
      </c>
      <c r="C213" s="96">
        <v>10</v>
      </c>
      <c r="D213" s="96" t="s">
        <v>1139</v>
      </c>
      <c r="E213" s="97" t="s">
        <v>156</v>
      </c>
      <c r="F213" s="96">
        <v>9</v>
      </c>
      <c r="G213" s="96" t="s">
        <v>1183</v>
      </c>
      <c r="H213" s="97" t="s">
        <v>1184</v>
      </c>
      <c r="I213" s="96">
        <v>3</v>
      </c>
      <c r="J213" s="96">
        <v>1</v>
      </c>
      <c r="K213" s="97" t="s">
        <v>1194</v>
      </c>
      <c r="L213" s="53">
        <v>2020051290016</v>
      </c>
      <c r="M213" s="96">
        <v>1</v>
      </c>
      <c r="N213" s="96">
        <v>11091</v>
      </c>
      <c r="O213" s="97" t="str">
        <f>+VLOOKUP(N213,'[1]Productos PD'!$B$2:$C$349,2,FALSE)</f>
        <v>Desarrollar estrategias para fortalecer la gestión administrativa y financiera de la Secretaría de Salud.</v>
      </c>
      <c r="P213" s="96" t="s">
        <v>952</v>
      </c>
      <c r="Q213" s="96">
        <v>4</v>
      </c>
      <c r="R213" s="122" t="s">
        <v>953</v>
      </c>
      <c r="S213" s="125">
        <v>1</v>
      </c>
      <c r="T213" s="97" t="s">
        <v>1071</v>
      </c>
      <c r="U213" s="97" t="s">
        <v>1203</v>
      </c>
      <c r="V213" s="96" t="s">
        <v>952</v>
      </c>
      <c r="W213" s="125">
        <v>10</v>
      </c>
      <c r="X213" s="103" t="s">
        <v>956</v>
      </c>
      <c r="Y213" s="144">
        <v>4.3556325212435236E-2</v>
      </c>
      <c r="Z213" s="125">
        <v>0</v>
      </c>
      <c r="AA213" s="125">
        <v>0</v>
      </c>
      <c r="AB213" s="145">
        <v>0</v>
      </c>
      <c r="AC213" s="146">
        <v>0</v>
      </c>
      <c r="AD213" s="145">
        <v>10</v>
      </c>
      <c r="AE213" s="147">
        <v>10</v>
      </c>
      <c r="AF213" s="145">
        <v>0</v>
      </c>
      <c r="AG213" s="130"/>
      <c r="AH213" s="54">
        <f t="shared" si="6"/>
        <v>1</v>
      </c>
      <c r="AI213" s="54">
        <f t="shared" si="7"/>
        <v>1</v>
      </c>
      <c r="AJ213" s="135">
        <v>20553126</v>
      </c>
      <c r="AK213" s="148">
        <v>60211</v>
      </c>
      <c r="AL213" s="149" t="s">
        <v>965</v>
      </c>
      <c r="AM213" s="136">
        <v>20553126</v>
      </c>
      <c r="AN213" s="151"/>
    </row>
    <row r="214" spans="1:40" ht="25.5" x14ac:dyDescent="0.25">
      <c r="A214" s="96">
        <v>1</v>
      </c>
      <c r="B214" s="97" t="s">
        <v>5</v>
      </c>
      <c r="C214" s="96">
        <v>10</v>
      </c>
      <c r="D214" s="96" t="s">
        <v>1139</v>
      </c>
      <c r="E214" s="97" t="s">
        <v>156</v>
      </c>
      <c r="F214" s="96">
        <v>9</v>
      </c>
      <c r="G214" s="96" t="s">
        <v>1183</v>
      </c>
      <c r="H214" s="97" t="s">
        <v>1184</v>
      </c>
      <c r="I214" s="96">
        <v>3</v>
      </c>
      <c r="J214" s="96">
        <v>1</v>
      </c>
      <c r="K214" s="97" t="s">
        <v>1194</v>
      </c>
      <c r="L214" s="53">
        <v>2020051290016</v>
      </c>
      <c r="M214" s="96">
        <v>1</v>
      </c>
      <c r="N214" s="96">
        <v>11091</v>
      </c>
      <c r="O214" s="97" t="str">
        <f>+VLOOKUP(N214,'[1]Productos PD'!$B$2:$C$349,2,FALSE)</f>
        <v>Desarrollar estrategias para fortalecer la gestión administrativa y financiera de la Secretaría de Salud.</v>
      </c>
      <c r="P214" s="96" t="s">
        <v>952</v>
      </c>
      <c r="Q214" s="96">
        <v>4</v>
      </c>
      <c r="R214" s="122" t="s">
        <v>953</v>
      </c>
      <c r="S214" s="125">
        <v>1</v>
      </c>
      <c r="T214" s="97" t="s">
        <v>1071</v>
      </c>
      <c r="U214" s="97" t="s">
        <v>1204</v>
      </c>
      <c r="V214" s="96" t="s">
        <v>952</v>
      </c>
      <c r="W214" s="125">
        <v>4</v>
      </c>
      <c r="X214" s="103" t="s">
        <v>956</v>
      </c>
      <c r="Y214" s="144">
        <v>3.5866347405767225E-2</v>
      </c>
      <c r="Z214" s="125">
        <v>1</v>
      </c>
      <c r="AA214" s="125">
        <v>1</v>
      </c>
      <c r="AB214" s="145">
        <v>1</v>
      </c>
      <c r="AC214" s="146">
        <v>1</v>
      </c>
      <c r="AD214" s="145">
        <v>1</v>
      </c>
      <c r="AE214" s="147">
        <v>1</v>
      </c>
      <c r="AF214" s="145">
        <v>1</v>
      </c>
      <c r="AG214" s="130"/>
      <c r="AH214" s="54">
        <f t="shared" si="6"/>
        <v>0.75</v>
      </c>
      <c r="AI214" s="54">
        <f t="shared" si="7"/>
        <v>0.75</v>
      </c>
      <c r="AJ214" s="135">
        <v>14839528</v>
      </c>
      <c r="AK214" s="148">
        <v>60210</v>
      </c>
      <c r="AL214" s="149" t="s">
        <v>965</v>
      </c>
      <c r="AM214" s="136">
        <v>6115684</v>
      </c>
      <c r="AN214" s="151"/>
    </row>
    <row r="215" spans="1:40" ht="25.5" x14ac:dyDescent="0.25">
      <c r="A215" s="96">
        <v>1</v>
      </c>
      <c r="B215" s="97" t="s">
        <v>5</v>
      </c>
      <c r="C215" s="96">
        <v>10</v>
      </c>
      <c r="D215" s="96" t="s">
        <v>1139</v>
      </c>
      <c r="E215" s="97" t="s">
        <v>156</v>
      </c>
      <c r="F215" s="96">
        <v>9</v>
      </c>
      <c r="G215" s="96" t="s">
        <v>1183</v>
      </c>
      <c r="H215" s="97" t="s">
        <v>1184</v>
      </c>
      <c r="I215" s="96">
        <v>3</v>
      </c>
      <c r="J215" s="96">
        <v>1</v>
      </c>
      <c r="K215" s="97" t="s">
        <v>1194</v>
      </c>
      <c r="L215" s="53">
        <v>2020051290016</v>
      </c>
      <c r="M215" s="96">
        <v>1</v>
      </c>
      <c r="N215" s="96">
        <v>11091</v>
      </c>
      <c r="O215" s="97" t="str">
        <f>+VLOOKUP(N215,'[1]Productos PD'!$B$2:$C$349,2,FALSE)</f>
        <v>Desarrollar estrategias para fortalecer la gestión administrativa y financiera de la Secretaría de Salud.</v>
      </c>
      <c r="P215" s="96" t="s">
        <v>952</v>
      </c>
      <c r="Q215" s="96">
        <v>4</v>
      </c>
      <c r="R215" s="122" t="s">
        <v>953</v>
      </c>
      <c r="S215" s="125">
        <v>1</v>
      </c>
      <c r="T215" s="97" t="s">
        <v>1071</v>
      </c>
      <c r="U215" s="97" t="s">
        <v>1204</v>
      </c>
      <c r="V215" s="96" t="s">
        <v>952</v>
      </c>
      <c r="W215" s="125">
        <v>4</v>
      </c>
      <c r="X215" s="103" t="s">
        <v>956</v>
      </c>
      <c r="Y215" s="144">
        <v>3.5866347405767225E-2</v>
      </c>
      <c r="Z215" s="125">
        <v>1</v>
      </c>
      <c r="AA215" s="125">
        <v>1</v>
      </c>
      <c r="AB215" s="145">
        <v>1</v>
      </c>
      <c r="AC215" s="146">
        <v>1</v>
      </c>
      <c r="AD215" s="145">
        <v>1</v>
      </c>
      <c r="AE215" s="147">
        <v>1</v>
      </c>
      <c r="AF215" s="145">
        <v>1</v>
      </c>
      <c r="AG215" s="130"/>
      <c r="AH215" s="54">
        <f t="shared" si="6"/>
        <v>0.75</v>
      </c>
      <c r="AI215" s="54">
        <f t="shared" si="7"/>
        <v>0.75</v>
      </c>
      <c r="AJ215" s="135">
        <v>16188576</v>
      </c>
      <c r="AK215" s="148">
        <v>60211</v>
      </c>
      <c r="AL215" s="149" t="s">
        <v>965</v>
      </c>
      <c r="AM215" s="136">
        <v>16188576</v>
      </c>
      <c r="AN215" s="151"/>
    </row>
    <row r="216" spans="1:40" ht="25.5" x14ac:dyDescent="0.25">
      <c r="A216" s="96">
        <v>1</v>
      </c>
      <c r="B216" s="97" t="s">
        <v>5</v>
      </c>
      <c r="C216" s="96">
        <v>10</v>
      </c>
      <c r="D216" s="96" t="s">
        <v>1139</v>
      </c>
      <c r="E216" s="97" t="s">
        <v>156</v>
      </c>
      <c r="F216" s="96">
        <v>9</v>
      </c>
      <c r="G216" s="96" t="s">
        <v>1183</v>
      </c>
      <c r="H216" s="97" t="s">
        <v>1184</v>
      </c>
      <c r="I216" s="96">
        <v>3</v>
      </c>
      <c r="J216" s="96">
        <v>1</v>
      </c>
      <c r="K216" s="97" t="s">
        <v>1194</v>
      </c>
      <c r="L216" s="53">
        <v>2020051290016</v>
      </c>
      <c r="M216" s="96">
        <v>1</v>
      </c>
      <c r="N216" s="96">
        <v>11091</v>
      </c>
      <c r="O216" s="97" t="str">
        <f>+VLOOKUP(N216,'[1]Productos PD'!$B$2:$C$349,2,FALSE)</f>
        <v>Desarrollar estrategias para fortalecer la gestión administrativa y financiera de la Secretaría de Salud.</v>
      </c>
      <c r="P216" s="96" t="s">
        <v>952</v>
      </c>
      <c r="Q216" s="96">
        <v>4</v>
      </c>
      <c r="R216" s="122" t="s">
        <v>953</v>
      </c>
      <c r="S216" s="125">
        <v>1</v>
      </c>
      <c r="T216" s="97" t="s">
        <v>1071</v>
      </c>
      <c r="U216" s="97" t="s">
        <v>1205</v>
      </c>
      <c r="V216" s="96" t="s">
        <v>952</v>
      </c>
      <c r="W216" s="125">
        <v>12</v>
      </c>
      <c r="X216" s="103" t="s">
        <v>956</v>
      </c>
      <c r="Y216" s="144">
        <v>4.3556325212435236E-2</v>
      </c>
      <c r="Z216" s="125">
        <v>3</v>
      </c>
      <c r="AA216" s="125">
        <v>3</v>
      </c>
      <c r="AB216" s="145">
        <v>3</v>
      </c>
      <c r="AC216" s="146">
        <v>3</v>
      </c>
      <c r="AD216" s="145">
        <v>3</v>
      </c>
      <c r="AE216" s="147">
        <v>3</v>
      </c>
      <c r="AF216" s="145">
        <v>3</v>
      </c>
      <c r="AG216" s="130"/>
      <c r="AH216" s="54">
        <f t="shared" si="6"/>
        <v>0.75</v>
      </c>
      <c r="AI216" s="54">
        <f t="shared" si="7"/>
        <v>0.75</v>
      </c>
      <c r="AJ216" s="135">
        <v>17127605</v>
      </c>
      <c r="AK216" s="148">
        <v>60210</v>
      </c>
      <c r="AL216" s="149" t="s">
        <v>965</v>
      </c>
      <c r="AM216" s="136">
        <v>5823386</v>
      </c>
      <c r="AN216" s="151"/>
    </row>
    <row r="217" spans="1:40" ht="25.5" x14ac:dyDescent="0.25">
      <c r="A217" s="96">
        <v>1</v>
      </c>
      <c r="B217" s="97" t="s">
        <v>5</v>
      </c>
      <c r="C217" s="96">
        <v>10</v>
      </c>
      <c r="D217" s="96" t="s">
        <v>1139</v>
      </c>
      <c r="E217" s="97" t="s">
        <v>156</v>
      </c>
      <c r="F217" s="96">
        <v>9</v>
      </c>
      <c r="G217" s="96" t="s">
        <v>1183</v>
      </c>
      <c r="H217" s="97" t="s">
        <v>1184</v>
      </c>
      <c r="I217" s="96">
        <v>3</v>
      </c>
      <c r="J217" s="96">
        <v>1</v>
      </c>
      <c r="K217" s="97" t="s">
        <v>1194</v>
      </c>
      <c r="L217" s="53">
        <v>2020051290016</v>
      </c>
      <c r="M217" s="96">
        <v>1</v>
      </c>
      <c r="N217" s="96">
        <v>11091</v>
      </c>
      <c r="O217" s="97" t="str">
        <f>+VLOOKUP(N217,'[1]Productos PD'!$B$2:$C$349,2,FALSE)</f>
        <v>Desarrollar estrategias para fortalecer la gestión administrativa y financiera de la Secretaría de Salud.</v>
      </c>
      <c r="P217" s="96" t="s">
        <v>952</v>
      </c>
      <c r="Q217" s="96">
        <v>4</v>
      </c>
      <c r="R217" s="122" t="s">
        <v>953</v>
      </c>
      <c r="S217" s="125">
        <v>1</v>
      </c>
      <c r="T217" s="97" t="s">
        <v>1071</v>
      </c>
      <c r="U217" s="97" t="s">
        <v>1205</v>
      </c>
      <c r="V217" s="96" t="s">
        <v>952</v>
      </c>
      <c r="W217" s="125">
        <v>12</v>
      </c>
      <c r="X217" s="103" t="s">
        <v>956</v>
      </c>
      <c r="Y217" s="144">
        <v>4.3556325212435236E-2</v>
      </c>
      <c r="Z217" s="125">
        <v>3</v>
      </c>
      <c r="AA217" s="125">
        <v>3</v>
      </c>
      <c r="AB217" s="145">
        <v>3</v>
      </c>
      <c r="AC217" s="146">
        <v>3</v>
      </c>
      <c r="AD217" s="145">
        <v>3</v>
      </c>
      <c r="AE217" s="147">
        <v>3</v>
      </c>
      <c r="AF217" s="145">
        <v>3</v>
      </c>
      <c r="AG217" s="130"/>
      <c r="AH217" s="54">
        <f t="shared" si="6"/>
        <v>0.75</v>
      </c>
      <c r="AI217" s="54">
        <f t="shared" si="7"/>
        <v>0.75</v>
      </c>
      <c r="AJ217" s="135">
        <v>20553126</v>
      </c>
      <c r="AK217" s="148">
        <v>60211</v>
      </c>
      <c r="AL217" s="149" t="s">
        <v>965</v>
      </c>
      <c r="AM217" s="136">
        <v>20553126</v>
      </c>
      <c r="AN217" s="151"/>
    </row>
    <row r="218" spans="1:40" ht="25.5" x14ac:dyDescent="0.25">
      <c r="A218" s="96">
        <v>1</v>
      </c>
      <c r="B218" s="97" t="s">
        <v>5</v>
      </c>
      <c r="C218" s="96">
        <v>10</v>
      </c>
      <c r="D218" s="96" t="s">
        <v>1139</v>
      </c>
      <c r="E218" s="97" t="s">
        <v>156</v>
      </c>
      <c r="F218" s="96">
        <v>9</v>
      </c>
      <c r="G218" s="96" t="s">
        <v>1183</v>
      </c>
      <c r="H218" s="97" t="s">
        <v>1184</v>
      </c>
      <c r="I218" s="96">
        <v>3</v>
      </c>
      <c r="J218" s="96">
        <v>1</v>
      </c>
      <c r="K218" s="97" t="s">
        <v>1194</v>
      </c>
      <c r="L218" s="53">
        <v>2020051290016</v>
      </c>
      <c r="M218" s="96">
        <v>1</v>
      </c>
      <c r="N218" s="96">
        <v>11091</v>
      </c>
      <c r="O218" s="97" t="str">
        <f>+VLOOKUP(N218,'[1]Productos PD'!$B$2:$C$349,2,FALSE)</f>
        <v>Desarrollar estrategias para fortalecer la gestión administrativa y financiera de la Secretaría de Salud.</v>
      </c>
      <c r="P218" s="96" t="s">
        <v>952</v>
      </c>
      <c r="Q218" s="96">
        <v>4</v>
      </c>
      <c r="R218" s="122" t="s">
        <v>953</v>
      </c>
      <c r="S218" s="125">
        <v>1</v>
      </c>
      <c r="T218" s="97" t="s">
        <v>1071</v>
      </c>
      <c r="U218" s="97" t="s">
        <v>1206</v>
      </c>
      <c r="V218" s="96" t="s">
        <v>952</v>
      </c>
      <c r="W218" s="125">
        <v>12</v>
      </c>
      <c r="X218" s="103" t="s">
        <v>956</v>
      </c>
      <c r="Y218" s="144">
        <v>4.3556325212435236E-2</v>
      </c>
      <c r="Z218" s="125">
        <v>3</v>
      </c>
      <c r="AA218" s="125">
        <v>3</v>
      </c>
      <c r="AB218" s="145">
        <v>3</v>
      </c>
      <c r="AC218" s="146">
        <v>3</v>
      </c>
      <c r="AD218" s="145">
        <v>3</v>
      </c>
      <c r="AE218" s="147">
        <v>3</v>
      </c>
      <c r="AF218" s="145">
        <v>3</v>
      </c>
      <c r="AG218" s="130"/>
      <c r="AH218" s="54">
        <f t="shared" si="6"/>
        <v>0.75</v>
      </c>
      <c r="AI218" s="54">
        <f t="shared" si="7"/>
        <v>0.75</v>
      </c>
      <c r="AJ218" s="135">
        <v>17127605</v>
      </c>
      <c r="AK218" s="148">
        <v>60210</v>
      </c>
      <c r="AL218" s="149" t="s">
        <v>965</v>
      </c>
      <c r="AM218" s="136">
        <v>5823386</v>
      </c>
      <c r="AN218" s="151"/>
    </row>
    <row r="219" spans="1:40" ht="25.5" x14ac:dyDescent="0.25">
      <c r="A219" s="96">
        <v>1</v>
      </c>
      <c r="B219" s="97" t="s">
        <v>5</v>
      </c>
      <c r="C219" s="96">
        <v>10</v>
      </c>
      <c r="D219" s="96" t="s">
        <v>1139</v>
      </c>
      <c r="E219" s="97" t="s">
        <v>156</v>
      </c>
      <c r="F219" s="96">
        <v>9</v>
      </c>
      <c r="G219" s="96" t="s">
        <v>1183</v>
      </c>
      <c r="H219" s="97" t="s">
        <v>1184</v>
      </c>
      <c r="I219" s="96">
        <v>3</v>
      </c>
      <c r="J219" s="96">
        <v>1</v>
      </c>
      <c r="K219" s="97" t="s">
        <v>1194</v>
      </c>
      <c r="L219" s="53">
        <v>2020051290016</v>
      </c>
      <c r="M219" s="96">
        <v>1</v>
      </c>
      <c r="N219" s="96">
        <v>11091</v>
      </c>
      <c r="O219" s="97" t="str">
        <f>+VLOOKUP(N219,'[1]Productos PD'!$B$2:$C$349,2,FALSE)</f>
        <v>Desarrollar estrategias para fortalecer la gestión administrativa y financiera de la Secretaría de Salud.</v>
      </c>
      <c r="P219" s="96" t="s">
        <v>952</v>
      </c>
      <c r="Q219" s="96">
        <v>4</v>
      </c>
      <c r="R219" s="122" t="s">
        <v>953</v>
      </c>
      <c r="S219" s="125">
        <v>1</v>
      </c>
      <c r="T219" s="97" t="s">
        <v>1071</v>
      </c>
      <c r="U219" s="97" t="s">
        <v>1206</v>
      </c>
      <c r="V219" s="96" t="s">
        <v>952</v>
      </c>
      <c r="W219" s="125">
        <v>12</v>
      </c>
      <c r="X219" s="103" t="s">
        <v>956</v>
      </c>
      <c r="Y219" s="144">
        <v>4.3556325212435236E-2</v>
      </c>
      <c r="Z219" s="125">
        <v>3</v>
      </c>
      <c r="AA219" s="125">
        <v>3</v>
      </c>
      <c r="AB219" s="145">
        <v>3</v>
      </c>
      <c r="AC219" s="146">
        <v>3</v>
      </c>
      <c r="AD219" s="145">
        <v>3</v>
      </c>
      <c r="AE219" s="147">
        <v>3</v>
      </c>
      <c r="AF219" s="145">
        <v>3</v>
      </c>
      <c r="AG219" s="130"/>
      <c r="AH219" s="54">
        <f t="shared" si="6"/>
        <v>0.75</v>
      </c>
      <c r="AI219" s="54">
        <f t="shared" si="7"/>
        <v>0.75</v>
      </c>
      <c r="AJ219" s="135">
        <v>20553126</v>
      </c>
      <c r="AK219" s="148">
        <v>60211</v>
      </c>
      <c r="AL219" s="149" t="s">
        <v>965</v>
      </c>
      <c r="AM219" s="136">
        <v>20553126</v>
      </c>
      <c r="AN219" s="151"/>
    </row>
    <row r="220" spans="1:40" ht="38.25" x14ac:dyDescent="0.25">
      <c r="A220" s="96">
        <v>1</v>
      </c>
      <c r="B220" s="97" t="s">
        <v>5</v>
      </c>
      <c r="C220" s="96">
        <v>10</v>
      </c>
      <c r="D220" s="96" t="s">
        <v>1139</v>
      </c>
      <c r="E220" s="97" t="s">
        <v>156</v>
      </c>
      <c r="F220" s="96">
        <v>9</v>
      </c>
      <c r="G220" s="96" t="s">
        <v>1183</v>
      </c>
      <c r="H220" s="97" t="s">
        <v>1184</v>
      </c>
      <c r="I220" s="96">
        <v>3</v>
      </c>
      <c r="J220" s="96">
        <v>1</v>
      </c>
      <c r="K220" s="97" t="s">
        <v>1194</v>
      </c>
      <c r="L220" s="53">
        <v>2020051290016</v>
      </c>
      <c r="M220" s="96">
        <v>1</v>
      </c>
      <c r="N220" s="96">
        <v>11091</v>
      </c>
      <c r="O220" s="97" t="str">
        <f>+VLOOKUP(N220,'[1]Productos PD'!$B$2:$C$349,2,FALSE)</f>
        <v>Desarrollar estrategias para fortalecer la gestión administrativa y financiera de la Secretaría de Salud.</v>
      </c>
      <c r="P220" s="96" t="s">
        <v>952</v>
      </c>
      <c r="Q220" s="96">
        <v>4</v>
      </c>
      <c r="R220" s="122" t="s">
        <v>953</v>
      </c>
      <c r="S220" s="125">
        <v>1</v>
      </c>
      <c r="T220" s="97" t="s">
        <v>1071</v>
      </c>
      <c r="U220" s="97" t="s">
        <v>1207</v>
      </c>
      <c r="V220" s="96" t="s">
        <v>983</v>
      </c>
      <c r="W220" s="122">
        <v>1</v>
      </c>
      <c r="X220" s="103" t="s">
        <v>962</v>
      </c>
      <c r="Y220" s="144">
        <v>6.3119677199978894E-2</v>
      </c>
      <c r="Z220" s="150">
        <v>1</v>
      </c>
      <c r="AA220" s="150">
        <v>1</v>
      </c>
      <c r="AB220" s="150">
        <v>1</v>
      </c>
      <c r="AC220" s="150">
        <v>1</v>
      </c>
      <c r="AD220" s="150">
        <v>1</v>
      </c>
      <c r="AE220" s="150">
        <v>1</v>
      </c>
      <c r="AF220" s="150">
        <v>1</v>
      </c>
      <c r="AG220" s="130"/>
      <c r="AH220" s="54">
        <f t="shared" si="6"/>
        <v>1</v>
      </c>
      <c r="AI220" s="54">
        <f t="shared" si="7"/>
        <v>1</v>
      </c>
      <c r="AJ220" s="135">
        <v>24820480</v>
      </c>
      <c r="AK220" s="148">
        <v>60210</v>
      </c>
      <c r="AL220" s="149" t="s">
        <v>965</v>
      </c>
      <c r="AM220" s="136">
        <v>7841731</v>
      </c>
      <c r="AN220" s="151"/>
    </row>
    <row r="221" spans="1:40" ht="38.25" x14ac:dyDescent="0.25">
      <c r="A221" s="96">
        <v>1</v>
      </c>
      <c r="B221" s="97" t="s">
        <v>5</v>
      </c>
      <c r="C221" s="96">
        <v>10</v>
      </c>
      <c r="D221" s="96" t="s">
        <v>1139</v>
      </c>
      <c r="E221" s="97" t="s">
        <v>156</v>
      </c>
      <c r="F221" s="96">
        <v>9</v>
      </c>
      <c r="G221" s="96" t="s">
        <v>1183</v>
      </c>
      <c r="H221" s="97" t="s">
        <v>1184</v>
      </c>
      <c r="I221" s="96">
        <v>3</v>
      </c>
      <c r="J221" s="96">
        <v>1</v>
      </c>
      <c r="K221" s="97" t="s">
        <v>1194</v>
      </c>
      <c r="L221" s="53">
        <v>2020051290016</v>
      </c>
      <c r="M221" s="96">
        <v>1</v>
      </c>
      <c r="N221" s="96">
        <v>11091</v>
      </c>
      <c r="O221" s="97" t="str">
        <f>+VLOOKUP(N221,'[1]Productos PD'!$B$2:$C$349,2,FALSE)</f>
        <v>Desarrollar estrategias para fortalecer la gestión administrativa y financiera de la Secretaría de Salud.</v>
      </c>
      <c r="P221" s="96" t="s">
        <v>952</v>
      </c>
      <c r="Q221" s="96">
        <v>4</v>
      </c>
      <c r="R221" s="122" t="s">
        <v>953</v>
      </c>
      <c r="S221" s="125">
        <v>1</v>
      </c>
      <c r="T221" s="97" t="s">
        <v>1071</v>
      </c>
      <c r="U221" s="97" t="s">
        <v>1207</v>
      </c>
      <c r="V221" s="96" t="s">
        <v>983</v>
      </c>
      <c r="W221" s="122">
        <v>1</v>
      </c>
      <c r="X221" s="103" t="s">
        <v>962</v>
      </c>
      <c r="Y221" s="144">
        <v>6.3119677199978894E-2</v>
      </c>
      <c r="Z221" s="150">
        <v>1</v>
      </c>
      <c r="AA221" s="150">
        <v>1</v>
      </c>
      <c r="AB221" s="150">
        <v>1</v>
      </c>
      <c r="AC221" s="150">
        <v>1</v>
      </c>
      <c r="AD221" s="150">
        <v>1</v>
      </c>
      <c r="AE221" s="150">
        <v>1</v>
      </c>
      <c r="AF221" s="150">
        <v>1</v>
      </c>
      <c r="AG221" s="130"/>
      <c r="AH221" s="54">
        <f t="shared" si="6"/>
        <v>1</v>
      </c>
      <c r="AI221" s="54">
        <f t="shared" si="7"/>
        <v>1</v>
      </c>
      <c r="AJ221" s="135">
        <v>29784576</v>
      </c>
      <c r="AK221" s="148">
        <v>60211</v>
      </c>
      <c r="AL221" s="149" t="s">
        <v>965</v>
      </c>
      <c r="AM221" s="136">
        <v>29784576</v>
      </c>
      <c r="AN221" s="151"/>
    </row>
    <row r="222" spans="1:40" ht="25.5" x14ac:dyDescent="0.25">
      <c r="A222" s="96">
        <v>1</v>
      </c>
      <c r="B222" s="97" t="s">
        <v>5</v>
      </c>
      <c r="C222" s="96">
        <v>10</v>
      </c>
      <c r="D222" s="96" t="s">
        <v>1139</v>
      </c>
      <c r="E222" s="97" t="s">
        <v>156</v>
      </c>
      <c r="F222" s="96">
        <v>9</v>
      </c>
      <c r="G222" s="96" t="s">
        <v>1183</v>
      </c>
      <c r="H222" s="97" t="s">
        <v>1184</v>
      </c>
      <c r="I222" s="96">
        <v>3</v>
      </c>
      <c r="J222" s="96">
        <v>1</v>
      </c>
      <c r="K222" s="97" t="s">
        <v>1194</v>
      </c>
      <c r="L222" s="53">
        <v>2020051290016</v>
      </c>
      <c r="M222" s="96">
        <v>1</v>
      </c>
      <c r="N222" s="96">
        <v>11091</v>
      </c>
      <c r="O222" s="97" t="str">
        <f>+VLOOKUP(N222,'[1]Productos PD'!$B$2:$C$349,2,FALSE)</f>
        <v>Desarrollar estrategias para fortalecer la gestión administrativa y financiera de la Secretaría de Salud.</v>
      </c>
      <c r="P222" s="96" t="s">
        <v>952</v>
      </c>
      <c r="Q222" s="96">
        <v>4</v>
      </c>
      <c r="R222" s="122" t="s">
        <v>953</v>
      </c>
      <c r="S222" s="158">
        <v>1</v>
      </c>
      <c r="T222" s="97" t="s">
        <v>1071</v>
      </c>
      <c r="U222" s="97" t="s">
        <v>1208</v>
      </c>
      <c r="V222" s="96" t="s">
        <v>952</v>
      </c>
      <c r="W222" s="158">
        <v>9275</v>
      </c>
      <c r="X222" s="103" t="s">
        <v>956</v>
      </c>
      <c r="Y222" s="144">
        <v>5.9435601405938995E-2</v>
      </c>
      <c r="Z222" s="158">
        <v>2318</v>
      </c>
      <c r="AA222" s="158">
        <v>186</v>
      </c>
      <c r="AB222" s="155">
        <v>2319</v>
      </c>
      <c r="AC222" s="146">
        <v>2762</v>
      </c>
      <c r="AD222" s="155">
        <v>2319</v>
      </c>
      <c r="AE222" s="147">
        <v>1499</v>
      </c>
      <c r="AF222" s="155">
        <v>2319</v>
      </c>
      <c r="AG222" s="145"/>
      <c r="AH222" s="54">
        <f t="shared" si="6"/>
        <v>0.47946091644204852</v>
      </c>
      <c r="AI222" s="54">
        <f t="shared" si="7"/>
        <v>0.47946091644204852</v>
      </c>
      <c r="AJ222" s="135">
        <v>51417949</v>
      </c>
      <c r="AK222" s="148">
        <v>50212</v>
      </c>
      <c r="AL222" s="149" t="s">
        <v>1073</v>
      </c>
      <c r="AM222" s="136">
        <v>47237428</v>
      </c>
      <c r="AN222" s="151"/>
    </row>
    <row r="223" spans="1:40" ht="25.5" x14ac:dyDescent="0.25">
      <c r="A223" s="96">
        <v>1</v>
      </c>
      <c r="B223" s="97" t="s">
        <v>5</v>
      </c>
      <c r="C223" s="96">
        <v>10</v>
      </c>
      <c r="D223" s="96" t="s">
        <v>1139</v>
      </c>
      <c r="E223" s="97" t="s">
        <v>156</v>
      </c>
      <c r="F223" s="96">
        <v>9</v>
      </c>
      <c r="G223" s="96" t="s">
        <v>1183</v>
      </c>
      <c r="H223" s="97" t="s">
        <v>1184</v>
      </c>
      <c r="I223" s="96">
        <v>3</v>
      </c>
      <c r="J223" s="96">
        <v>9</v>
      </c>
      <c r="K223" s="97" t="s">
        <v>1209</v>
      </c>
      <c r="L223" s="53">
        <v>2020051290041</v>
      </c>
      <c r="M223" s="96">
        <v>2</v>
      </c>
      <c r="N223" s="96">
        <v>11092</v>
      </c>
      <c r="O223" s="97" t="str">
        <f>+VLOOKUP(N223,'[1]Productos PD'!$B$2:$C$349,2,FALSE)</f>
        <v>Acciones para Garantizar el aseguramiento en salud de la población objetivo.</v>
      </c>
      <c r="P223" s="96" t="s">
        <v>952</v>
      </c>
      <c r="Q223" s="96">
        <v>4</v>
      </c>
      <c r="R223" s="122" t="s">
        <v>953</v>
      </c>
      <c r="S223" s="125">
        <v>1</v>
      </c>
      <c r="T223" s="97" t="s">
        <v>1071</v>
      </c>
      <c r="U223" s="97" t="s">
        <v>1210</v>
      </c>
      <c r="V223" s="96" t="s">
        <v>983</v>
      </c>
      <c r="W223" s="122">
        <v>1</v>
      </c>
      <c r="X223" s="103" t="s">
        <v>962</v>
      </c>
      <c r="Y223" s="144">
        <v>0.98557682249770373</v>
      </c>
      <c r="Z223" s="150">
        <v>1</v>
      </c>
      <c r="AA223" s="150">
        <v>1</v>
      </c>
      <c r="AB223" s="150">
        <v>1</v>
      </c>
      <c r="AC223" s="150">
        <v>1</v>
      </c>
      <c r="AD223" s="150">
        <v>1</v>
      </c>
      <c r="AE223" s="150">
        <v>1</v>
      </c>
      <c r="AF223" s="150">
        <v>1</v>
      </c>
      <c r="AG223" s="130"/>
      <c r="AH223" s="54">
        <f t="shared" si="6"/>
        <v>1</v>
      </c>
      <c r="AI223" s="54">
        <f t="shared" si="7"/>
        <v>1</v>
      </c>
      <c r="AJ223" s="135">
        <v>584206177</v>
      </c>
      <c r="AK223" s="148">
        <v>60201</v>
      </c>
      <c r="AL223" s="149" t="s">
        <v>965</v>
      </c>
      <c r="AM223" s="135">
        <v>532933643</v>
      </c>
      <c r="AN223" s="151"/>
    </row>
    <row r="224" spans="1:40" ht="25.5" x14ac:dyDescent="0.25">
      <c r="A224" s="96">
        <v>1</v>
      </c>
      <c r="B224" s="97" t="s">
        <v>5</v>
      </c>
      <c r="C224" s="96">
        <v>10</v>
      </c>
      <c r="D224" s="96" t="s">
        <v>1139</v>
      </c>
      <c r="E224" s="97" t="s">
        <v>156</v>
      </c>
      <c r="F224" s="96">
        <v>9</v>
      </c>
      <c r="G224" s="96" t="s">
        <v>1183</v>
      </c>
      <c r="H224" s="97" t="s">
        <v>1184</v>
      </c>
      <c r="I224" s="96">
        <v>3</v>
      </c>
      <c r="J224" s="96">
        <v>9</v>
      </c>
      <c r="K224" s="97" t="s">
        <v>1209</v>
      </c>
      <c r="L224" s="53">
        <v>2020051290041</v>
      </c>
      <c r="M224" s="96">
        <v>2</v>
      </c>
      <c r="N224" s="96">
        <v>11092</v>
      </c>
      <c r="O224" s="97" t="str">
        <f>+VLOOKUP(N224,'[1]Productos PD'!$B$2:$C$349,2,FALSE)</f>
        <v>Acciones para Garantizar el aseguramiento en salud de la población objetivo.</v>
      </c>
      <c r="P224" s="96" t="s">
        <v>952</v>
      </c>
      <c r="Q224" s="96">
        <v>4</v>
      </c>
      <c r="R224" s="122" t="s">
        <v>953</v>
      </c>
      <c r="S224" s="125">
        <v>1</v>
      </c>
      <c r="T224" s="97" t="s">
        <v>1071</v>
      </c>
      <c r="U224" s="97" t="s">
        <v>1210</v>
      </c>
      <c r="V224" s="96" t="s">
        <v>983</v>
      </c>
      <c r="W224" s="122">
        <v>1</v>
      </c>
      <c r="X224" s="103" t="s">
        <v>962</v>
      </c>
      <c r="Y224" s="144">
        <v>0.98557682249770373</v>
      </c>
      <c r="Z224" s="150">
        <v>1</v>
      </c>
      <c r="AA224" s="150">
        <v>1</v>
      </c>
      <c r="AB224" s="150">
        <v>1</v>
      </c>
      <c r="AC224" s="150">
        <v>1</v>
      </c>
      <c r="AD224" s="150">
        <v>1</v>
      </c>
      <c r="AE224" s="150">
        <v>1</v>
      </c>
      <c r="AF224" s="150">
        <v>1</v>
      </c>
      <c r="AG224" s="130"/>
      <c r="AH224" s="54">
        <f t="shared" si="6"/>
        <v>1</v>
      </c>
      <c r="AI224" s="54">
        <f t="shared" si="7"/>
        <v>1</v>
      </c>
      <c r="AJ224" s="135">
        <v>1774290803</v>
      </c>
      <c r="AK224" s="148">
        <v>60203</v>
      </c>
      <c r="AL224" s="149" t="s">
        <v>965</v>
      </c>
      <c r="AM224" s="135">
        <v>1407152327.3499999</v>
      </c>
      <c r="AN224" s="151"/>
    </row>
    <row r="225" spans="1:40" ht="25.5" x14ac:dyDescent="0.25">
      <c r="A225" s="96">
        <v>1</v>
      </c>
      <c r="B225" s="97" t="s">
        <v>5</v>
      </c>
      <c r="C225" s="96">
        <v>10</v>
      </c>
      <c r="D225" s="96" t="s">
        <v>1139</v>
      </c>
      <c r="E225" s="97" t="s">
        <v>156</v>
      </c>
      <c r="F225" s="96">
        <v>9</v>
      </c>
      <c r="G225" s="96" t="s">
        <v>1183</v>
      </c>
      <c r="H225" s="97" t="s">
        <v>1184</v>
      </c>
      <c r="I225" s="96">
        <v>3</v>
      </c>
      <c r="J225" s="96">
        <v>9</v>
      </c>
      <c r="K225" s="97" t="s">
        <v>1209</v>
      </c>
      <c r="L225" s="53">
        <v>2020051290041</v>
      </c>
      <c r="M225" s="96">
        <v>2</v>
      </c>
      <c r="N225" s="96">
        <v>11092</v>
      </c>
      <c r="O225" s="97" t="str">
        <f>+VLOOKUP(N225,'[1]Productos PD'!$B$2:$C$349,2,FALSE)</f>
        <v>Acciones para Garantizar el aseguramiento en salud de la población objetivo.</v>
      </c>
      <c r="P225" s="96" t="s">
        <v>952</v>
      </c>
      <c r="Q225" s="96">
        <v>4</v>
      </c>
      <c r="R225" s="122" t="s">
        <v>953</v>
      </c>
      <c r="S225" s="125">
        <v>1</v>
      </c>
      <c r="T225" s="97" t="s">
        <v>1071</v>
      </c>
      <c r="U225" s="97" t="s">
        <v>1210</v>
      </c>
      <c r="V225" s="96" t="s">
        <v>983</v>
      </c>
      <c r="W225" s="122">
        <v>1</v>
      </c>
      <c r="X225" s="103" t="s">
        <v>962</v>
      </c>
      <c r="Y225" s="144">
        <v>0.98557682249770373</v>
      </c>
      <c r="Z225" s="150">
        <v>1</v>
      </c>
      <c r="AA225" s="150">
        <v>1</v>
      </c>
      <c r="AB225" s="150">
        <v>1</v>
      </c>
      <c r="AC225" s="150">
        <v>1</v>
      </c>
      <c r="AD225" s="150">
        <v>1</v>
      </c>
      <c r="AE225" s="150">
        <v>1</v>
      </c>
      <c r="AF225" s="150">
        <v>1</v>
      </c>
      <c r="AG225" s="130"/>
      <c r="AH225" s="54">
        <f t="shared" si="6"/>
        <v>1</v>
      </c>
      <c r="AI225" s="54">
        <f t="shared" si="7"/>
        <v>1</v>
      </c>
      <c r="AJ225" s="135">
        <v>436820544</v>
      </c>
      <c r="AK225" s="148">
        <v>30207</v>
      </c>
      <c r="AL225" s="149" t="s">
        <v>957</v>
      </c>
      <c r="AM225" s="135">
        <v>355052862</v>
      </c>
      <c r="AN225" s="151"/>
    </row>
    <row r="226" spans="1:40" ht="25.5" x14ac:dyDescent="0.25">
      <c r="A226" s="96">
        <v>1</v>
      </c>
      <c r="B226" s="97" t="s">
        <v>5</v>
      </c>
      <c r="C226" s="96">
        <v>10</v>
      </c>
      <c r="D226" s="96" t="s">
        <v>1139</v>
      </c>
      <c r="E226" s="97" t="s">
        <v>156</v>
      </c>
      <c r="F226" s="96">
        <v>9</v>
      </c>
      <c r="G226" s="96" t="s">
        <v>1183</v>
      </c>
      <c r="H226" s="97" t="s">
        <v>1184</v>
      </c>
      <c r="I226" s="96">
        <v>3</v>
      </c>
      <c r="J226" s="96">
        <v>9</v>
      </c>
      <c r="K226" s="97" t="s">
        <v>1209</v>
      </c>
      <c r="L226" s="53">
        <v>2020051290041</v>
      </c>
      <c r="M226" s="96">
        <v>2</v>
      </c>
      <c r="N226" s="96">
        <v>11092</v>
      </c>
      <c r="O226" s="97" t="str">
        <f>+VLOOKUP(N226,'[1]Productos PD'!$B$2:$C$349,2,FALSE)</f>
        <v>Acciones para Garantizar el aseguramiento en salud de la población objetivo.</v>
      </c>
      <c r="P226" s="96" t="s">
        <v>952</v>
      </c>
      <c r="Q226" s="96">
        <v>4</v>
      </c>
      <c r="R226" s="122" t="s">
        <v>953</v>
      </c>
      <c r="S226" s="125">
        <v>1</v>
      </c>
      <c r="T226" s="97" t="s">
        <v>1071</v>
      </c>
      <c r="U226" s="97" t="s">
        <v>1210</v>
      </c>
      <c r="V226" s="96" t="s">
        <v>983</v>
      </c>
      <c r="W226" s="122">
        <v>1</v>
      </c>
      <c r="X226" s="103" t="s">
        <v>962</v>
      </c>
      <c r="Y226" s="144">
        <v>0.98557682249770373</v>
      </c>
      <c r="Z226" s="150">
        <v>1</v>
      </c>
      <c r="AA226" s="150">
        <v>1</v>
      </c>
      <c r="AB226" s="150">
        <v>1</v>
      </c>
      <c r="AC226" s="150">
        <v>1</v>
      </c>
      <c r="AD226" s="150">
        <v>1</v>
      </c>
      <c r="AE226" s="150">
        <v>1</v>
      </c>
      <c r="AF226" s="150">
        <v>1</v>
      </c>
      <c r="AG226" s="130"/>
      <c r="AH226" s="54">
        <f t="shared" si="6"/>
        <v>1</v>
      </c>
      <c r="AI226" s="54">
        <f t="shared" si="7"/>
        <v>1</v>
      </c>
      <c r="AJ226" s="135">
        <v>5801308502</v>
      </c>
      <c r="AK226" s="148" t="s">
        <v>1211</v>
      </c>
      <c r="AL226" s="149" t="s">
        <v>1212</v>
      </c>
      <c r="AM226" s="135">
        <v>4219133456</v>
      </c>
      <c r="AN226" s="151"/>
    </row>
    <row r="227" spans="1:40" ht="25.5" x14ac:dyDescent="0.25">
      <c r="A227" s="96">
        <v>1</v>
      </c>
      <c r="B227" s="97" t="s">
        <v>5</v>
      </c>
      <c r="C227" s="96">
        <v>10</v>
      </c>
      <c r="D227" s="96" t="s">
        <v>1139</v>
      </c>
      <c r="E227" s="97" t="s">
        <v>156</v>
      </c>
      <c r="F227" s="96">
        <v>9</v>
      </c>
      <c r="G227" s="96" t="s">
        <v>1183</v>
      </c>
      <c r="H227" s="97" t="s">
        <v>1184</v>
      </c>
      <c r="I227" s="96">
        <v>3</v>
      </c>
      <c r="J227" s="96">
        <v>9</v>
      </c>
      <c r="K227" s="97" t="s">
        <v>1209</v>
      </c>
      <c r="L227" s="53">
        <v>2020051290041</v>
      </c>
      <c r="M227" s="96">
        <v>2</v>
      </c>
      <c r="N227" s="96">
        <v>11092</v>
      </c>
      <c r="O227" s="97" t="str">
        <f>+VLOOKUP(N227,'[1]Productos PD'!$B$2:$C$349,2,FALSE)</f>
        <v>Acciones para Garantizar el aseguramiento en salud de la población objetivo.</v>
      </c>
      <c r="P227" s="96" t="s">
        <v>952</v>
      </c>
      <c r="Q227" s="96">
        <v>4</v>
      </c>
      <c r="R227" s="122" t="s">
        <v>953</v>
      </c>
      <c r="S227" s="125">
        <v>1</v>
      </c>
      <c r="T227" s="97" t="s">
        <v>1071</v>
      </c>
      <c r="U227" s="97" t="s">
        <v>1210</v>
      </c>
      <c r="V227" s="96" t="s">
        <v>983</v>
      </c>
      <c r="W227" s="122">
        <v>1</v>
      </c>
      <c r="X227" s="103" t="s">
        <v>962</v>
      </c>
      <c r="Y227" s="144">
        <v>0.98557682249770373</v>
      </c>
      <c r="Z227" s="150">
        <v>1</v>
      </c>
      <c r="AA227" s="150">
        <v>1</v>
      </c>
      <c r="AB227" s="150">
        <v>1</v>
      </c>
      <c r="AC227" s="150">
        <v>1</v>
      </c>
      <c r="AD227" s="150">
        <v>1</v>
      </c>
      <c r="AE227" s="150">
        <v>1</v>
      </c>
      <c r="AF227" s="150">
        <v>1</v>
      </c>
      <c r="AG227" s="130"/>
      <c r="AH227" s="54">
        <f t="shared" si="6"/>
        <v>1</v>
      </c>
      <c r="AI227" s="54">
        <f t="shared" si="7"/>
        <v>1</v>
      </c>
      <c r="AJ227" s="135">
        <v>498548304</v>
      </c>
      <c r="AK227" s="148" t="s">
        <v>1213</v>
      </c>
      <c r="AL227" s="149" t="s">
        <v>1212</v>
      </c>
      <c r="AM227" s="136">
        <v>498548304</v>
      </c>
      <c r="AN227" s="151"/>
    </row>
    <row r="228" spans="1:40" ht="25.5" x14ac:dyDescent="0.25">
      <c r="A228" s="96">
        <v>1</v>
      </c>
      <c r="B228" s="97" t="s">
        <v>5</v>
      </c>
      <c r="C228" s="96">
        <v>10</v>
      </c>
      <c r="D228" s="96" t="s">
        <v>1139</v>
      </c>
      <c r="E228" s="97" t="s">
        <v>156</v>
      </c>
      <c r="F228" s="96">
        <v>9</v>
      </c>
      <c r="G228" s="96" t="s">
        <v>1183</v>
      </c>
      <c r="H228" s="97" t="s">
        <v>1184</v>
      </c>
      <c r="I228" s="96">
        <v>3</v>
      </c>
      <c r="J228" s="96">
        <v>9</v>
      </c>
      <c r="K228" s="97" t="s">
        <v>1209</v>
      </c>
      <c r="L228" s="53">
        <v>2020051290041</v>
      </c>
      <c r="M228" s="96">
        <v>2</v>
      </c>
      <c r="N228" s="96">
        <v>11092</v>
      </c>
      <c r="O228" s="97" t="str">
        <f>+VLOOKUP(N228,'[1]Productos PD'!$B$2:$C$349,2,FALSE)</f>
        <v>Acciones para Garantizar el aseguramiento en salud de la población objetivo.</v>
      </c>
      <c r="P228" s="96" t="s">
        <v>952</v>
      </c>
      <c r="Q228" s="96">
        <v>4</v>
      </c>
      <c r="R228" s="122" t="s">
        <v>953</v>
      </c>
      <c r="S228" s="125">
        <v>1</v>
      </c>
      <c r="T228" s="97" t="s">
        <v>1071</v>
      </c>
      <c r="U228" s="97" t="s">
        <v>1210</v>
      </c>
      <c r="V228" s="96" t="s">
        <v>983</v>
      </c>
      <c r="W228" s="122">
        <v>1</v>
      </c>
      <c r="X228" s="103" t="s">
        <v>962</v>
      </c>
      <c r="Y228" s="144">
        <v>0.98557682249770373</v>
      </c>
      <c r="Z228" s="150">
        <v>1</v>
      </c>
      <c r="AA228" s="150">
        <v>1</v>
      </c>
      <c r="AB228" s="150">
        <v>1</v>
      </c>
      <c r="AC228" s="150">
        <v>1</v>
      </c>
      <c r="AD228" s="150">
        <v>1</v>
      </c>
      <c r="AE228" s="150">
        <v>1</v>
      </c>
      <c r="AF228" s="150">
        <v>1</v>
      </c>
      <c r="AG228" s="130"/>
      <c r="AH228" s="54">
        <f t="shared" si="6"/>
        <v>1</v>
      </c>
      <c r="AI228" s="54">
        <f t="shared" si="7"/>
        <v>1</v>
      </c>
      <c r="AJ228" s="135">
        <v>9784925536</v>
      </c>
      <c r="AK228" s="148">
        <v>60202</v>
      </c>
      <c r="AL228" s="149" t="s">
        <v>965</v>
      </c>
      <c r="AM228" s="136">
        <v>6182866888.7799997</v>
      </c>
      <c r="AN228" s="151"/>
    </row>
    <row r="229" spans="1:40" ht="25.5" x14ac:dyDescent="0.25">
      <c r="A229" s="96">
        <v>1</v>
      </c>
      <c r="B229" s="97" t="s">
        <v>5</v>
      </c>
      <c r="C229" s="96">
        <v>10</v>
      </c>
      <c r="D229" s="96" t="s">
        <v>1139</v>
      </c>
      <c r="E229" s="97" t="s">
        <v>156</v>
      </c>
      <c r="F229" s="96">
        <v>9</v>
      </c>
      <c r="G229" s="96" t="s">
        <v>1183</v>
      </c>
      <c r="H229" s="97" t="s">
        <v>1184</v>
      </c>
      <c r="I229" s="96">
        <v>3</v>
      </c>
      <c r="J229" s="96">
        <v>9</v>
      </c>
      <c r="K229" s="97" t="s">
        <v>1209</v>
      </c>
      <c r="L229" s="53">
        <v>2020051290041</v>
      </c>
      <c r="M229" s="96">
        <v>2</v>
      </c>
      <c r="N229" s="96">
        <v>11092</v>
      </c>
      <c r="O229" s="97" t="str">
        <f>+VLOOKUP(N229,'[1]Productos PD'!$B$2:$C$349,2,FALSE)</f>
        <v>Acciones para Garantizar el aseguramiento en salud de la población objetivo.</v>
      </c>
      <c r="P229" s="96" t="s">
        <v>952</v>
      </c>
      <c r="Q229" s="96">
        <v>4</v>
      </c>
      <c r="R229" s="122" t="s">
        <v>953</v>
      </c>
      <c r="S229" s="125">
        <v>1</v>
      </c>
      <c r="T229" s="97" t="s">
        <v>1071</v>
      </c>
      <c r="U229" s="97" t="s">
        <v>1210</v>
      </c>
      <c r="V229" s="96" t="s">
        <v>983</v>
      </c>
      <c r="W229" s="122">
        <v>1</v>
      </c>
      <c r="X229" s="103" t="s">
        <v>962</v>
      </c>
      <c r="Y229" s="144">
        <v>0.98557682249770373</v>
      </c>
      <c r="Z229" s="150">
        <v>1</v>
      </c>
      <c r="AA229" s="150">
        <v>1</v>
      </c>
      <c r="AB229" s="150">
        <v>1</v>
      </c>
      <c r="AC229" s="150">
        <v>1</v>
      </c>
      <c r="AD229" s="150">
        <v>1</v>
      </c>
      <c r="AE229" s="150">
        <v>1</v>
      </c>
      <c r="AF229" s="150">
        <v>1</v>
      </c>
      <c r="AG229" s="130"/>
      <c r="AH229" s="54">
        <f t="shared" si="6"/>
        <v>1</v>
      </c>
      <c r="AI229" s="54">
        <f t="shared" si="7"/>
        <v>1</v>
      </c>
      <c r="AJ229" s="135">
        <v>14045698</v>
      </c>
      <c r="AK229" s="148">
        <v>50207</v>
      </c>
      <c r="AL229" s="149" t="s">
        <v>1212</v>
      </c>
      <c r="AM229" s="136">
        <v>0</v>
      </c>
      <c r="AN229" s="151" t="s">
        <v>1214</v>
      </c>
    </row>
    <row r="230" spans="1:40" ht="25.5" x14ac:dyDescent="0.25">
      <c r="A230" s="96">
        <v>1</v>
      </c>
      <c r="B230" s="97" t="s">
        <v>5</v>
      </c>
      <c r="C230" s="96">
        <v>10</v>
      </c>
      <c r="D230" s="96" t="s">
        <v>1139</v>
      </c>
      <c r="E230" s="97" t="s">
        <v>156</v>
      </c>
      <c r="F230" s="96">
        <v>9</v>
      </c>
      <c r="G230" s="96" t="s">
        <v>1183</v>
      </c>
      <c r="H230" s="97" t="s">
        <v>1184</v>
      </c>
      <c r="I230" s="96">
        <v>3</v>
      </c>
      <c r="J230" s="96">
        <v>9</v>
      </c>
      <c r="K230" s="97" t="s">
        <v>1209</v>
      </c>
      <c r="L230" s="53">
        <v>2020051290041</v>
      </c>
      <c r="M230" s="96">
        <v>2</v>
      </c>
      <c r="N230" s="96">
        <v>11092</v>
      </c>
      <c r="O230" s="97" t="str">
        <f>+VLOOKUP(N230,'[1]Productos PD'!$B$2:$C$349,2,FALSE)</f>
        <v>Acciones para Garantizar el aseguramiento en salud de la población objetivo.</v>
      </c>
      <c r="P230" s="96" t="s">
        <v>952</v>
      </c>
      <c r="Q230" s="96">
        <v>4</v>
      </c>
      <c r="R230" s="122" t="s">
        <v>953</v>
      </c>
      <c r="S230" s="125">
        <v>1</v>
      </c>
      <c r="T230" s="97" t="s">
        <v>1071</v>
      </c>
      <c r="U230" s="97" t="s">
        <v>1210</v>
      </c>
      <c r="V230" s="96" t="s">
        <v>983</v>
      </c>
      <c r="W230" s="122">
        <v>1</v>
      </c>
      <c r="X230" s="103" t="s">
        <v>962</v>
      </c>
      <c r="Y230" s="144">
        <v>0.98557682249770373</v>
      </c>
      <c r="Z230" s="150">
        <v>1</v>
      </c>
      <c r="AA230" s="150">
        <v>1</v>
      </c>
      <c r="AB230" s="150">
        <v>1</v>
      </c>
      <c r="AC230" s="150">
        <v>1</v>
      </c>
      <c r="AD230" s="150">
        <v>1</v>
      </c>
      <c r="AE230" s="150">
        <v>1</v>
      </c>
      <c r="AF230" s="150">
        <v>1</v>
      </c>
      <c r="AG230" s="130"/>
      <c r="AH230" s="54">
        <f t="shared" si="6"/>
        <v>1</v>
      </c>
      <c r="AI230" s="54">
        <f t="shared" si="7"/>
        <v>1</v>
      </c>
      <c r="AJ230" s="135">
        <v>550804</v>
      </c>
      <c r="AK230" s="148" t="s">
        <v>1215</v>
      </c>
      <c r="AL230" s="149" t="s">
        <v>965</v>
      </c>
      <c r="AM230" s="136">
        <v>137314.89000000001</v>
      </c>
      <c r="AN230" s="151"/>
    </row>
    <row r="231" spans="1:40" ht="25.5" x14ac:dyDescent="0.25">
      <c r="A231" s="96">
        <v>1</v>
      </c>
      <c r="B231" s="97" t="s">
        <v>5</v>
      </c>
      <c r="C231" s="96">
        <v>10</v>
      </c>
      <c r="D231" s="96" t="s">
        <v>1139</v>
      </c>
      <c r="E231" s="97" t="s">
        <v>156</v>
      </c>
      <c r="F231" s="96">
        <v>9</v>
      </c>
      <c r="G231" s="96" t="s">
        <v>1183</v>
      </c>
      <c r="H231" s="97" t="s">
        <v>1184</v>
      </c>
      <c r="I231" s="96">
        <v>3</v>
      </c>
      <c r="J231" s="96">
        <v>9</v>
      </c>
      <c r="K231" s="97" t="s">
        <v>1209</v>
      </c>
      <c r="L231" s="53">
        <v>2020051290041</v>
      </c>
      <c r="M231" s="96">
        <v>2</v>
      </c>
      <c r="N231" s="96">
        <v>11092</v>
      </c>
      <c r="O231" s="97" t="str">
        <f>+VLOOKUP(N231,'[1]Productos PD'!$B$2:$C$349,2,FALSE)</f>
        <v>Acciones para Garantizar el aseguramiento en salud de la población objetivo.</v>
      </c>
      <c r="P231" s="96" t="s">
        <v>952</v>
      </c>
      <c r="Q231" s="96">
        <v>4</v>
      </c>
      <c r="R231" s="122" t="s">
        <v>953</v>
      </c>
      <c r="S231" s="125">
        <v>1</v>
      </c>
      <c r="T231" s="97" t="s">
        <v>1071</v>
      </c>
      <c r="U231" s="97" t="s">
        <v>1210</v>
      </c>
      <c r="V231" s="96" t="s">
        <v>983</v>
      </c>
      <c r="W231" s="122">
        <v>1</v>
      </c>
      <c r="X231" s="103" t="s">
        <v>962</v>
      </c>
      <c r="Y231" s="144">
        <v>0.98557682249770373</v>
      </c>
      <c r="Z231" s="150">
        <v>1</v>
      </c>
      <c r="AA231" s="150">
        <v>1</v>
      </c>
      <c r="AB231" s="150">
        <v>1</v>
      </c>
      <c r="AC231" s="150">
        <v>1</v>
      </c>
      <c r="AD231" s="150">
        <v>1</v>
      </c>
      <c r="AE231" s="150">
        <v>1</v>
      </c>
      <c r="AF231" s="150">
        <v>1</v>
      </c>
      <c r="AG231" s="130"/>
      <c r="AH231" s="54">
        <f t="shared" si="6"/>
        <v>1</v>
      </c>
      <c r="AI231" s="54">
        <f t="shared" si="7"/>
        <v>1</v>
      </c>
      <c r="AJ231" s="135">
        <v>75508931</v>
      </c>
      <c r="AK231" s="148">
        <v>60206</v>
      </c>
      <c r="AL231" s="149" t="s">
        <v>965</v>
      </c>
      <c r="AM231" s="136">
        <v>56631698</v>
      </c>
      <c r="AN231" s="151"/>
    </row>
    <row r="232" spans="1:40" ht="25.5" x14ac:dyDescent="0.25">
      <c r="A232" s="96">
        <v>1</v>
      </c>
      <c r="B232" s="97" t="s">
        <v>5</v>
      </c>
      <c r="C232" s="96">
        <v>10</v>
      </c>
      <c r="D232" s="96" t="s">
        <v>1139</v>
      </c>
      <c r="E232" s="97" t="s">
        <v>156</v>
      </c>
      <c r="F232" s="96">
        <v>9</v>
      </c>
      <c r="G232" s="96" t="s">
        <v>1183</v>
      </c>
      <c r="H232" s="97" t="s">
        <v>1184</v>
      </c>
      <c r="I232" s="96">
        <v>3</v>
      </c>
      <c r="J232" s="96">
        <v>9</v>
      </c>
      <c r="K232" s="97" t="s">
        <v>1209</v>
      </c>
      <c r="L232" s="53">
        <v>2020051290041</v>
      </c>
      <c r="M232" s="96">
        <v>2</v>
      </c>
      <c r="N232" s="96">
        <v>11092</v>
      </c>
      <c r="O232" s="97" t="str">
        <f>+VLOOKUP(N232,'[1]Productos PD'!$B$2:$C$349,2,FALSE)</f>
        <v>Acciones para Garantizar el aseguramiento en salud de la población objetivo.</v>
      </c>
      <c r="P232" s="96" t="s">
        <v>952</v>
      </c>
      <c r="Q232" s="96">
        <v>4</v>
      </c>
      <c r="R232" s="122" t="s">
        <v>953</v>
      </c>
      <c r="S232" s="125">
        <v>1</v>
      </c>
      <c r="T232" s="97" t="s">
        <v>1071</v>
      </c>
      <c r="U232" s="97" t="s">
        <v>1216</v>
      </c>
      <c r="V232" s="96" t="s">
        <v>983</v>
      </c>
      <c r="W232" s="122">
        <v>1</v>
      </c>
      <c r="X232" s="103" t="s">
        <v>962</v>
      </c>
      <c r="Y232" s="144">
        <v>1.4423177502296129E-2</v>
      </c>
      <c r="Z232" s="150">
        <v>1</v>
      </c>
      <c r="AA232" s="150">
        <v>1</v>
      </c>
      <c r="AB232" s="150">
        <v>1</v>
      </c>
      <c r="AC232" s="150">
        <v>1</v>
      </c>
      <c r="AD232" s="150">
        <v>1</v>
      </c>
      <c r="AE232" s="150">
        <v>1</v>
      </c>
      <c r="AF232" s="150">
        <v>1</v>
      </c>
      <c r="AG232" s="130"/>
      <c r="AH232" s="54">
        <f t="shared" si="6"/>
        <v>1</v>
      </c>
      <c r="AI232" s="54">
        <f t="shared" si="7"/>
        <v>1</v>
      </c>
      <c r="AJ232" s="135">
        <v>200000000</v>
      </c>
      <c r="AK232" s="148">
        <v>30201</v>
      </c>
      <c r="AL232" s="149" t="s">
        <v>957</v>
      </c>
      <c r="AM232" s="136">
        <v>89944144</v>
      </c>
      <c r="AN232" s="151"/>
    </row>
    <row r="233" spans="1:40" ht="25.5" x14ac:dyDescent="0.25">
      <c r="A233" s="96">
        <v>1</v>
      </c>
      <c r="B233" s="97" t="s">
        <v>5</v>
      </c>
      <c r="C233" s="96">
        <v>10</v>
      </c>
      <c r="D233" s="96" t="s">
        <v>1139</v>
      </c>
      <c r="E233" s="97" t="s">
        <v>156</v>
      </c>
      <c r="F233" s="96">
        <v>9</v>
      </c>
      <c r="G233" s="96" t="s">
        <v>1183</v>
      </c>
      <c r="H233" s="97" t="s">
        <v>1184</v>
      </c>
      <c r="I233" s="96">
        <v>3</v>
      </c>
      <c r="J233" s="96">
        <v>9</v>
      </c>
      <c r="K233" s="97" t="s">
        <v>1209</v>
      </c>
      <c r="L233" s="53">
        <v>2020051290041</v>
      </c>
      <c r="M233" s="96">
        <v>2</v>
      </c>
      <c r="N233" s="96">
        <v>11092</v>
      </c>
      <c r="O233" s="97" t="str">
        <f>+VLOOKUP(N233,'[1]Productos PD'!$B$2:$C$349,2,FALSE)</f>
        <v>Acciones para Garantizar el aseguramiento en salud de la población objetivo.</v>
      </c>
      <c r="P233" s="96" t="s">
        <v>952</v>
      </c>
      <c r="Q233" s="96">
        <v>4</v>
      </c>
      <c r="R233" s="122" t="s">
        <v>953</v>
      </c>
      <c r="S233" s="125">
        <v>1</v>
      </c>
      <c r="T233" s="97" t="s">
        <v>1071</v>
      </c>
      <c r="U233" s="97" t="s">
        <v>1216</v>
      </c>
      <c r="V233" s="96" t="s">
        <v>983</v>
      </c>
      <c r="W233" s="122">
        <v>1</v>
      </c>
      <c r="X233" s="103" t="s">
        <v>962</v>
      </c>
      <c r="Y233" s="144">
        <v>1.4423177502296129E-2</v>
      </c>
      <c r="Z233" s="150">
        <v>1</v>
      </c>
      <c r="AA233" s="150">
        <v>1</v>
      </c>
      <c r="AB233" s="150">
        <v>1</v>
      </c>
      <c r="AC233" s="150">
        <v>1</v>
      </c>
      <c r="AD233" s="150">
        <v>1</v>
      </c>
      <c r="AE233" s="150">
        <v>1</v>
      </c>
      <c r="AF233" s="150">
        <v>1</v>
      </c>
      <c r="AG233" s="130"/>
      <c r="AH233" s="54">
        <f t="shared" si="6"/>
        <v>1</v>
      </c>
      <c r="AI233" s="54">
        <f t="shared" si="7"/>
        <v>1</v>
      </c>
      <c r="AJ233" s="135">
        <v>76543416.989999995</v>
      </c>
      <c r="AK233" s="148">
        <v>50210</v>
      </c>
      <c r="AL233" s="149" t="s">
        <v>1217</v>
      </c>
      <c r="AM233" s="136">
        <v>943850</v>
      </c>
      <c r="AN233" s="151"/>
    </row>
    <row r="234" spans="1:40" ht="25.5" x14ac:dyDescent="0.25">
      <c r="A234" s="96">
        <v>1</v>
      </c>
      <c r="B234" s="97" t="s">
        <v>5</v>
      </c>
      <c r="C234" s="96">
        <v>10</v>
      </c>
      <c r="D234" s="96" t="s">
        <v>1139</v>
      </c>
      <c r="E234" s="97" t="s">
        <v>156</v>
      </c>
      <c r="F234" s="96">
        <v>9</v>
      </c>
      <c r="G234" s="96" t="s">
        <v>1183</v>
      </c>
      <c r="H234" s="97" t="s">
        <v>1184</v>
      </c>
      <c r="I234" s="96">
        <v>3</v>
      </c>
      <c r="J234" s="96">
        <v>9</v>
      </c>
      <c r="K234" s="97" t="s">
        <v>1209</v>
      </c>
      <c r="L234" s="53">
        <v>2020051290041</v>
      </c>
      <c r="M234" s="96">
        <v>2</v>
      </c>
      <c r="N234" s="96">
        <v>11092</v>
      </c>
      <c r="O234" s="97" t="str">
        <f>+VLOOKUP(N234,'[1]Productos PD'!$B$2:$C$349,2,FALSE)</f>
        <v>Acciones para Garantizar el aseguramiento en salud de la población objetivo.</v>
      </c>
      <c r="P234" s="96" t="s">
        <v>952</v>
      </c>
      <c r="Q234" s="96">
        <v>4</v>
      </c>
      <c r="R234" s="122" t="s">
        <v>953</v>
      </c>
      <c r="S234" s="125">
        <v>1</v>
      </c>
      <c r="T234" s="97" t="s">
        <v>1071</v>
      </c>
      <c r="U234" s="97" t="s">
        <v>1216</v>
      </c>
      <c r="V234" s="96" t="s">
        <v>983</v>
      </c>
      <c r="W234" s="122">
        <v>1</v>
      </c>
      <c r="X234" s="103" t="s">
        <v>962</v>
      </c>
      <c r="Y234" s="144">
        <v>1.4423177502296129E-2</v>
      </c>
      <c r="Z234" s="150">
        <v>1</v>
      </c>
      <c r="AA234" s="150">
        <v>1</v>
      </c>
      <c r="AB234" s="150">
        <v>1</v>
      </c>
      <c r="AC234" s="150">
        <v>1</v>
      </c>
      <c r="AD234" s="150">
        <v>1</v>
      </c>
      <c r="AE234" s="150">
        <v>1</v>
      </c>
      <c r="AF234" s="150">
        <v>1</v>
      </c>
      <c r="AG234" s="130"/>
      <c r="AH234" s="54">
        <f t="shared" si="6"/>
        <v>1</v>
      </c>
      <c r="AI234" s="54">
        <f t="shared" si="7"/>
        <v>1</v>
      </c>
      <c r="AJ234" s="135">
        <v>1854500</v>
      </c>
      <c r="AK234" s="148">
        <v>50211</v>
      </c>
      <c r="AL234" s="149" t="s">
        <v>1217</v>
      </c>
      <c r="AM234" s="136">
        <v>0</v>
      </c>
      <c r="AN234" s="151" t="s">
        <v>1218</v>
      </c>
    </row>
    <row r="235" spans="1:40" ht="38.25" x14ac:dyDescent="0.25">
      <c r="A235" s="96">
        <v>1</v>
      </c>
      <c r="B235" s="97" t="s">
        <v>5</v>
      </c>
      <c r="C235" s="96">
        <v>10</v>
      </c>
      <c r="D235" s="96" t="s">
        <v>1139</v>
      </c>
      <c r="E235" s="97" t="s">
        <v>156</v>
      </c>
      <c r="F235" s="96">
        <v>9</v>
      </c>
      <c r="G235" s="96" t="s">
        <v>1183</v>
      </c>
      <c r="H235" s="97" t="s">
        <v>1184</v>
      </c>
      <c r="I235" s="96">
        <v>3</v>
      </c>
      <c r="J235" s="96">
        <v>17</v>
      </c>
      <c r="K235" s="97" t="s">
        <v>1185</v>
      </c>
      <c r="L235" s="53">
        <v>2020051290040</v>
      </c>
      <c r="M235" s="96">
        <v>4</v>
      </c>
      <c r="N235" s="96">
        <v>11094</v>
      </c>
      <c r="O235" s="97" t="str">
        <f>+VLOOKUP(N235,'[1]Productos PD'!$B$2:$C$349,2,FALSE)</f>
        <v>Desarrollar la estrategia de salud Más Cerca.</v>
      </c>
      <c r="P235" s="96" t="s">
        <v>952</v>
      </c>
      <c r="Q235" s="96">
        <v>4</v>
      </c>
      <c r="R235" s="122" t="s">
        <v>953</v>
      </c>
      <c r="S235" s="125">
        <v>12</v>
      </c>
      <c r="T235" s="97" t="s">
        <v>1071</v>
      </c>
      <c r="U235" s="97" t="s">
        <v>1219</v>
      </c>
      <c r="V235" s="96" t="s">
        <v>983</v>
      </c>
      <c r="W235" s="122">
        <v>1</v>
      </c>
      <c r="X235" s="103" t="s">
        <v>956</v>
      </c>
      <c r="Y235" s="144">
        <v>0.25272777530897678</v>
      </c>
      <c r="Z235" s="150">
        <v>0.25</v>
      </c>
      <c r="AA235" s="54">
        <v>0</v>
      </c>
      <c r="AB235" s="150">
        <v>0.25</v>
      </c>
      <c r="AC235" s="150">
        <v>0</v>
      </c>
      <c r="AD235" s="150">
        <v>0.25</v>
      </c>
      <c r="AE235" s="159">
        <v>0</v>
      </c>
      <c r="AF235" s="150">
        <v>0.25</v>
      </c>
      <c r="AG235" s="130"/>
      <c r="AH235" s="54">
        <f t="shared" si="6"/>
        <v>0</v>
      </c>
      <c r="AI235" s="54">
        <f t="shared" si="7"/>
        <v>0</v>
      </c>
      <c r="AJ235" s="135">
        <v>5958423</v>
      </c>
      <c r="AK235" s="148">
        <v>30204</v>
      </c>
      <c r="AL235" s="149" t="s">
        <v>957</v>
      </c>
      <c r="AM235" s="136">
        <v>0</v>
      </c>
      <c r="AN235" s="151"/>
    </row>
    <row r="236" spans="1:40" ht="38.25" x14ac:dyDescent="0.25">
      <c r="A236" s="96">
        <v>1</v>
      </c>
      <c r="B236" s="97" t="s">
        <v>5</v>
      </c>
      <c r="C236" s="96">
        <v>10</v>
      </c>
      <c r="D236" s="96" t="s">
        <v>1139</v>
      </c>
      <c r="E236" s="97" t="s">
        <v>156</v>
      </c>
      <c r="F236" s="96">
        <v>9</v>
      </c>
      <c r="G236" s="96" t="s">
        <v>1183</v>
      </c>
      <c r="H236" s="97" t="s">
        <v>1184</v>
      </c>
      <c r="I236" s="96">
        <v>3</v>
      </c>
      <c r="J236" s="96">
        <v>17</v>
      </c>
      <c r="K236" s="97" t="s">
        <v>1185</v>
      </c>
      <c r="L236" s="53">
        <v>2020051290040</v>
      </c>
      <c r="M236" s="96">
        <v>4</v>
      </c>
      <c r="N236" s="96">
        <v>11094</v>
      </c>
      <c r="O236" s="97" t="str">
        <f>+VLOOKUP(N236,'[1]Productos PD'!$B$2:$C$349,2,FALSE)</f>
        <v>Desarrollar la estrategia de salud Más Cerca.</v>
      </c>
      <c r="P236" s="96" t="s">
        <v>952</v>
      </c>
      <c r="Q236" s="96">
        <v>4</v>
      </c>
      <c r="R236" s="122" t="s">
        <v>953</v>
      </c>
      <c r="S236" s="125">
        <v>12</v>
      </c>
      <c r="T236" s="97" t="s">
        <v>1071</v>
      </c>
      <c r="U236" s="97" t="s">
        <v>1220</v>
      </c>
      <c r="V236" s="96" t="s">
        <v>983</v>
      </c>
      <c r="W236" s="122">
        <v>1</v>
      </c>
      <c r="X236" s="96" t="s">
        <v>984</v>
      </c>
      <c r="Y236" s="144">
        <v>0.49454440696683433</v>
      </c>
      <c r="Z236" s="150">
        <v>0.25</v>
      </c>
      <c r="AA236" s="150">
        <v>0.25</v>
      </c>
      <c r="AB236" s="150">
        <v>0.25</v>
      </c>
      <c r="AC236" s="150">
        <v>0.25</v>
      </c>
      <c r="AD236" s="150">
        <v>0.5</v>
      </c>
      <c r="AE236" s="150">
        <v>0.5</v>
      </c>
      <c r="AF236" s="150">
        <v>0</v>
      </c>
      <c r="AG236" s="130"/>
      <c r="AH236" s="54">
        <f t="shared" si="6"/>
        <v>1</v>
      </c>
      <c r="AI236" s="54">
        <f t="shared" si="7"/>
        <v>1</v>
      </c>
      <c r="AJ236" s="135">
        <v>11659600</v>
      </c>
      <c r="AK236" s="148">
        <v>30204</v>
      </c>
      <c r="AL236" s="149" t="s">
        <v>957</v>
      </c>
      <c r="AM236" s="136">
        <v>16517765</v>
      </c>
      <c r="AN236" s="151"/>
    </row>
    <row r="237" spans="1:40" ht="38.25" x14ac:dyDescent="0.25">
      <c r="A237" s="96">
        <v>1</v>
      </c>
      <c r="B237" s="97" t="s">
        <v>5</v>
      </c>
      <c r="C237" s="96">
        <v>10</v>
      </c>
      <c r="D237" s="96" t="s">
        <v>1139</v>
      </c>
      <c r="E237" s="97" t="s">
        <v>156</v>
      </c>
      <c r="F237" s="96">
        <v>9</v>
      </c>
      <c r="G237" s="96" t="s">
        <v>1183</v>
      </c>
      <c r="H237" s="97" t="s">
        <v>1184</v>
      </c>
      <c r="I237" s="96">
        <v>3</v>
      </c>
      <c r="J237" s="96">
        <v>17</v>
      </c>
      <c r="K237" s="97" t="s">
        <v>1185</v>
      </c>
      <c r="L237" s="53">
        <v>2020051290040</v>
      </c>
      <c r="M237" s="96">
        <v>4</v>
      </c>
      <c r="N237" s="96">
        <v>11094</v>
      </c>
      <c r="O237" s="97" t="str">
        <f>+VLOOKUP(N237,'[1]Productos PD'!$B$2:$C$349,2,FALSE)</f>
        <v>Desarrollar la estrategia de salud Más Cerca.</v>
      </c>
      <c r="P237" s="96" t="s">
        <v>952</v>
      </c>
      <c r="Q237" s="96">
        <v>4</v>
      </c>
      <c r="R237" s="122" t="s">
        <v>953</v>
      </c>
      <c r="S237" s="125">
        <v>12</v>
      </c>
      <c r="T237" s="97" t="s">
        <v>1071</v>
      </c>
      <c r="U237" s="97" t="s">
        <v>1221</v>
      </c>
      <c r="V237" s="96" t="s">
        <v>952</v>
      </c>
      <c r="W237" s="125">
        <v>11</v>
      </c>
      <c r="X237" s="103" t="s">
        <v>956</v>
      </c>
      <c r="Y237" s="144">
        <v>0.2527278177241889</v>
      </c>
      <c r="Z237" s="125">
        <v>2</v>
      </c>
      <c r="AA237" s="125">
        <v>2</v>
      </c>
      <c r="AB237" s="145">
        <v>3</v>
      </c>
      <c r="AC237" s="146">
        <v>3</v>
      </c>
      <c r="AD237" s="145">
        <v>3</v>
      </c>
      <c r="AE237" s="147">
        <v>3</v>
      </c>
      <c r="AF237" s="145">
        <v>3</v>
      </c>
      <c r="AG237" s="130"/>
      <c r="AH237" s="54">
        <f t="shared" si="6"/>
        <v>0.72727272727272729</v>
      </c>
      <c r="AI237" s="54">
        <f t="shared" si="7"/>
        <v>0.72727272727272729</v>
      </c>
      <c r="AJ237" s="135">
        <v>5958424</v>
      </c>
      <c r="AK237" s="148">
        <v>30204</v>
      </c>
      <c r="AL237" s="149" t="s">
        <v>957</v>
      </c>
      <c r="AM237" s="136">
        <v>0</v>
      </c>
      <c r="AN237" s="154" t="s">
        <v>1112</v>
      </c>
    </row>
    <row r="238" spans="1:40" ht="38.25" x14ac:dyDescent="0.25">
      <c r="A238" s="96">
        <v>4</v>
      </c>
      <c r="B238" s="97" t="s">
        <v>189</v>
      </c>
      <c r="C238" s="96">
        <v>2</v>
      </c>
      <c r="D238" s="96" t="s">
        <v>1222</v>
      </c>
      <c r="E238" s="97" t="s">
        <v>1223</v>
      </c>
      <c r="F238" s="98">
        <v>1</v>
      </c>
      <c r="G238" s="96" t="s">
        <v>1224</v>
      </c>
      <c r="H238" s="97" t="s">
        <v>1225</v>
      </c>
      <c r="I238" s="96">
        <v>17</v>
      </c>
      <c r="J238" s="96"/>
      <c r="K238" s="97" t="s">
        <v>1226</v>
      </c>
      <c r="L238" s="98">
        <v>2020051290056</v>
      </c>
      <c r="M238" s="96">
        <v>1</v>
      </c>
      <c r="N238" s="96">
        <v>4211</v>
      </c>
      <c r="O238" s="97" t="str">
        <f>+VLOOKUP(N238,'[2]Productos PD'!$B$2:$C$349,2,FALSE)</f>
        <v>Diagnóstico institucional de modernización del municipio, acorde con las nuevas demandas ciudadanas, el nuevo modelo de gestión, objetivos estratégicos y utilización de las TICS.</v>
      </c>
      <c r="P238" s="96" t="s">
        <v>983</v>
      </c>
      <c r="Q238" s="122">
        <v>1</v>
      </c>
      <c r="R238" s="122" t="s">
        <v>1001</v>
      </c>
      <c r="S238" s="122">
        <v>1</v>
      </c>
      <c r="T238" s="97" t="s">
        <v>1227</v>
      </c>
      <c r="U238" s="101" t="s">
        <v>1228</v>
      </c>
      <c r="V238" s="96" t="s">
        <v>952</v>
      </c>
      <c r="W238" s="125">
        <v>1</v>
      </c>
      <c r="X238" s="96" t="s">
        <v>984</v>
      </c>
      <c r="Y238" s="144">
        <v>0.6</v>
      </c>
      <c r="Z238" s="127">
        <v>0</v>
      </c>
      <c r="AA238" s="162">
        <v>0</v>
      </c>
      <c r="AB238" s="130">
        <v>0</v>
      </c>
      <c r="AC238" s="54">
        <v>0</v>
      </c>
      <c r="AD238" s="130">
        <v>1</v>
      </c>
      <c r="AE238" s="132">
        <v>0</v>
      </c>
      <c r="AF238" s="130">
        <v>0</v>
      </c>
      <c r="AG238" s="130"/>
      <c r="AH238" s="54">
        <f t="shared" si="6"/>
        <v>0</v>
      </c>
      <c r="AI238" s="54">
        <f t="shared" si="7"/>
        <v>0</v>
      </c>
      <c r="AJ238" s="163">
        <v>56000000</v>
      </c>
      <c r="AK238" s="164">
        <v>31704</v>
      </c>
      <c r="AL238" s="165" t="s">
        <v>957</v>
      </c>
      <c r="AM238" s="231">
        <v>0</v>
      </c>
      <c r="AN238" s="166" t="s">
        <v>1229</v>
      </c>
    </row>
    <row r="239" spans="1:40" ht="38.25" x14ac:dyDescent="0.25">
      <c r="A239" s="96">
        <v>4</v>
      </c>
      <c r="B239" s="97" t="s">
        <v>189</v>
      </c>
      <c r="C239" s="96">
        <v>2</v>
      </c>
      <c r="D239" s="96" t="s">
        <v>1222</v>
      </c>
      <c r="E239" s="97" t="s">
        <v>1223</v>
      </c>
      <c r="F239" s="98">
        <v>1</v>
      </c>
      <c r="G239" s="96" t="s">
        <v>1224</v>
      </c>
      <c r="H239" s="97" t="s">
        <v>1225</v>
      </c>
      <c r="I239" s="96">
        <v>17</v>
      </c>
      <c r="J239" s="96"/>
      <c r="K239" s="97" t="s">
        <v>1226</v>
      </c>
      <c r="L239" s="98">
        <v>2020051290056</v>
      </c>
      <c r="M239" s="96">
        <v>1</v>
      </c>
      <c r="N239" s="96">
        <v>4211</v>
      </c>
      <c r="O239" s="97" t="str">
        <f>+VLOOKUP(N239,'[2]Productos PD'!$B$2:$C$349,2,FALSE)</f>
        <v>Diagnóstico institucional de modernización del municipio, acorde con las nuevas demandas ciudadanas, el nuevo modelo de gestión, objetivos estratégicos y utilización de las TICS.</v>
      </c>
      <c r="P239" s="96" t="s">
        <v>983</v>
      </c>
      <c r="Q239" s="122">
        <v>1</v>
      </c>
      <c r="R239" s="122" t="s">
        <v>1001</v>
      </c>
      <c r="S239" s="122">
        <v>1</v>
      </c>
      <c r="T239" s="97" t="s">
        <v>1227</v>
      </c>
      <c r="U239" s="101" t="s">
        <v>1230</v>
      </c>
      <c r="V239" s="96" t="s">
        <v>952</v>
      </c>
      <c r="W239" s="125">
        <v>1</v>
      </c>
      <c r="X239" s="96" t="s">
        <v>984</v>
      </c>
      <c r="Y239" s="144">
        <v>0.2</v>
      </c>
      <c r="Z239" s="127">
        <v>0</v>
      </c>
      <c r="AA239" s="162">
        <v>0</v>
      </c>
      <c r="AB239" s="130">
        <v>0</v>
      </c>
      <c r="AC239" s="54">
        <v>0</v>
      </c>
      <c r="AD239" s="130">
        <v>0</v>
      </c>
      <c r="AE239" s="132">
        <v>0</v>
      </c>
      <c r="AF239" s="130">
        <v>1</v>
      </c>
      <c r="AG239" s="130"/>
      <c r="AH239" s="54">
        <f t="shared" si="6"/>
        <v>0</v>
      </c>
      <c r="AI239" s="54">
        <f t="shared" si="7"/>
        <v>0</v>
      </c>
      <c r="AJ239" s="163">
        <v>56000000</v>
      </c>
      <c r="AK239" s="164">
        <v>31704</v>
      </c>
      <c r="AL239" s="165" t="s">
        <v>957</v>
      </c>
      <c r="AM239" s="231">
        <v>0</v>
      </c>
      <c r="AN239" s="166" t="s">
        <v>1229</v>
      </c>
    </row>
    <row r="240" spans="1:40" ht="38.25" x14ac:dyDescent="0.25">
      <c r="A240" s="96">
        <v>4</v>
      </c>
      <c r="B240" s="97" t="s">
        <v>189</v>
      </c>
      <c r="C240" s="96">
        <v>2</v>
      </c>
      <c r="D240" s="96" t="s">
        <v>1222</v>
      </c>
      <c r="E240" s="97" t="s">
        <v>1223</v>
      </c>
      <c r="F240" s="98">
        <v>1</v>
      </c>
      <c r="G240" s="96" t="s">
        <v>1224</v>
      </c>
      <c r="H240" s="97" t="s">
        <v>1225</v>
      </c>
      <c r="I240" s="96">
        <v>17</v>
      </c>
      <c r="J240" s="96"/>
      <c r="K240" s="97" t="s">
        <v>1226</v>
      </c>
      <c r="L240" s="98">
        <v>2020051290056</v>
      </c>
      <c r="M240" s="96">
        <v>1</v>
      </c>
      <c r="N240" s="96">
        <v>4211</v>
      </c>
      <c r="O240" s="97" t="str">
        <f>+VLOOKUP(N240,'[2]Productos PD'!$B$2:$C$349,2,FALSE)</f>
        <v>Diagnóstico institucional de modernización del municipio, acorde con las nuevas demandas ciudadanas, el nuevo modelo de gestión, objetivos estratégicos y utilización de las TICS.</v>
      </c>
      <c r="P240" s="96" t="s">
        <v>983</v>
      </c>
      <c r="Q240" s="122">
        <v>1</v>
      </c>
      <c r="R240" s="122" t="s">
        <v>1001</v>
      </c>
      <c r="S240" s="122">
        <v>1</v>
      </c>
      <c r="T240" s="97" t="s">
        <v>1227</v>
      </c>
      <c r="U240" s="101" t="s">
        <v>1231</v>
      </c>
      <c r="V240" s="96" t="s">
        <v>952</v>
      </c>
      <c r="W240" s="125">
        <v>10</v>
      </c>
      <c r="X240" s="103" t="s">
        <v>956</v>
      </c>
      <c r="Y240" s="144">
        <v>0.2</v>
      </c>
      <c r="Z240" s="127">
        <v>0</v>
      </c>
      <c r="AA240" s="164">
        <v>0</v>
      </c>
      <c r="AB240" s="130">
        <v>0</v>
      </c>
      <c r="AC240" s="162">
        <v>0</v>
      </c>
      <c r="AD240" s="130">
        <v>5</v>
      </c>
      <c r="AE240" s="132">
        <v>33</v>
      </c>
      <c r="AF240" s="130">
        <v>5</v>
      </c>
      <c r="AG240" s="130"/>
      <c r="AH240" s="54">
        <f t="shared" si="6"/>
        <v>3.3</v>
      </c>
      <c r="AI240" s="54">
        <f t="shared" si="7"/>
        <v>1</v>
      </c>
      <c r="AJ240" s="163">
        <v>56000000</v>
      </c>
      <c r="AK240" s="164">
        <v>31704</v>
      </c>
      <c r="AL240" s="165" t="s">
        <v>957</v>
      </c>
      <c r="AM240" s="231">
        <v>0</v>
      </c>
      <c r="AN240" s="166" t="s">
        <v>1229</v>
      </c>
    </row>
    <row r="241" spans="1:40" ht="38.25" x14ac:dyDescent="0.25">
      <c r="A241" s="96">
        <v>4</v>
      </c>
      <c r="B241" s="97" t="s">
        <v>189</v>
      </c>
      <c r="C241" s="96">
        <v>2</v>
      </c>
      <c r="D241" s="96" t="s">
        <v>1222</v>
      </c>
      <c r="E241" s="97" t="s">
        <v>1223</v>
      </c>
      <c r="F241" s="98">
        <v>1</v>
      </c>
      <c r="G241" s="96" t="s">
        <v>1224</v>
      </c>
      <c r="H241" s="97" t="s">
        <v>1225</v>
      </c>
      <c r="I241" s="96">
        <v>17</v>
      </c>
      <c r="J241" s="96"/>
      <c r="K241" s="97" t="s">
        <v>1226</v>
      </c>
      <c r="L241" s="98">
        <v>2020051290056</v>
      </c>
      <c r="M241" s="96">
        <v>2</v>
      </c>
      <c r="N241" s="96">
        <v>4212</v>
      </c>
      <c r="O241" s="97" t="str">
        <f>+VLOOKUP(N241,'[2]Productos PD'!$B$2:$C$349,2,FALSE)</f>
        <v>Acciones para desarrollar iniciativas de transformación y modernización institucional que fortalezcan las capacidades de gestión administrativa y atención ciudadana.</v>
      </c>
      <c r="P241" s="96" t="s">
        <v>952</v>
      </c>
      <c r="Q241" s="96">
        <v>4</v>
      </c>
      <c r="R241" s="122" t="s">
        <v>953</v>
      </c>
      <c r="S241" s="125">
        <v>1</v>
      </c>
      <c r="T241" s="97" t="s">
        <v>1227</v>
      </c>
      <c r="U241" s="167" t="s">
        <v>1232</v>
      </c>
      <c r="V241" s="96" t="s">
        <v>952</v>
      </c>
      <c r="W241" s="125">
        <v>720</v>
      </c>
      <c r="X241" s="103" t="s">
        <v>956</v>
      </c>
      <c r="Y241" s="144">
        <v>0.1</v>
      </c>
      <c r="Z241" s="127">
        <v>180</v>
      </c>
      <c r="AA241" s="164">
        <v>180</v>
      </c>
      <c r="AB241" s="130">
        <v>180</v>
      </c>
      <c r="AC241" s="162">
        <v>400</v>
      </c>
      <c r="AD241" s="130">
        <v>180</v>
      </c>
      <c r="AE241" s="132">
        <v>723</v>
      </c>
      <c r="AF241" s="130">
        <v>180</v>
      </c>
      <c r="AG241" s="130"/>
      <c r="AH241" s="54">
        <f t="shared" si="6"/>
        <v>1.8097222222222222</v>
      </c>
      <c r="AI241" s="54">
        <f t="shared" si="7"/>
        <v>1</v>
      </c>
      <c r="AJ241" s="163">
        <v>16205352</v>
      </c>
      <c r="AK241" s="164">
        <v>31704</v>
      </c>
      <c r="AL241" s="165" t="s">
        <v>957</v>
      </c>
      <c r="AM241" s="231">
        <v>16205352</v>
      </c>
      <c r="AN241" s="166"/>
    </row>
    <row r="242" spans="1:40" ht="38.25" x14ac:dyDescent="0.25">
      <c r="A242" s="96">
        <v>4</v>
      </c>
      <c r="B242" s="97" t="s">
        <v>189</v>
      </c>
      <c r="C242" s="96">
        <v>2</v>
      </c>
      <c r="D242" s="96" t="s">
        <v>1222</v>
      </c>
      <c r="E242" s="97" t="s">
        <v>1223</v>
      </c>
      <c r="F242" s="98">
        <v>1</v>
      </c>
      <c r="G242" s="96" t="s">
        <v>1224</v>
      </c>
      <c r="H242" s="97" t="s">
        <v>1225</v>
      </c>
      <c r="I242" s="96">
        <v>17</v>
      </c>
      <c r="J242" s="96"/>
      <c r="K242" s="97" t="s">
        <v>1226</v>
      </c>
      <c r="L242" s="98">
        <v>2020051290056</v>
      </c>
      <c r="M242" s="96">
        <v>2</v>
      </c>
      <c r="N242" s="96">
        <v>4212</v>
      </c>
      <c r="O242" s="97" t="str">
        <f>+VLOOKUP(N242,'[2]Productos PD'!$B$2:$C$349,2,FALSE)</f>
        <v>Acciones para desarrollar iniciativas de transformación y modernización institucional que fortalezcan las capacidades de gestión administrativa y atención ciudadana.</v>
      </c>
      <c r="P242" s="96" t="s">
        <v>952</v>
      </c>
      <c r="Q242" s="96">
        <v>4</v>
      </c>
      <c r="R242" s="122" t="s">
        <v>953</v>
      </c>
      <c r="S242" s="125">
        <v>1</v>
      </c>
      <c r="T242" s="97" t="s">
        <v>1227</v>
      </c>
      <c r="U242" s="167" t="s">
        <v>1232</v>
      </c>
      <c r="V242" s="96" t="s">
        <v>952</v>
      </c>
      <c r="W242" s="125">
        <v>720</v>
      </c>
      <c r="X242" s="103" t="s">
        <v>956</v>
      </c>
      <c r="Y242" s="144">
        <v>0.1</v>
      </c>
      <c r="Z242" s="127">
        <v>180</v>
      </c>
      <c r="AA242" s="164">
        <v>180</v>
      </c>
      <c r="AB242" s="130">
        <v>180</v>
      </c>
      <c r="AC242" s="162">
        <v>400</v>
      </c>
      <c r="AD242" s="130">
        <v>180</v>
      </c>
      <c r="AE242" s="132">
        <v>723</v>
      </c>
      <c r="AF242" s="130">
        <v>180</v>
      </c>
      <c r="AG242" s="130"/>
      <c r="AH242" s="54">
        <f t="shared" si="6"/>
        <v>1.8097222222222222</v>
      </c>
      <c r="AI242" s="54">
        <f t="shared" si="7"/>
        <v>1</v>
      </c>
      <c r="AJ242" s="163">
        <v>14630929</v>
      </c>
      <c r="AK242" s="164">
        <v>31702</v>
      </c>
      <c r="AL242" s="165" t="s">
        <v>957</v>
      </c>
      <c r="AM242" s="231">
        <v>4758401</v>
      </c>
      <c r="AN242" s="153" t="s">
        <v>1233</v>
      </c>
    </row>
    <row r="243" spans="1:40" ht="38.25" x14ac:dyDescent="0.25">
      <c r="A243" s="96">
        <v>4</v>
      </c>
      <c r="B243" s="97" t="s">
        <v>189</v>
      </c>
      <c r="C243" s="96">
        <v>2</v>
      </c>
      <c r="D243" s="96" t="s">
        <v>1222</v>
      </c>
      <c r="E243" s="97" t="s">
        <v>1223</v>
      </c>
      <c r="F243" s="98">
        <v>1</v>
      </c>
      <c r="G243" s="96" t="s">
        <v>1224</v>
      </c>
      <c r="H243" s="97" t="s">
        <v>1225</v>
      </c>
      <c r="I243" s="96">
        <v>17</v>
      </c>
      <c r="J243" s="96"/>
      <c r="K243" s="97" t="s">
        <v>1226</v>
      </c>
      <c r="L243" s="98">
        <v>2020051290056</v>
      </c>
      <c r="M243" s="96">
        <v>2</v>
      </c>
      <c r="N243" s="96">
        <v>4212</v>
      </c>
      <c r="O243" s="97" t="str">
        <f>+VLOOKUP(N243,'[2]Productos PD'!$B$2:$C$349,2,FALSE)</f>
        <v>Acciones para desarrollar iniciativas de transformación y modernización institucional que fortalezcan las capacidades de gestión administrativa y atención ciudadana.</v>
      </c>
      <c r="P243" s="96" t="s">
        <v>952</v>
      </c>
      <c r="Q243" s="96">
        <v>4</v>
      </c>
      <c r="R243" s="122" t="s">
        <v>953</v>
      </c>
      <c r="S243" s="125">
        <v>1</v>
      </c>
      <c r="T243" s="97" t="s">
        <v>1227</v>
      </c>
      <c r="U243" s="167" t="s">
        <v>1234</v>
      </c>
      <c r="V243" s="96" t="s">
        <v>952</v>
      </c>
      <c r="W243" s="125">
        <v>360000</v>
      </c>
      <c r="X243" s="103" t="s">
        <v>956</v>
      </c>
      <c r="Y243" s="144">
        <v>0.1</v>
      </c>
      <c r="Z243" s="127">
        <v>90000</v>
      </c>
      <c r="AA243" s="164">
        <v>90000</v>
      </c>
      <c r="AB243" s="130">
        <v>90000</v>
      </c>
      <c r="AC243" s="168">
        <v>362058</v>
      </c>
      <c r="AD243" s="130">
        <v>90000</v>
      </c>
      <c r="AE243" s="132">
        <v>288497</v>
      </c>
      <c r="AF243" s="130">
        <v>90000</v>
      </c>
      <c r="AG243" s="130"/>
      <c r="AH243" s="54">
        <f t="shared" si="6"/>
        <v>2.0570972222222221</v>
      </c>
      <c r="AI243" s="54">
        <f t="shared" si="7"/>
        <v>1</v>
      </c>
      <c r="AJ243" s="163">
        <v>16205352</v>
      </c>
      <c r="AK243" s="164">
        <v>31704</v>
      </c>
      <c r="AL243" s="165" t="s">
        <v>957</v>
      </c>
      <c r="AM243" s="231">
        <v>16205352</v>
      </c>
      <c r="AN243" s="166"/>
    </row>
    <row r="244" spans="1:40" ht="38.25" x14ac:dyDescent="0.25">
      <c r="A244" s="96">
        <v>4</v>
      </c>
      <c r="B244" s="97" t="s">
        <v>189</v>
      </c>
      <c r="C244" s="96">
        <v>2</v>
      </c>
      <c r="D244" s="96" t="s">
        <v>1222</v>
      </c>
      <c r="E244" s="97" t="s">
        <v>1223</v>
      </c>
      <c r="F244" s="98">
        <v>1</v>
      </c>
      <c r="G244" s="96" t="s">
        <v>1224</v>
      </c>
      <c r="H244" s="97" t="s">
        <v>1225</v>
      </c>
      <c r="I244" s="96">
        <v>17</v>
      </c>
      <c r="J244" s="96"/>
      <c r="K244" s="97" t="s">
        <v>1226</v>
      </c>
      <c r="L244" s="98">
        <v>2020051290056</v>
      </c>
      <c r="M244" s="96">
        <v>2</v>
      </c>
      <c r="N244" s="96">
        <v>4212</v>
      </c>
      <c r="O244" s="97" t="str">
        <f>+VLOOKUP(N244,'[2]Productos PD'!$B$2:$C$349,2,FALSE)</f>
        <v>Acciones para desarrollar iniciativas de transformación y modernización institucional que fortalezcan las capacidades de gestión administrativa y atención ciudadana.</v>
      </c>
      <c r="P244" s="96" t="s">
        <v>952</v>
      </c>
      <c r="Q244" s="96">
        <v>4</v>
      </c>
      <c r="R244" s="122" t="s">
        <v>953</v>
      </c>
      <c r="S244" s="125">
        <v>1</v>
      </c>
      <c r="T244" s="97" t="s">
        <v>1227</v>
      </c>
      <c r="U244" s="167" t="s">
        <v>1234</v>
      </c>
      <c r="V244" s="96" t="s">
        <v>952</v>
      </c>
      <c r="W244" s="125">
        <v>360000</v>
      </c>
      <c r="X244" s="103" t="s">
        <v>956</v>
      </c>
      <c r="Y244" s="144">
        <v>0.1</v>
      </c>
      <c r="Z244" s="127">
        <v>90000</v>
      </c>
      <c r="AA244" s="164">
        <v>90000</v>
      </c>
      <c r="AB244" s="130">
        <v>90000</v>
      </c>
      <c r="AC244" s="168">
        <v>362058</v>
      </c>
      <c r="AD244" s="130">
        <v>90000</v>
      </c>
      <c r="AE244" s="132">
        <v>288497</v>
      </c>
      <c r="AF244" s="130">
        <v>90000</v>
      </c>
      <c r="AG244" s="130"/>
      <c r="AH244" s="54">
        <f t="shared" si="6"/>
        <v>2.0570972222222221</v>
      </c>
      <c r="AI244" s="54">
        <f t="shared" si="7"/>
        <v>1</v>
      </c>
      <c r="AJ244" s="163">
        <v>14630929</v>
      </c>
      <c r="AK244" s="164">
        <v>31702</v>
      </c>
      <c r="AL244" s="165" t="s">
        <v>957</v>
      </c>
      <c r="AM244" s="231">
        <v>4758401</v>
      </c>
      <c r="AN244" s="153" t="s">
        <v>1233</v>
      </c>
    </row>
    <row r="245" spans="1:40" ht="38.25" x14ac:dyDescent="0.25">
      <c r="A245" s="96">
        <v>4</v>
      </c>
      <c r="B245" s="97" t="s">
        <v>189</v>
      </c>
      <c r="C245" s="96">
        <v>2</v>
      </c>
      <c r="D245" s="96" t="s">
        <v>1222</v>
      </c>
      <c r="E245" s="97" t="s">
        <v>1223</v>
      </c>
      <c r="F245" s="98">
        <v>1</v>
      </c>
      <c r="G245" s="96" t="s">
        <v>1224</v>
      </c>
      <c r="H245" s="97" t="s">
        <v>1225</v>
      </c>
      <c r="I245" s="96">
        <v>17</v>
      </c>
      <c r="J245" s="96"/>
      <c r="K245" s="97" t="s">
        <v>1226</v>
      </c>
      <c r="L245" s="98">
        <v>2020051290056</v>
      </c>
      <c r="M245" s="96">
        <v>2</v>
      </c>
      <c r="N245" s="96">
        <v>4212</v>
      </c>
      <c r="O245" s="97" t="str">
        <f>+VLOOKUP(N245,'[2]Productos PD'!$B$2:$C$349,2,FALSE)</f>
        <v>Acciones para desarrollar iniciativas de transformación y modernización institucional que fortalezcan las capacidades de gestión administrativa y atención ciudadana.</v>
      </c>
      <c r="P245" s="96" t="s">
        <v>952</v>
      </c>
      <c r="Q245" s="96">
        <v>4</v>
      </c>
      <c r="R245" s="122" t="s">
        <v>953</v>
      </c>
      <c r="S245" s="125">
        <v>1</v>
      </c>
      <c r="T245" s="97" t="s">
        <v>1227</v>
      </c>
      <c r="U245" s="101" t="s">
        <v>1235</v>
      </c>
      <c r="V245" s="96" t="s">
        <v>983</v>
      </c>
      <c r="W245" s="54">
        <v>0.9</v>
      </c>
      <c r="X245" s="103" t="s">
        <v>962</v>
      </c>
      <c r="Y245" s="144">
        <v>0.2</v>
      </c>
      <c r="Z245" s="54">
        <v>0</v>
      </c>
      <c r="AA245" s="54">
        <v>0</v>
      </c>
      <c r="AB245" s="54">
        <v>0</v>
      </c>
      <c r="AC245" s="168">
        <v>0</v>
      </c>
      <c r="AD245" s="54">
        <v>0.9</v>
      </c>
      <c r="AE245" s="169">
        <v>90</v>
      </c>
      <c r="AF245" s="54">
        <v>0.9</v>
      </c>
      <c r="AG245" s="130"/>
      <c r="AH245" s="54">
        <f t="shared" si="6"/>
        <v>1</v>
      </c>
      <c r="AI245" s="54">
        <f t="shared" si="7"/>
        <v>1</v>
      </c>
      <c r="AJ245" s="163">
        <v>7905052</v>
      </c>
      <c r="AK245" s="164">
        <v>31703</v>
      </c>
      <c r="AL245" s="165" t="s">
        <v>957</v>
      </c>
      <c r="AM245" s="231">
        <v>0</v>
      </c>
      <c r="AN245" s="166" t="s">
        <v>1236</v>
      </c>
    </row>
    <row r="246" spans="1:40" ht="38.25" x14ac:dyDescent="0.25">
      <c r="A246" s="96">
        <v>4</v>
      </c>
      <c r="B246" s="97" t="s">
        <v>189</v>
      </c>
      <c r="C246" s="96">
        <v>2</v>
      </c>
      <c r="D246" s="96" t="s">
        <v>1222</v>
      </c>
      <c r="E246" s="97" t="s">
        <v>1223</v>
      </c>
      <c r="F246" s="98">
        <v>1</v>
      </c>
      <c r="G246" s="96" t="s">
        <v>1224</v>
      </c>
      <c r="H246" s="97" t="s">
        <v>1225</v>
      </c>
      <c r="I246" s="96">
        <v>17</v>
      </c>
      <c r="J246" s="96"/>
      <c r="K246" s="97" t="s">
        <v>1226</v>
      </c>
      <c r="L246" s="98">
        <v>2020051290056</v>
      </c>
      <c r="M246" s="96">
        <v>2</v>
      </c>
      <c r="N246" s="96">
        <v>4212</v>
      </c>
      <c r="O246" s="97" t="str">
        <f>+VLOOKUP(N246,'[2]Productos PD'!$B$2:$C$349,2,FALSE)</f>
        <v>Acciones para desarrollar iniciativas de transformación y modernización institucional que fortalezcan las capacidades de gestión administrativa y atención ciudadana.</v>
      </c>
      <c r="P246" s="96" t="s">
        <v>952</v>
      </c>
      <c r="Q246" s="96">
        <v>4</v>
      </c>
      <c r="R246" s="122" t="s">
        <v>953</v>
      </c>
      <c r="S246" s="125">
        <v>1</v>
      </c>
      <c r="T246" s="97" t="s">
        <v>1227</v>
      </c>
      <c r="U246" s="101" t="s">
        <v>1237</v>
      </c>
      <c r="V246" s="96" t="s">
        <v>952</v>
      </c>
      <c r="W246" s="125">
        <v>30</v>
      </c>
      <c r="X246" s="103" t="s">
        <v>956</v>
      </c>
      <c r="Y246" s="144">
        <v>0.3</v>
      </c>
      <c r="Z246" s="127">
        <v>4</v>
      </c>
      <c r="AA246" s="164">
        <v>4</v>
      </c>
      <c r="AB246" s="130">
        <v>8</v>
      </c>
      <c r="AC246" s="170">
        <v>9</v>
      </c>
      <c r="AD246" s="130">
        <v>10</v>
      </c>
      <c r="AE246" s="132">
        <v>10</v>
      </c>
      <c r="AF246" s="130">
        <v>8</v>
      </c>
      <c r="AG246" s="130"/>
      <c r="AH246" s="54">
        <f t="shared" si="6"/>
        <v>0.76666666666666672</v>
      </c>
      <c r="AI246" s="54">
        <f t="shared" si="7"/>
        <v>0.76666666666666672</v>
      </c>
      <c r="AJ246" s="163">
        <v>20000000</v>
      </c>
      <c r="AK246" s="164"/>
      <c r="AL246" s="165" t="s">
        <v>965</v>
      </c>
      <c r="AM246" s="232">
        <v>15000000</v>
      </c>
      <c r="AN246" s="171"/>
    </row>
    <row r="247" spans="1:40" ht="38.25" x14ac:dyDescent="0.25">
      <c r="A247" s="96">
        <v>4</v>
      </c>
      <c r="B247" s="97" t="s">
        <v>189</v>
      </c>
      <c r="C247" s="96">
        <v>2</v>
      </c>
      <c r="D247" s="96" t="s">
        <v>1222</v>
      </c>
      <c r="E247" s="97" t="s">
        <v>1223</v>
      </c>
      <c r="F247" s="98">
        <v>1</v>
      </c>
      <c r="G247" s="96" t="s">
        <v>1224</v>
      </c>
      <c r="H247" s="97" t="s">
        <v>1225</v>
      </c>
      <c r="I247" s="96">
        <v>17</v>
      </c>
      <c r="J247" s="96"/>
      <c r="K247" s="97" t="s">
        <v>1226</v>
      </c>
      <c r="L247" s="98">
        <v>2020051290056</v>
      </c>
      <c r="M247" s="96">
        <v>2</v>
      </c>
      <c r="N247" s="96">
        <v>4212</v>
      </c>
      <c r="O247" s="97" t="str">
        <f>+VLOOKUP(N247,'[2]Productos PD'!$B$2:$C$349,2,FALSE)</f>
        <v>Acciones para desarrollar iniciativas de transformación y modernización institucional que fortalezcan las capacidades de gestión administrativa y atención ciudadana.</v>
      </c>
      <c r="P247" s="96" t="s">
        <v>952</v>
      </c>
      <c r="Q247" s="96">
        <v>4</v>
      </c>
      <c r="R247" s="122" t="s">
        <v>953</v>
      </c>
      <c r="S247" s="125">
        <v>1</v>
      </c>
      <c r="T247" s="97" t="s">
        <v>1227</v>
      </c>
      <c r="U247" s="101" t="s">
        <v>1238</v>
      </c>
      <c r="V247" s="96" t="s">
        <v>983</v>
      </c>
      <c r="W247" s="54">
        <v>1</v>
      </c>
      <c r="X247" s="103" t="s">
        <v>962</v>
      </c>
      <c r="Y247" s="144">
        <v>0.05</v>
      </c>
      <c r="Z247" s="54">
        <v>1</v>
      </c>
      <c r="AA247" s="54">
        <v>1</v>
      </c>
      <c r="AB247" s="54">
        <v>1</v>
      </c>
      <c r="AC247" s="170">
        <v>100</v>
      </c>
      <c r="AD247" s="54">
        <v>1</v>
      </c>
      <c r="AE247" s="169">
        <v>100</v>
      </c>
      <c r="AF247" s="54">
        <v>1</v>
      </c>
      <c r="AG247" s="130"/>
      <c r="AH247" s="54">
        <f t="shared" si="6"/>
        <v>1</v>
      </c>
      <c r="AI247" s="54">
        <f t="shared" si="7"/>
        <v>1</v>
      </c>
      <c r="AJ247" s="163">
        <v>12775988</v>
      </c>
      <c r="AK247" s="172"/>
      <c r="AL247" s="165" t="s">
        <v>965</v>
      </c>
      <c r="AM247" s="231">
        <v>12962888</v>
      </c>
      <c r="AN247" s="153" t="s">
        <v>1239</v>
      </c>
    </row>
    <row r="248" spans="1:40" ht="38.25" x14ac:dyDescent="0.25">
      <c r="A248" s="96">
        <v>4</v>
      </c>
      <c r="B248" s="97" t="s">
        <v>189</v>
      </c>
      <c r="C248" s="96">
        <v>2</v>
      </c>
      <c r="D248" s="96" t="s">
        <v>1222</v>
      </c>
      <c r="E248" s="97" t="s">
        <v>1223</v>
      </c>
      <c r="F248" s="98">
        <v>1</v>
      </c>
      <c r="G248" s="96" t="s">
        <v>1224</v>
      </c>
      <c r="H248" s="97" t="s">
        <v>1225</v>
      </c>
      <c r="I248" s="96">
        <v>17</v>
      </c>
      <c r="J248" s="96"/>
      <c r="K248" s="97" t="s">
        <v>1226</v>
      </c>
      <c r="L248" s="98">
        <v>2020051290056</v>
      </c>
      <c r="M248" s="96">
        <v>2</v>
      </c>
      <c r="N248" s="96">
        <v>4212</v>
      </c>
      <c r="O248" s="97" t="str">
        <f>+VLOOKUP(N248,'[2]Productos PD'!$B$2:$C$349,2,FALSE)</f>
        <v>Acciones para desarrollar iniciativas de transformación y modernización institucional que fortalezcan las capacidades de gestión administrativa y atención ciudadana.</v>
      </c>
      <c r="P248" s="96" t="s">
        <v>952</v>
      </c>
      <c r="Q248" s="96">
        <v>4</v>
      </c>
      <c r="R248" s="122" t="s">
        <v>953</v>
      </c>
      <c r="S248" s="125">
        <v>1</v>
      </c>
      <c r="T248" s="97" t="s">
        <v>1227</v>
      </c>
      <c r="U248" s="101" t="s">
        <v>1238</v>
      </c>
      <c r="V248" s="96" t="s">
        <v>983</v>
      </c>
      <c r="W248" s="54">
        <v>1</v>
      </c>
      <c r="X248" s="103" t="s">
        <v>962</v>
      </c>
      <c r="Y248" s="144">
        <v>0.05</v>
      </c>
      <c r="Z248" s="54">
        <v>1</v>
      </c>
      <c r="AA248" s="54">
        <v>1</v>
      </c>
      <c r="AB248" s="54">
        <v>1</v>
      </c>
      <c r="AC248" s="170">
        <v>100</v>
      </c>
      <c r="AD248" s="54">
        <v>1</v>
      </c>
      <c r="AE248" s="169">
        <v>100</v>
      </c>
      <c r="AF248" s="54">
        <v>1</v>
      </c>
      <c r="AG248" s="130"/>
      <c r="AH248" s="54">
        <f t="shared" si="6"/>
        <v>1</v>
      </c>
      <c r="AI248" s="54">
        <f t="shared" si="7"/>
        <v>1</v>
      </c>
      <c r="AJ248" s="163">
        <v>20000000</v>
      </c>
      <c r="AK248" s="164">
        <v>31704</v>
      </c>
      <c r="AL248" s="165" t="s">
        <v>957</v>
      </c>
      <c r="AM248" s="231"/>
      <c r="AN248" s="166" t="s">
        <v>1240</v>
      </c>
    </row>
    <row r="249" spans="1:40" ht="38.25" x14ac:dyDescent="0.25">
      <c r="A249" s="96">
        <v>4</v>
      </c>
      <c r="B249" s="97" t="s">
        <v>189</v>
      </c>
      <c r="C249" s="96">
        <v>2</v>
      </c>
      <c r="D249" s="96" t="s">
        <v>1222</v>
      </c>
      <c r="E249" s="97" t="s">
        <v>1223</v>
      </c>
      <c r="F249" s="98">
        <v>1</v>
      </c>
      <c r="G249" s="96" t="s">
        <v>1224</v>
      </c>
      <c r="H249" s="97" t="s">
        <v>1225</v>
      </c>
      <c r="I249" s="96">
        <v>17</v>
      </c>
      <c r="J249" s="96"/>
      <c r="K249" s="97" t="s">
        <v>1226</v>
      </c>
      <c r="L249" s="98">
        <v>2020051290056</v>
      </c>
      <c r="M249" s="96">
        <v>2</v>
      </c>
      <c r="N249" s="96">
        <v>4212</v>
      </c>
      <c r="O249" s="97" t="str">
        <f>+VLOOKUP(N249,'[2]Productos PD'!$B$2:$C$349,2,FALSE)</f>
        <v>Acciones para desarrollar iniciativas de transformación y modernización institucional que fortalezcan las capacidades de gestión administrativa y atención ciudadana.</v>
      </c>
      <c r="P249" s="96" t="s">
        <v>952</v>
      </c>
      <c r="Q249" s="96">
        <v>4</v>
      </c>
      <c r="R249" s="122" t="s">
        <v>953</v>
      </c>
      <c r="S249" s="125">
        <v>1</v>
      </c>
      <c r="T249" s="97" t="s">
        <v>1227</v>
      </c>
      <c r="U249" s="101" t="s">
        <v>1241</v>
      </c>
      <c r="V249" s="96" t="s">
        <v>983</v>
      </c>
      <c r="W249" s="54">
        <v>0.85</v>
      </c>
      <c r="X249" s="103" t="s">
        <v>984</v>
      </c>
      <c r="Y249" s="144">
        <v>0.15</v>
      </c>
      <c r="Z249" s="54">
        <v>0.6</v>
      </c>
      <c r="AA249" s="173">
        <v>0.66</v>
      </c>
      <c r="AB249" s="54">
        <v>0.7</v>
      </c>
      <c r="AC249" s="170">
        <v>66</v>
      </c>
      <c r="AD249" s="54">
        <v>0.75</v>
      </c>
      <c r="AE249" s="169">
        <v>69</v>
      </c>
      <c r="AF249" s="54">
        <v>0.8</v>
      </c>
      <c r="AG249" s="130"/>
      <c r="AH249" s="54">
        <f t="shared" si="6"/>
        <v>92</v>
      </c>
      <c r="AI249" s="54">
        <f t="shared" si="7"/>
        <v>1</v>
      </c>
      <c r="AJ249" s="163">
        <v>6000000</v>
      </c>
      <c r="AK249" s="164"/>
      <c r="AL249" s="165" t="s">
        <v>965</v>
      </c>
      <c r="AM249" s="231">
        <v>4500000</v>
      </c>
      <c r="AN249" s="166" t="s">
        <v>1242</v>
      </c>
    </row>
    <row r="250" spans="1:40" ht="38.25" x14ac:dyDescent="0.25">
      <c r="A250" s="96">
        <v>4</v>
      </c>
      <c r="B250" s="97" t="s">
        <v>189</v>
      </c>
      <c r="C250" s="96">
        <v>2</v>
      </c>
      <c r="D250" s="96" t="s">
        <v>1222</v>
      </c>
      <c r="E250" s="97" t="s">
        <v>1223</v>
      </c>
      <c r="F250" s="98">
        <v>1</v>
      </c>
      <c r="G250" s="96" t="s">
        <v>1224</v>
      </c>
      <c r="H250" s="97" t="s">
        <v>1225</v>
      </c>
      <c r="I250" s="96">
        <v>17</v>
      </c>
      <c r="J250" s="96"/>
      <c r="K250" s="97" t="s">
        <v>1226</v>
      </c>
      <c r="L250" s="98">
        <v>2020051290056</v>
      </c>
      <c r="M250" s="96">
        <v>2</v>
      </c>
      <c r="N250" s="96">
        <v>4212</v>
      </c>
      <c r="O250" s="97" t="str">
        <f>+VLOOKUP(N250,'[2]Productos PD'!$B$2:$C$349,2,FALSE)</f>
        <v>Acciones para desarrollar iniciativas de transformación y modernización institucional que fortalezcan las capacidades de gestión administrativa y atención ciudadana.</v>
      </c>
      <c r="P250" s="96" t="s">
        <v>952</v>
      </c>
      <c r="Q250" s="96">
        <v>4</v>
      </c>
      <c r="R250" s="122" t="s">
        <v>953</v>
      </c>
      <c r="S250" s="125">
        <v>1</v>
      </c>
      <c r="T250" s="97" t="s">
        <v>1227</v>
      </c>
      <c r="U250" s="101" t="s">
        <v>1243</v>
      </c>
      <c r="V250" s="96" t="s">
        <v>952</v>
      </c>
      <c r="W250" s="125">
        <v>12</v>
      </c>
      <c r="X250" s="103" t="s">
        <v>956</v>
      </c>
      <c r="Y250" s="144">
        <v>0.1</v>
      </c>
      <c r="Z250" s="127">
        <v>0</v>
      </c>
      <c r="AA250" s="164">
        <v>0</v>
      </c>
      <c r="AB250" s="130">
        <v>4</v>
      </c>
      <c r="AC250" s="170">
        <v>36</v>
      </c>
      <c r="AD250" s="130">
        <v>4</v>
      </c>
      <c r="AE250" s="132">
        <v>36</v>
      </c>
      <c r="AF250" s="130">
        <v>4</v>
      </c>
      <c r="AG250" s="130"/>
      <c r="AH250" s="54">
        <f t="shared" si="6"/>
        <v>6</v>
      </c>
      <c r="AI250" s="54">
        <f t="shared" si="7"/>
        <v>1</v>
      </c>
      <c r="AJ250" s="163">
        <v>4500000</v>
      </c>
      <c r="AK250" s="164"/>
      <c r="AL250" s="165" t="s">
        <v>965</v>
      </c>
      <c r="AM250" s="231">
        <v>3000000</v>
      </c>
      <c r="AN250" s="166" t="s">
        <v>1242</v>
      </c>
    </row>
    <row r="251" spans="1:40" ht="25.5" x14ac:dyDescent="0.25">
      <c r="A251" s="96">
        <v>4</v>
      </c>
      <c r="B251" s="97" t="s">
        <v>189</v>
      </c>
      <c r="C251" s="96">
        <v>2</v>
      </c>
      <c r="D251" s="96" t="s">
        <v>1222</v>
      </c>
      <c r="E251" s="97" t="s">
        <v>1223</v>
      </c>
      <c r="F251" s="98">
        <v>2</v>
      </c>
      <c r="G251" s="96" t="s">
        <v>1244</v>
      </c>
      <c r="H251" s="97" t="s">
        <v>1245</v>
      </c>
      <c r="I251" s="96">
        <v>8</v>
      </c>
      <c r="J251" s="96">
        <v>1</v>
      </c>
      <c r="K251" s="97" t="s">
        <v>1246</v>
      </c>
      <c r="L251" s="98">
        <v>2020051290037</v>
      </c>
      <c r="M251" s="96">
        <v>1</v>
      </c>
      <c r="N251" s="96">
        <v>4221</v>
      </c>
      <c r="O251" s="97" t="str">
        <f>+VLOOKUP(N251,'[2]Productos PD'!$B$2:$C$349,2,FALSE)</f>
        <v>Personas atendidas en los programas de bienestar laboral.</v>
      </c>
      <c r="P251" s="96" t="s">
        <v>983</v>
      </c>
      <c r="Q251" s="122">
        <v>1</v>
      </c>
      <c r="R251" s="122" t="s">
        <v>1180</v>
      </c>
      <c r="S251" s="122">
        <v>1</v>
      </c>
      <c r="T251" s="97" t="s">
        <v>1227</v>
      </c>
      <c r="U251" s="101" t="s">
        <v>1247</v>
      </c>
      <c r="V251" s="96" t="s">
        <v>983</v>
      </c>
      <c r="W251" s="54">
        <v>1</v>
      </c>
      <c r="X251" s="103" t="s">
        <v>962</v>
      </c>
      <c r="Y251" s="144">
        <v>0.15</v>
      </c>
      <c r="Z251" s="54">
        <v>1</v>
      </c>
      <c r="AA251" s="173">
        <v>1</v>
      </c>
      <c r="AB251" s="54">
        <v>1</v>
      </c>
      <c r="AC251" s="170">
        <v>100</v>
      </c>
      <c r="AD251" s="54">
        <v>1</v>
      </c>
      <c r="AE251" s="169">
        <v>100</v>
      </c>
      <c r="AF251" s="54">
        <v>1</v>
      </c>
      <c r="AG251" s="130"/>
      <c r="AH251" s="54">
        <f t="shared" si="6"/>
        <v>1</v>
      </c>
      <c r="AI251" s="54">
        <f t="shared" si="7"/>
        <v>1</v>
      </c>
      <c r="AJ251" s="163">
        <v>41106252</v>
      </c>
      <c r="AK251" s="164">
        <v>31703</v>
      </c>
      <c r="AL251" s="165" t="s">
        <v>957</v>
      </c>
      <c r="AM251" s="231">
        <v>27975088</v>
      </c>
      <c r="AN251" s="166"/>
    </row>
    <row r="252" spans="1:40" ht="25.5" x14ac:dyDescent="0.25">
      <c r="A252" s="96">
        <v>4</v>
      </c>
      <c r="B252" s="97" t="s">
        <v>189</v>
      </c>
      <c r="C252" s="96">
        <v>2</v>
      </c>
      <c r="D252" s="96" t="s">
        <v>1222</v>
      </c>
      <c r="E252" s="97" t="s">
        <v>1223</v>
      </c>
      <c r="F252" s="98">
        <v>2</v>
      </c>
      <c r="G252" s="96" t="s">
        <v>1244</v>
      </c>
      <c r="H252" s="97" t="s">
        <v>1245</v>
      </c>
      <c r="I252" s="96">
        <v>8</v>
      </c>
      <c r="J252" s="96">
        <v>1</v>
      </c>
      <c r="K252" s="97" t="s">
        <v>1246</v>
      </c>
      <c r="L252" s="98">
        <v>2020051290037</v>
      </c>
      <c r="M252" s="96">
        <v>1</v>
      </c>
      <c r="N252" s="96">
        <v>4221</v>
      </c>
      <c r="O252" s="97" t="str">
        <f>+VLOOKUP(N252,'[2]Productos PD'!$B$2:$C$349,2,FALSE)</f>
        <v>Personas atendidas en los programas de bienestar laboral.</v>
      </c>
      <c r="P252" s="96" t="s">
        <v>983</v>
      </c>
      <c r="Q252" s="122">
        <v>1</v>
      </c>
      <c r="R252" s="122" t="s">
        <v>1180</v>
      </c>
      <c r="S252" s="122">
        <v>1</v>
      </c>
      <c r="T252" s="97" t="s">
        <v>1227</v>
      </c>
      <c r="U252" s="101" t="s">
        <v>1248</v>
      </c>
      <c r="V252" s="96" t="s">
        <v>983</v>
      </c>
      <c r="W252" s="54">
        <v>0.9</v>
      </c>
      <c r="X252" s="103" t="s">
        <v>984</v>
      </c>
      <c r="Y252" s="144">
        <v>0.15</v>
      </c>
      <c r="Z252" s="54">
        <v>0.05</v>
      </c>
      <c r="AA252" s="54">
        <v>0.9</v>
      </c>
      <c r="AB252" s="54">
        <v>0.25</v>
      </c>
      <c r="AC252" s="170">
        <v>88.23</v>
      </c>
      <c r="AD252" s="54">
        <v>0.3</v>
      </c>
      <c r="AE252" s="169">
        <v>30</v>
      </c>
      <c r="AF252" s="54">
        <v>0.3</v>
      </c>
      <c r="AG252" s="130"/>
      <c r="AH252" s="54">
        <f t="shared" si="6"/>
        <v>100</v>
      </c>
      <c r="AI252" s="54">
        <f t="shared" si="7"/>
        <v>1</v>
      </c>
      <c r="AJ252" s="163">
        <v>32974539</v>
      </c>
      <c r="AK252" s="164">
        <v>31703</v>
      </c>
      <c r="AL252" s="165" t="s">
        <v>957</v>
      </c>
      <c r="AM252" s="231">
        <v>25954612</v>
      </c>
      <c r="AN252" s="166"/>
    </row>
    <row r="253" spans="1:40" ht="25.5" x14ac:dyDescent="0.25">
      <c r="A253" s="96">
        <v>4</v>
      </c>
      <c r="B253" s="97" t="s">
        <v>189</v>
      </c>
      <c r="C253" s="96">
        <v>2</v>
      </c>
      <c r="D253" s="96" t="s">
        <v>1222</v>
      </c>
      <c r="E253" s="97" t="s">
        <v>1223</v>
      </c>
      <c r="F253" s="98">
        <v>2</v>
      </c>
      <c r="G253" s="96" t="s">
        <v>1244</v>
      </c>
      <c r="H253" s="97" t="s">
        <v>1245</v>
      </c>
      <c r="I253" s="96">
        <v>8</v>
      </c>
      <c r="J253" s="96">
        <v>1</v>
      </c>
      <c r="K253" s="97" t="s">
        <v>1246</v>
      </c>
      <c r="L253" s="98">
        <v>2020051290037</v>
      </c>
      <c r="M253" s="96">
        <v>1</v>
      </c>
      <c r="N253" s="96">
        <v>4221</v>
      </c>
      <c r="O253" s="97" t="str">
        <f>+VLOOKUP(N253,'[2]Productos PD'!$B$2:$C$349,2,FALSE)</f>
        <v>Personas atendidas en los programas de bienestar laboral.</v>
      </c>
      <c r="P253" s="96" t="s">
        <v>983</v>
      </c>
      <c r="Q253" s="122">
        <v>1</v>
      </c>
      <c r="R253" s="122" t="s">
        <v>1180</v>
      </c>
      <c r="S253" s="122">
        <v>1</v>
      </c>
      <c r="T253" s="97" t="s">
        <v>1227</v>
      </c>
      <c r="U253" s="101" t="s">
        <v>1249</v>
      </c>
      <c r="V253" s="96" t="s">
        <v>952</v>
      </c>
      <c r="W253" s="125">
        <v>10</v>
      </c>
      <c r="X253" s="103" t="s">
        <v>956</v>
      </c>
      <c r="Y253" s="144">
        <v>0.15</v>
      </c>
      <c r="Z253" s="127">
        <v>0.25</v>
      </c>
      <c r="AA253" s="164">
        <v>0</v>
      </c>
      <c r="AB253" s="130">
        <v>3</v>
      </c>
      <c r="AC253" s="170">
        <v>6</v>
      </c>
      <c r="AD253" s="130">
        <v>4</v>
      </c>
      <c r="AE253" s="132">
        <v>4</v>
      </c>
      <c r="AF253" s="130">
        <v>3</v>
      </c>
      <c r="AG253" s="130"/>
      <c r="AH253" s="54">
        <f t="shared" si="6"/>
        <v>0.97560975609756095</v>
      </c>
      <c r="AI253" s="54">
        <f t="shared" si="7"/>
        <v>0.97560975609756095</v>
      </c>
      <c r="AJ253" s="163">
        <v>32974539</v>
      </c>
      <c r="AK253" s="164">
        <v>31703</v>
      </c>
      <c r="AL253" s="165" t="s">
        <v>957</v>
      </c>
      <c r="AM253" s="231">
        <v>25954613</v>
      </c>
      <c r="AN253" s="166"/>
    </row>
    <row r="254" spans="1:40" ht="25.5" x14ac:dyDescent="0.25">
      <c r="A254" s="96">
        <v>4</v>
      </c>
      <c r="B254" s="97" t="s">
        <v>189</v>
      </c>
      <c r="C254" s="96">
        <v>2</v>
      </c>
      <c r="D254" s="96" t="s">
        <v>1222</v>
      </c>
      <c r="E254" s="97" t="s">
        <v>1223</v>
      </c>
      <c r="F254" s="98">
        <v>2</v>
      </c>
      <c r="G254" s="96" t="s">
        <v>1244</v>
      </c>
      <c r="H254" s="97" t="s">
        <v>1245</v>
      </c>
      <c r="I254" s="96">
        <v>8</v>
      </c>
      <c r="J254" s="96">
        <v>1</v>
      </c>
      <c r="K254" s="97" t="s">
        <v>1246</v>
      </c>
      <c r="L254" s="98">
        <v>2020051290037</v>
      </c>
      <c r="M254" s="96">
        <v>1</v>
      </c>
      <c r="N254" s="96">
        <v>4221</v>
      </c>
      <c r="O254" s="97" t="str">
        <f>+VLOOKUP(N254,'[2]Productos PD'!$B$2:$C$349,2,FALSE)</f>
        <v>Personas atendidas en los programas de bienestar laboral.</v>
      </c>
      <c r="P254" s="96" t="s">
        <v>983</v>
      </c>
      <c r="Q254" s="122">
        <v>1</v>
      </c>
      <c r="R254" s="122" t="s">
        <v>1180</v>
      </c>
      <c r="S254" s="122">
        <v>1</v>
      </c>
      <c r="T254" s="97" t="s">
        <v>1227</v>
      </c>
      <c r="U254" s="101" t="s">
        <v>1250</v>
      </c>
      <c r="V254" s="96" t="s">
        <v>952</v>
      </c>
      <c r="W254" s="125">
        <v>15</v>
      </c>
      <c r="X254" s="103" t="s">
        <v>956</v>
      </c>
      <c r="Y254" s="144">
        <v>0.2</v>
      </c>
      <c r="Z254" s="127">
        <v>2</v>
      </c>
      <c r="AA254" s="164">
        <v>2</v>
      </c>
      <c r="AB254" s="130">
        <v>6</v>
      </c>
      <c r="AC254" s="170">
        <v>5</v>
      </c>
      <c r="AD254" s="130">
        <v>3</v>
      </c>
      <c r="AE254" s="132">
        <v>6</v>
      </c>
      <c r="AF254" s="130">
        <v>4</v>
      </c>
      <c r="AG254" s="130"/>
      <c r="AH254" s="54">
        <f t="shared" si="6"/>
        <v>0.8666666666666667</v>
      </c>
      <c r="AI254" s="54">
        <f t="shared" si="7"/>
        <v>0.8666666666666667</v>
      </c>
      <c r="AJ254" s="163">
        <v>3600000</v>
      </c>
      <c r="AK254" s="164">
        <v>31703</v>
      </c>
      <c r="AL254" s="165" t="s">
        <v>957</v>
      </c>
      <c r="AM254" s="231">
        <v>3600000</v>
      </c>
      <c r="AN254" s="166"/>
    </row>
    <row r="255" spans="1:40" ht="25.5" x14ac:dyDescent="0.25">
      <c r="A255" s="96">
        <v>4</v>
      </c>
      <c r="B255" s="97" t="s">
        <v>189</v>
      </c>
      <c r="C255" s="96">
        <v>2</v>
      </c>
      <c r="D255" s="96" t="s">
        <v>1222</v>
      </c>
      <c r="E255" s="97" t="s">
        <v>1223</v>
      </c>
      <c r="F255" s="98">
        <v>2</v>
      </c>
      <c r="G255" s="96" t="s">
        <v>1244</v>
      </c>
      <c r="H255" s="97" t="s">
        <v>1245</v>
      </c>
      <c r="I255" s="96">
        <v>8</v>
      </c>
      <c r="J255" s="96">
        <v>1</v>
      </c>
      <c r="K255" s="97" t="s">
        <v>1246</v>
      </c>
      <c r="L255" s="98">
        <v>2020051290037</v>
      </c>
      <c r="M255" s="96">
        <v>1</v>
      </c>
      <c r="N255" s="96">
        <v>4221</v>
      </c>
      <c r="O255" s="97" t="str">
        <f>+VLOOKUP(N255,'[2]Productos PD'!$B$2:$C$349,2,FALSE)</f>
        <v>Personas atendidas en los programas de bienestar laboral.</v>
      </c>
      <c r="P255" s="96" t="s">
        <v>983</v>
      </c>
      <c r="Q255" s="122">
        <v>1</v>
      </c>
      <c r="R255" s="122" t="s">
        <v>1180</v>
      </c>
      <c r="S255" s="122">
        <v>1</v>
      </c>
      <c r="T255" s="97" t="s">
        <v>1227</v>
      </c>
      <c r="U255" s="101" t="s">
        <v>1250</v>
      </c>
      <c r="V255" s="96" t="s">
        <v>952</v>
      </c>
      <c r="W255" s="125">
        <v>15</v>
      </c>
      <c r="X255" s="103" t="s">
        <v>956</v>
      </c>
      <c r="Y255" s="144">
        <v>0.2</v>
      </c>
      <c r="Z255" s="127">
        <v>2</v>
      </c>
      <c r="AA255" s="164">
        <v>2</v>
      </c>
      <c r="AB255" s="130">
        <v>6</v>
      </c>
      <c r="AC255" s="170">
        <v>5</v>
      </c>
      <c r="AD255" s="130">
        <v>3</v>
      </c>
      <c r="AE255" s="132">
        <v>6</v>
      </c>
      <c r="AF255" s="130">
        <v>4</v>
      </c>
      <c r="AG255" s="130"/>
      <c r="AH255" s="54">
        <f t="shared" si="6"/>
        <v>0.8666666666666667</v>
      </c>
      <c r="AI255" s="54">
        <f t="shared" si="7"/>
        <v>0.8666666666666667</v>
      </c>
      <c r="AJ255" s="163">
        <v>15000000</v>
      </c>
      <c r="AK255" s="164"/>
      <c r="AL255" s="165" t="s">
        <v>965</v>
      </c>
      <c r="AM255" s="231">
        <v>10000000</v>
      </c>
      <c r="AN255" s="166"/>
    </row>
    <row r="256" spans="1:40" ht="25.5" x14ac:dyDescent="0.25">
      <c r="A256" s="96">
        <v>4</v>
      </c>
      <c r="B256" s="97" t="s">
        <v>189</v>
      </c>
      <c r="C256" s="96">
        <v>2</v>
      </c>
      <c r="D256" s="96" t="s">
        <v>1222</v>
      </c>
      <c r="E256" s="97" t="s">
        <v>1223</v>
      </c>
      <c r="F256" s="98">
        <v>2</v>
      </c>
      <c r="G256" s="96" t="s">
        <v>1244</v>
      </c>
      <c r="H256" s="97" t="s">
        <v>1245</v>
      </c>
      <c r="I256" s="96">
        <v>8</v>
      </c>
      <c r="J256" s="96">
        <v>1</v>
      </c>
      <c r="K256" s="97" t="s">
        <v>1246</v>
      </c>
      <c r="L256" s="98">
        <v>2020051290037</v>
      </c>
      <c r="M256" s="96">
        <v>1</v>
      </c>
      <c r="N256" s="96">
        <v>4221</v>
      </c>
      <c r="O256" s="97" t="str">
        <f>+VLOOKUP(N256,'[2]Productos PD'!$B$2:$C$349,2,FALSE)</f>
        <v>Personas atendidas en los programas de bienestar laboral.</v>
      </c>
      <c r="P256" s="96" t="s">
        <v>983</v>
      </c>
      <c r="Q256" s="122">
        <v>1</v>
      </c>
      <c r="R256" s="122" t="s">
        <v>1180</v>
      </c>
      <c r="S256" s="122">
        <v>1</v>
      </c>
      <c r="T256" s="97" t="s">
        <v>1227</v>
      </c>
      <c r="U256" s="101" t="s">
        <v>1251</v>
      </c>
      <c r="V256" s="96" t="s">
        <v>983</v>
      </c>
      <c r="W256" s="54">
        <v>1</v>
      </c>
      <c r="X256" s="103" t="s">
        <v>962</v>
      </c>
      <c r="Y256" s="144">
        <v>0.05</v>
      </c>
      <c r="Z256" s="54">
        <v>1</v>
      </c>
      <c r="AA256" s="173">
        <v>1</v>
      </c>
      <c r="AB256" s="54">
        <v>1</v>
      </c>
      <c r="AC256" s="170">
        <v>100</v>
      </c>
      <c r="AD256" s="54">
        <v>1</v>
      </c>
      <c r="AE256" s="169">
        <v>100</v>
      </c>
      <c r="AF256" s="54">
        <v>1</v>
      </c>
      <c r="AG256" s="130"/>
      <c r="AH256" s="54">
        <f t="shared" si="6"/>
        <v>1</v>
      </c>
      <c r="AI256" s="54">
        <f t="shared" si="7"/>
        <v>1</v>
      </c>
      <c r="AJ256" s="163">
        <v>34015661</v>
      </c>
      <c r="AK256" s="164"/>
      <c r="AL256" s="165" t="s">
        <v>965</v>
      </c>
      <c r="AM256" s="135">
        <v>34015661</v>
      </c>
      <c r="AN256" s="153" t="s">
        <v>1239</v>
      </c>
    </row>
    <row r="257" spans="1:40" ht="25.5" x14ac:dyDescent="0.25">
      <c r="A257" s="96">
        <v>4</v>
      </c>
      <c r="B257" s="97" t="s">
        <v>189</v>
      </c>
      <c r="C257" s="96">
        <v>2</v>
      </c>
      <c r="D257" s="96" t="s">
        <v>1222</v>
      </c>
      <c r="E257" s="97" t="s">
        <v>1223</v>
      </c>
      <c r="F257" s="98">
        <v>2</v>
      </c>
      <c r="G257" s="96" t="s">
        <v>1244</v>
      </c>
      <c r="H257" s="97" t="s">
        <v>1245</v>
      </c>
      <c r="I257" s="96">
        <v>8</v>
      </c>
      <c r="J257" s="96">
        <v>1</v>
      </c>
      <c r="K257" s="97" t="s">
        <v>1246</v>
      </c>
      <c r="L257" s="98">
        <v>2020051290037</v>
      </c>
      <c r="M257" s="96">
        <v>1</v>
      </c>
      <c r="N257" s="96">
        <v>4221</v>
      </c>
      <c r="O257" s="97" t="str">
        <f>+VLOOKUP(N257,'[2]Productos PD'!$B$2:$C$349,2,FALSE)</f>
        <v>Personas atendidas en los programas de bienestar laboral.</v>
      </c>
      <c r="P257" s="96" t="s">
        <v>983</v>
      </c>
      <c r="Q257" s="122">
        <v>1</v>
      </c>
      <c r="R257" s="122" t="s">
        <v>1180</v>
      </c>
      <c r="S257" s="122">
        <v>1</v>
      </c>
      <c r="T257" s="97" t="s">
        <v>1227</v>
      </c>
      <c r="U257" s="101" t="s">
        <v>1251</v>
      </c>
      <c r="V257" s="96" t="s">
        <v>983</v>
      </c>
      <c r="W257" s="54">
        <v>1</v>
      </c>
      <c r="X257" s="103" t="s">
        <v>962</v>
      </c>
      <c r="Y257" s="144">
        <v>0.05</v>
      </c>
      <c r="Z257" s="54">
        <v>1</v>
      </c>
      <c r="AA257" s="173">
        <v>1</v>
      </c>
      <c r="AB257" s="54">
        <v>1</v>
      </c>
      <c r="AC257" s="170">
        <v>100</v>
      </c>
      <c r="AD257" s="54">
        <v>1</v>
      </c>
      <c r="AE257" s="169">
        <v>100</v>
      </c>
      <c r="AF257" s="54">
        <v>1</v>
      </c>
      <c r="AG257" s="130"/>
      <c r="AH257" s="54">
        <f t="shared" si="6"/>
        <v>1</v>
      </c>
      <c r="AI257" s="54">
        <f t="shared" si="7"/>
        <v>1</v>
      </c>
      <c r="AJ257" s="163">
        <v>30000000</v>
      </c>
      <c r="AK257" s="164">
        <v>31703</v>
      </c>
      <c r="AL257" s="165" t="s">
        <v>957</v>
      </c>
      <c r="AM257" s="231">
        <v>0</v>
      </c>
      <c r="AN257" s="166" t="s">
        <v>1240</v>
      </c>
    </row>
    <row r="258" spans="1:40" ht="25.5" x14ac:dyDescent="0.25">
      <c r="A258" s="96">
        <v>4</v>
      </c>
      <c r="B258" s="97" t="s">
        <v>189</v>
      </c>
      <c r="C258" s="96">
        <v>2</v>
      </c>
      <c r="D258" s="96" t="s">
        <v>1222</v>
      </c>
      <c r="E258" s="97" t="s">
        <v>1223</v>
      </c>
      <c r="F258" s="98">
        <v>2</v>
      </c>
      <c r="G258" s="96" t="s">
        <v>1244</v>
      </c>
      <c r="H258" s="97" t="s">
        <v>1245</v>
      </c>
      <c r="I258" s="96">
        <v>8</v>
      </c>
      <c r="J258" s="96">
        <v>1</v>
      </c>
      <c r="K258" s="97" t="s">
        <v>1246</v>
      </c>
      <c r="L258" s="98">
        <v>2020051290037</v>
      </c>
      <c r="M258" s="96">
        <v>1</v>
      </c>
      <c r="N258" s="96">
        <v>4221</v>
      </c>
      <c r="O258" s="97" t="str">
        <f>+VLOOKUP(N258,'[2]Productos PD'!$B$2:$C$349,2,FALSE)</f>
        <v>Personas atendidas en los programas de bienestar laboral.</v>
      </c>
      <c r="P258" s="96" t="s">
        <v>983</v>
      </c>
      <c r="Q258" s="122">
        <v>1</v>
      </c>
      <c r="R258" s="122" t="s">
        <v>1180</v>
      </c>
      <c r="S258" s="122">
        <v>1</v>
      </c>
      <c r="T258" s="97" t="s">
        <v>1227</v>
      </c>
      <c r="U258" s="101" t="s">
        <v>1252</v>
      </c>
      <c r="V258" s="96" t="s">
        <v>952</v>
      </c>
      <c r="W258" s="125">
        <v>1</v>
      </c>
      <c r="X258" s="96" t="s">
        <v>984</v>
      </c>
      <c r="Y258" s="144">
        <v>0.05</v>
      </c>
      <c r="Z258" s="127">
        <v>0.25</v>
      </c>
      <c r="AA258" s="164">
        <v>0</v>
      </c>
      <c r="AB258" s="130">
        <v>0.25</v>
      </c>
      <c r="AC258" s="170">
        <v>0</v>
      </c>
      <c r="AD258" s="130">
        <v>0.25</v>
      </c>
      <c r="AE258" s="132">
        <v>0</v>
      </c>
      <c r="AF258" s="130">
        <v>1</v>
      </c>
      <c r="AG258" s="130"/>
      <c r="AH258" s="54">
        <f t="shared" si="6"/>
        <v>0</v>
      </c>
      <c r="AI258" s="54">
        <f t="shared" si="7"/>
        <v>0</v>
      </c>
      <c r="AJ258" s="163">
        <v>12719364</v>
      </c>
      <c r="AK258" s="164">
        <v>31703</v>
      </c>
      <c r="AL258" s="165" t="s">
        <v>957</v>
      </c>
      <c r="AM258" s="231">
        <v>0</v>
      </c>
      <c r="AN258" s="166"/>
    </row>
    <row r="259" spans="1:40" ht="25.5" x14ac:dyDescent="0.25">
      <c r="A259" s="96">
        <v>4</v>
      </c>
      <c r="B259" s="97" t="s">
        <v>189</v>
      </c>
      <c r="C259" s="96">
        <v>2</v>
      </c>
      <c r="D259" s="96" t="s">
        <v>1222</v>
      </c>
      <c r="E259" s="97" t="s">
        <v>1223</v>
      </c>
      <c r="F259" s="98">
        <v>2</v>
      </c>
      <c r="G259" s="96" t="s">
        <v>1244</v>
      </c>
      <c r="H259" s="97" t="s">
        <v>1245</v>
      </c>
      <c r="I259" s="96">
        <v>8</v>
      </c>
      <c r="J259" s="96">
        <v>1</v>
      </c>
      <c r="K259" s="97" t="s">
        <v>1246</v>
      </c>
      <c r="L259" s="98">
        <v>2020051290037</v>
      </c>
      <c r="M259" s="96">
        <v>1</v>
      </c>
      <c r="N259" s="96">
        <v>4221</v>
      </c>
      <c r="O259" s="97" t="str">
        <f>+VLOOKUP(N259,'[2]Productos PD'!$B$2:$C$349,2,FALSE)</f>
        <v>Personas atendidas en los programas de bienestar laboral.</v>
      </c>
      <c r="P259" s="96" t="s">
        <v>983</v>
      </c>
      <c r="Q259" s="122">
        <v>1</v>
      </c>
      <c r="R259" s="122" t="s">
        <v>1180</v>
      </c>
      <c r="S259" s="122">
        <v>1</v>
      </c>
      <c r="T259" s="97" t="s">
        <v>1227</v>
      </c>
      <c r="U259" s="101" t="s">
        <v>1253</v>
      </c>
      <c r="V259" s="96" t="s">
        <v>952</v>
      </c>
      <c r="W259" s="125">
        <v>109</v>
      </c>
      <c r="X259" s="96" t="s">
        <v>984</v>
      </c>
      <c r="Y259" s="144">
        <v>0.05</v>
      </c>
      <c r="Z259" s="127">
        <v>0</v>
      </c>
      <c r="AA259" s="162">
        <v>0</v>
      </c>
      <c r="AB259" s="130">
        <v>0</v>
      </c>
      <c r="AC259" s="170">
        <v>0</v>
      </c>
      <c r="AD259" s="130">
        <v>0</v>
      </c>
      <c r="AE259" s="132">
        <v>0</v>
      </c>
      <c r="AF259" s="130">
        <v>109</v>
      </c>
      <c r="AG259" s="130"/>
      <c r="AH259" s="54">
        <f t="shared" si="6"/>
        <v>0</v>
      </c>
      <c r="AI259" s="54">
        <f t="shared" si="7"/>
        <v>0</v>
      </c>
      <c r="AJ259" s="163">
        <v>12719364</v>
      </c>
      <c r="AK259" s="164">
        <v>31703</v>
      </c>
      <c r="AL259" s="165" t="s">
        <v>957</v>
      </c>
      <c r="AM259" s="231">
        <v>330200</v>
      </c>
      <c r="AN259" s="166" t="s">
        <v>1254</v>
      </c>
    </row>
    <row r="260" spans="1:40" ht="25.5" x14ac:dyDescent="0.25">
      <c r="A260" s="96">
        <v>4</v>
      </c>
      <c r="B260" s="97" t="s">
        <v>189</v>
      </c>
      <c r="C260" s="96">
        <v>2</v>
      </c>
      <c r="D260" s="96" t="s">
        <v>1222</v>
      </c>
      <c r="E260" s="97" t="s">
        <v>1223</v>
      </c>
      <c r="F260" s="98">
        <v>2</v>
      </c>
      <c r="G260" s="96" t="s">
        <v>1244</v>
      </c>
      <c r="H260" s="97" t="s">
        <v>1245</v>
      </c>
      <c r="I260" s="96">
        <v>8</v>
      </c>
      <c r="J260" s="96">
        <v>1</v>
      </c>
      <c r="K260" s="97" t="s">
        <v>1246</v>
      </c>
      <c r="L260" s="98">
        <v>2020051290037</v>
      </c>
      <c r="M260" s="96">
        <v>1</v>
      </c>
      <c r="N260" s="96">
        <v>4221</v>
      </c>
      <c r="O260" s="97" t="str">
        <f>+VLOOKUP(N260,'[2]Productos PD'!$B$2:$C$349,2,FALSE)</f>
        <v>Personas atendidas en los programas de bienestar laboral.</v>
      </c>
      <c r="P260" s="96" t="s">
        <v>983</v>
      </c>
      <c r="Q260" s="122">
        <v>1</v>
      </c>
      <c r="R260" s="122" t="s">
        <v>1180</v>
      </c>
      <c r="S260" s="122">
        <v>1</v>
      </c>
      <c r="T260" s="97" t="s">
        <v>1227</v>
      </c>
      <c r="U260" s="101" t="s">
        <v>1255</v>
      </c>
      <c r="V260" s="96" t="s">
        <v>952</v>
      </c>
      <c r="W260" s="125">
        <v>50</v>
      </c>
      <c r="X260" s="103" t="s">
        <v>956</v>
      </c>
      <c r="Y260" s="144">
        <v>0.2</v>
      </c>
      <c r="Z260" s="127">
        <v>0</v>
      </c>
      <c r="AA260" s="164">
        <v>0</v>
      </c>
      <c r="AB260" s="130">
        <v>0</v>
      </c>
      <c r="AC260" s="170">
        <v>0</v>
      </c>
      <c r="AD260" s="130">
        <v>50</v>
      </c>
      <c r="AE260" s="132">
        <v>25</v>
      </c>
      <c r="AF260" s="130">
        <v>50</v>
      </c>
      <c r="AG260" s="130"/>
      <c r="AH260" s="54">
        <f t="shared" si="6"/>
        <v>0.25</v>
      </c>
      <c r="AI260" s="54">
        <f t="shared" si="7"/>
        <v>0.25</v>
      </c>
      <c r="AJ260" s="163">
        <v>30000000</v>
      </c>
      <c r="AK260" s="164">
        <v>31703</v>
      </c>
      <c r="AL260" s="165" t="s">
        <v>957</v>
      </c>
      <c r="AM260" s="231">
        <v>0</v>
      </c>
      <c r="AN260" s="166" t="s">
        <v>1236</v>
      </c>
    </row>
    <row r="261" spans="1:40" ht="25.5" x14ac:dyDescent="0.25">
      <c r="A261" s="96">
        <v>4</v>
      </c>
      <c r="B261" s="97" t="s">
        <v>189</v>
      </c>
      <c r="C261" s="96">
        <v>2</v>
      </c>
      <c r="D261" s="96" t="s">
        <v>1222</v>
      </c>
      <c r="E261" s="97" t="s">
        <v>1223</v>
      </c>
      <c r="F261" s="98">
        <v>2</v>
      </c>
      <c r="G261" s="96" t="s">
        <v>1244</v>
      </c>
      <c r="H261" s="97" t="s">
        <v>1245</v>
      </c>
      <c r="I261" s="96">
        <v>8</v>
      </c>
      <c r="J261" s="96">
        <v>3</v>
      </c>
      <c r="K261" s="97" t="s">
        <v>1246</v>
      </c>
      <c r="L261" s="98">
        <v>2020051290037</v>
      </c>
      <c r="M261" s="96">
        <v>2</v>
      </c>
      <c r="N261" s="96">
        <v>4222</v>
      </c>
      <c r="O261" s="97" t="str">
        <f>+VLOOKUP(N261,'[2]Productos PD'!$B$2:$C$349,2,FALSE)</f>
        <v>Implementación del teletrabajo para los servidores públicos.</v>
      </c>
      <c r="P261" s="96" t="s">
        <v>952</v>
      </c>
      <c r="Q261" s="96">
        <v>3</v>
      </c>
      <c r="R261" s="122" t="s">
        <v>953</v>
      </c>
      <c r="S261" s="125">
        <v>1</v>
      </c>
      <c r="T261" s="97" t="s">
        <v>1227</v>
      </c>
      <c r="U261" s="97" t="s">
        <v>1256</v>
      </c>
      <c r="V261" s="96" t="s">
        <v>952</v>
      </c>
      <c r="W261" s="125">
        <v>6</v>
      </c>
      <c r="X261" s="103" t="s">
        <v>956</v>
      </c>
      <c r="Y261" s="144">
        <v>0.2</v>
      </c>
      <c r="Z261" s="127">
        <v>0</v>
      </c>
      <c r="AA261" s="162">
        <v>0</v>
      </c>
      <c r="AB261" s="130">
        <v>1</v>
      </c>
      <c r="AC261" s="174">
        <v>15</v>
      </c>
      <c r="AD261" s="130">
        <v>2</v>
      </c>
      <c r="AE261" s="131">
        <v>2</v>
      </c>
      <c r="AF261" s="130">
        <v>3</v>
      </c>
      <c r="AG261" s="130"/>
      <c r="AH261" s="54">
        <f t="shared" si="6"/>
        <v>2.8333333333333335</v>
      </c>
      <c r="AI261" s="54">
        <f t="shared" si="7"/>
        <v>1</v>
      </c>
      <c r="AJ261" s="163">
        <v>10000000</v>
      </c>
      <c r="AK261" s="164"/>
      <c r="AL261" s="165" t="s">
        <v>965</v>
      </c>
      <c r="AM261" s="231">
        <v>5000000</v>
      </c>
      <c r="AN261" s="166"/>
    </row>
    <row r="262" spans="1:40" ht="25.5" x14ac:dyDescent="0.25">
      <c r="A262" s="96">
        <v>4</v>
      </c>
      <c r="B262" s="97" t="s">
        <v>189</v>
      </c>
      <c r="C262" s="96">
        <v>2</v>
      </c>
      <c r="D262" s="96" t="s">
        <v>1222</v>
      </c>
      <c r="E262" s="97" t="s">
        <v>1223</v>
      </c>
      <c r="F262" s="98">
        <v>2</v>
      </c>
      <c r="G262" s="96" t="s">
        <v>1244</v>
      </c>
      <c r="H262" s="97" t="s">
        <v>1245</v>
      </c>
      <c r="I262" s="96">
        <v>8</v>
      </c>
      <c r="J262" s="96">
        <v>3</v>
      </c>
      <c r="K262" s="97" t="s">
        <v>1246</v>
      </c>
      <c r="L262" s="98">
        <v>2020051290037</v>
      </c>
      <c r="M262" s="96">
        <v>2</v>
      </c>
      <c r="N262" s="96">
        <v>4222</v>
      </c>
      <c r="O262" s="97" t="str">
        <f>+VLOOKUP(N262,'[2]Productos PD'!$B$2:$C$349,2,FALSE)</f>
        <v>Implementación del teletrabajo para los servidores públicos.</v>
      </c>
      <c r="P262" s="96" t="s">
        <v>952</v>
      </c>
      <c r="Q262" s="96">
        <v>3</v>
      </c>
      <c r="R262" s="122" t="s">
        <v>953</v>
      </c>
      <c r="S262" s="125">
        <v>1</v>
      </c>
      <c r="T262" s="97" t="s">
        <v>1227</v>
      </c>
      <c r="U262" s="101" t="s">
        <v>1257</v>
      </c>
      <c r="V262" s="96" t="s">
        <v>952</v>
      </c>
      <c r="W262" s="125">
        <v>1</v>
      </c>
      <c r="X262" s="103" t="s">
        <v>956</v>
      </c>
      <c r="Y262" s="144">
        <v>0.4</v>
      </c>
      <c r="Z262" s="127">
        <v>0</v>
      </c>
      <c r="AA262" s="164">
        <v>0</v>
      </c>
      <c r="AB262" s="130">
        <v>1</v>
      </c>
      <c r="AC262" s="170">
        <v>1</v>
      </c>
      <c r="AD262" s="130">
        <v>0</v>
      </c>
      <c r="AE262" s="132">
        <v>0</v>
      </c>
      <c r="AF262" s="130">
        <v>0</v>
      </c>
      <c r="AG262" s="130"/>
      <c r="AH262" s="54">
        <f t="shared" si="6"/>
        <v>1</v>
      </c>
      <c r="AI262" s="54">
        <f t="shared" si="7"/>
        <v>1</v>
      </c>
      <c r="AJ262" s="163">
        <v>12000000</v>
      </c>
      <c r="AK262" s="164"/>
      <c r="AL262" s="165" t="s">
        <v>965</v>
      </c>
      <c r="AM262" s="231">
        <v>5000000</v>
      </c>
      <c r="AN262" s="166"/>
    </row>
    <row r="263" spans="1:40" ht="25.5" x14ac:dyDescent="0.25">
      <c r="A263" s="96">
        <v>4</v>
      </c>
      <c r="B263" s="97" t="s">
        <v>189</v>
      </c>
      <c r="C263" s="96">
        <v>2</v>
      </c>
      <c r="D263" s="96" t="s">
        <v>1222</v>
      </c>
      <c r="E263" s="97" t="s">
        <v>1223</v>
      </c>
      <c r="F263" s="98">
        <v>2</v>
      </c>
      <c r="G263" s="96" t="s">
        <v>1244</v>
      </c>
      <c r="H263" s="97" t="s">
        <v>1245</v>
      </c>
      <c r="I263" s="96">
        <v>8</v>
      </c>
      <c r="J263" s="96">
        <v>3</v>
      </c>
      <c r="K263" s="97" t="s">
        <v>1246</v>
      </c>
      <c r="L263" s="98">
        <v>2020051290037</v>
      </c>
      <c r="M263" s="96">
        <v>2</v>
      </c>
      <c r="N263" s="96">
        <v>4222</v>
      </c>
      <c r="O263" s="97" t="str">
        <f>+VLOOKUP(N263,'[2]Productos PD'!$B$2:$C$349,2,FALSE)</f>
        <v>Implementación del teletrabajo para los servidores públicos.</v>
      </c>
      <c r="P263" s="96" t="s">
        <v>952</v>
      </c>
      <c r="Q263" s="96">
        <v>3</v>
      </c>
      <c r="R263" s="122" t="s">
        <v>953</v>
      </c>
      <c r="S263" s="125">
        <v>1</v>
      </c>
      <c r="T263" s="97" t="s">
        <v>1227</v>
      </c>
      <c r="U263" s="101" t="s">
        <v>1258</v>
      </c>
      <c r="V263" s="96" t="s">
        <v>952</v>
      </c>
      <c r="W263" s="125">
        <v>107</v>
      </c>
      <c r="X263" s="103" t="s">
        <v>956</v>
      </c>
      <c r="Y263" s="144">
        <v>0.4</v>
      </c>
      <c r="Z263" s="127">
        <v>0</v>
      </c>
      <c r="AA263" s="164">
        <v>0</v>
      </c>
      <c r="AB263" s="130">
        <v>0.2</v>
      </c>
      <c r="AC263" s="170">
        <v>0</v>
      </c>
      <c r="AD263" s="130">
        <v>0.4</v>
      </c>
      <c r="AE263" s="132">
        <v>0</v>
      </c>
      <c r="AF263" s="130">
        <v>107</v>
      </c>
      <c r="AG263" s="130"/>
      <c r="AH263" s="54">
        <f t="shared" si="6"/>
        <v>0</v>
      </c>
      <c r="AI263" s="54">
        <f t="shared" si="7"/>
        <v>0</v>
      </c>
      <c r="AJ263" s="163">
        <v>10000000</v>
      </c>
      <c r="AK263" s="164"/>
      <c r="AL263" s="165" t="s">
        <v>965</v>
      </c>
      <c r="AM263" s="231">
        <v>0</v>
      </c>
      <c r="AN263" s="166"/>
    </row>
    <row r="264" spans="1:40" ht="25.5" x14ac:dyDescent="0.25">
      <c r="A264" s="96">
        <v>4</v>
      </c>
      <c r="B264" s="97" t="s">
        <v>189</v>
      </c>
      <c r="C264" s="96">
        <v>2</v>
      </c>
      <c r="D264" s="96" t="s">
        <v>1222</v>
      </c>
      <c r="E264" s="97" t="s">
        <v>1223</v>
      </c>
      <c r="F264" s="98">
        <v>3</v>
      </c>
      <c r="G264" s="96" t="s">
        <v>1259</v>
      </c>
      <c r="H264" s="97" t="s">
        <v>1260</v>
      </c>
      <c r="I264" s="96">
        <v>8</v>
      </c>
      <c r="J264" s="96">
        <v>17</v>
      </c>
      <c r="K264" s="97" t="s">
        <v>1261</v>
      </c>
      <c r="L264" s="98">
        <v>2020051290024</v>
      </c>
      <c r="M264" s="96">
        <v>1</v>
      </c>
      <c r="N264" s="96">
        <v>4231</v>
      </c>
      <c r="O264" s="97" t="str">
        <f>+VLOOKUP(N264,'[2]Productos PD'!$B$2:$C$349,2,FALSE)</f>
        <v>Acciones de Modernización física y tecnológica del archivo municipal.</v>
      </c>
      <c r="P264" s="96" t="s">
        <v>952</v>
      </c>
      <c r="Q264" s="96">
        <v>4</v>
      </c>
      <c r="R264" s="122" t="s">
        <v>953</v>
      </c>
      <c r="S264" s="125">
        <v>1</v>
      </c>
      <c r="T264" s="97" t="s">
        <v>1227</v>
      </c>
      <c r="U264" s="101" t="s">
        <v>1262</v>
      </c>
      <c r="V264" s="96" t="s">
        <v>1263</v>
      </c>
      <c r="W264" s="175" t="s">
        <v>1308</v>
      </c>
      <c r="X264" s="103" t="s">
        <v>956</v>
      </c>
      <c r="Y264" s="144">
        <v>0.5</v>
      </c>
      <c r="Z264" s="127">
        <v>0</v>
      </c>
      <c r="AA264" s="162">
        <v>0</v>
      </c>
      <c r="AB264" s="130">
        <v>0.25</v>
      </c>
      <c r="AC264" s="170">
        <v>0</v>
      </c>
      <c r="AD264" s="176">
        <v>48.99</v>
      </c>
      <c r="AE264" s="132">
        <v>49</v>
      </c>
      <c r="AF264" s="130">
        <v>0</v>
      </c>
      <c r="AG264" s="130"/>
      <c r="AH264" s="54">
        <f t="shared" si="6"/>
        <v>0.99512591389114535</v>
      </c>
      <c r="AI264" s="54">
        <f t="shared" si="7"/>
        <v>0.99512591389114535</v>
      </c>
      <c r="AJ264" s="163">
        <v>17000000</v>
      </c>
      <c r="AK264" s="164">
        <v>31716</v>
      </c>
      <c r="AL264" s="165" t="s">
        <v>957</v>
      </c>
      <c r="AM264" s="231">
        <v>0</v>
      </c>
      <c r="AN264" s="166" t="s">
        <v>1229</v>
      </c>
    </row>
    <row r="265" spans="1:40" ht="25.5" x14ac:dyDescent="0.25">
      <c r="A265" s="96">
        <v>4</v>
      </c>
      <c r="B265" s="97" t="s">
        <v>189</v>
      </c>
      <c r="C265" s="96">
        <v>2</v>
      </c>
      <c r="D265" s="96" t="s">
        <v>1222</v>
      </c>
      <c r="E265" s="97" t="s">
        <v>1223</v>
      </c>
      <c r="F265" s="98">
        <v>3</v>
      </c>
      <c r="G265" s="96" t="s">
        <v>1259</v>
      </c>
      <c r="H265" s="97" t="s">
        <v>1260</v>
      </c>
      <c r="I265" s="96">
        <v>8</v>
      </c>
      <c r="J265" s="96">
        <v>17</v>
      </c>
      <c r="K265" s="97" t="s">
        <v>1261</v>
      </c>
      <c r="L265" s="98">
        <v>2020051290024</v>
      </c>
      <c r="M265" s="96">
        <v>1</v>
      </c>
      <c r="N265" s="96">
        <v>4231</v>
      </c>
      <c r="O265" s="97" t="str">
        <f>+VLOOKUP(N265,'[2]Productos PD'!$B$2:$C$349,2,FALSE)</f>
        <v>Acciones de Modernización física y tecnológica del archivo municipal.</v>
      </c>
      <c r="P265" s="96" t="s">
        <v>952</v>
      </c>
      <c r="Q265" s="96">
        <v>4</v>
      </c>
      <c r="R265" s="122" t="s">
        <v>953</v>
      </c>
      <c r="S265" s="125">
        <v>1</v>
      </c>
      <c r="T265" s="97" t="s">
        <v>1227</v>
      </c>
      <c r="U265" s="101" t="s">
        <v>1264</v>
      </c>
      <c r="V265" s="96" t="s">
        <v>1263</v>
      </c>
      <c r="W265" s="175" t="s">
        <v>1308</v>
      </c>
      <c r="X265" s="103" t="s">
        <v>956</v>
      </c>
      <c r="Y265" s="144">
        <v>0.5</v>
      </c>
      <c r="Z265" s="127">
        <v>0</v>
      </c>
      <c r="AA265" s="162">
        <v>0</v>
      </c>
      <c r="AB265" s="130">
        <v>0.25</v>
      </c>
      <c r="AC265" s="170">
        <v>0</v>
      </c>
      <c r="AD265" s="176">
        <v>48.99</v>
      </c>
      <c r="AE265" s="132">
        <v>49</v>
      </c>
      <c r="AF265" s="130">
        <v>0</v>
      </c>
      <c r="AG265" s="130"/>
      <c r="AH265" s="54">
        <f t="shared" ref="AH265:AH328" si="8">+IF(X265="Acumulado",(AA265+AC265+AE265+AG265)/(Z265+AB265+AD265+AF265),
IF(X265="No acumulado",IF(AG265&lt;&gt;"",(AG265/IF(AF265=0,1,AF265)),IF(AE265&lt;&gt;"",(AE265/IF(AD265=0,1,AD265)),IF(AC265&lt;&gt;"",(AC265/IF(AB265=0,1,AB265)),IF(AA265&lt;&gt;"",(AA265/IF(Z265=0,1,Z265)))))), IF(X265="Mantenimiento",IF(AG265&lt;&gt;"",(AG265/IF(AG265=0,1,AG265)),IF(AE265&lt;&gt;"",(AE265/IF(AE265=0,1,AE265)),IF(AC265&lt;&gt;"",(AC265/IF(AC265=0,1,AC265)),IF(AA265&lt;&gt;"",(AA265/IF(AA265=0,1,AA265)))))))))</f>
        <v>0.99512591389114535</v>
      </c>
      <c r="AI265" s="54">
        <f t="shared" ref="AI265:AI328" si="9">+IF(AH265&gt;1,1,AH265)</f>
        <v>0.99512591389114535</v>
      </c>
      <c r="AJ265" s="163">
        <v>40000000</v>
      </c>
      <c r="AK265" s="164">
        <v>31716</v>
      </c>
      <c r="AL265" s="165" t="s">
        <v>957</v>
      </c>
      <c r="AM265" s="231">
        <v>0</v>
      </c>
      <c r="AN265" s="166" t="s">
        <v>1229</v>
      </c>
    </row>
    <row r="266" spans="1:40" ht="38.25" x14ac:dyDescent="0.25">
      <c r="A266" s="96">
        <v>4</v>
      </c>
      <c r="B266" s="97" t="s">
        <v>189</v>
      </c>
      <c r="C266" s="96">
        <v>2</v>
      </c>
      <c r="D266" s="96" t="s">
        <v>1222</v>
      </c>
      <c r="E266" s="97" t="s">
        <v>1223</v>
      </c>
      <c r="F266" s="98">
        <v>3</v>
      </c>
      <c r="G266" s="96" t="s">
        <v>1259</v>
      </c>
      <c r="H266" s="97" t="s">
        <v>1260</v>
      </c>
      <c r="I266" s="96">
        <v>8</v>
      </c>
      <c r="J266" s="96">
        <v>17</v>
      </c>
      <c r="K266" s="97" t="s">
        <v>1261</v>
      </c>
      <c r="L266" s="98">
        <v>2020051290024</v>
      </c>
      <c r="M266" s="96">
        <v>2</v>
      </c>
      <c r="N266" s="96">
        <v>4232</v>
      </c>
      <c r="O266" s="97" t="str">
        <f>+VLOOKUP(N266,'[2]Productos PD'!$B$2:$C$349,2,FALSE)</f>
        <v>Acciones de mejoramiento al proceso de gestión documental, estableciendo criterios de permanencia y disposición final conforme a la normativa archivística vigente.</v>
      </c>
      <c r="P266" s="96" t="s">
        <v>952</v>
      </c>
      <c r="Q266" s="96">
        <v>4</v>
      </c>
      <c r="R266" s="122" t="s">
        <v>953</v>
      </c>
      <c r="S266" s="125">
        <v>1</v>
      </c>
      <c r="T266" s="97" t="s">
        <v>1227</v>
      </c>
      <c r="U266" s="101" t="s">
        <v>1265</v>
      </c>
      <c r="V266" s="96" t="s">
        <v>983</v>
      </c>
      <c r="W266" s="54">
        <v>1</v>
      </c>
      <c r="X266" s="103" t="s">
        <v>962</v>
      </c>
      <c r="Y266" s="144">
        <v>0.5</v>
      </c>
      <c r="Z266" s="54">
        <v>1</v>
      </c>
      <c r="AA266" s="173">
        <v>1</v>
      </c>
      <c r="AB266" s="54">
        <v>1</v>
      </c>
      <c r="AC266" s="170">
        <v>100</v>
      </c>
      <c r="AD266" s="54">
        <v>1</v>
      </c>
      <c r="AE266" s="169">
        <v>100</v>
      </c>
      <c r="AF266" s="54">
        <v>1</v>
      </c>
      <c r="AG266" s="130"/>
      <c r="AH266" s="54">
        <f t="shared" si="8"/>
        <v>1</v>
      </c>
      <c r="AI266" s="54">
        <f t="shared" si="9"/>
        <v>1</v>
      </c>
      <c r="AJ266" s="163">
        <v>18445116</v>
      </c>
      <c r="AK266" s="164">
        <v>31703</v>
      </c>
      <c r="AL266" s="165" t="s">
        <v>957</v>
      </c>
      <c r="AM266" s="231">
        <v>13504455</v>
      </c>
      <c r="AN266" s="166"/>
    </row>
    <row r="267" spans="1:40" ht="38.25" x14ac:dyDescent="0.25">
      <c r="A267" s="96">
        <v>4</v>
      </c>
      <c r="B267" s="97" t="s">
        <v>189</v>
      </c>
      <c r="C267" s="96">
        <v>2</v>
      </c>
      <c r="D267" s="96" t="s">
        <v>1222</v>
      </c>
      <c r="E267" s="97" t="s">
        <v>1223</v>
      </c>
      <c r="F267" s="98">
        <v>3</v>
      </c>
      <c r="G267" s="96" t="s">
        <v>1259</v>
      </c>
      <c r="H267" s="97" t="s">
        <v>1260</v>
      </c>
      <c r="I267" s="96">
        <v>8</v>
      </c>
      <c r="J267" s="96">
        <v>17</v>
      </c>
      <c r="K267" s="97" t="s">
        <v>1261</v>
      </c>
      <c r="L267" s="98">
        <v>2020051290024</v>
      </c>
      <c r="M267" s="96">
        <v>2</v>
      </c>
      <c r="N267" s="96">
        <v>4232</v>
      </c>
      <c r="O267" s="97" t="str">
        <f>+VLOOKUP(N267,'[2]Productos PD'!$B$2:$C$349,2,FALSE)</f>
        <v>Acciones de mejoramiento al proceso de gestión documental, estableciendo criterios de permanencia y disposición final conforme a la normativa archivística vigente.</v>
      </c>
      <c r="P267" s="96" t="s">
        <v>952</v>
      </c>
      <c r="Q267" s="96">
        <v>4</v>
      </c>
      <c r="R267" s="122" t="s">
        <v>953</v>
      </c>
      <c r="S267" s="125">
        <v>1</v>
      </c>
      <c r="T267" s="97" t="s">
        <v>1227</v>
      </c>
      <c r="U267" s="101" t="s">
        <v>1266</v>
      </c>
      <c r="V267" s="96" t="s">
        <v>952</v>
      </c>
      <c r="W267" s="125">
        <v>12</v>
      </c>
      <c r="X267" s="103" t="s">
        <v>956</v>
      </c>
      <c r="Y267" s="144">
        <v>0.5</v>
      </c>
      <c r="Z267" s="127">
        <v>0.25</v>
      </c>
      <c r="AA267" s="164">
        <v>0</v>
      </c>
      <c r="AB267" s="130">
        <v>4</v>
      </c>
      <c r="AC267" s="170">
        <v>4</v>
      </c>
      <c r="AD267" s="130">
        <v>4</v>
      </c>
      <c r="AE267" s="132">
        <v>3</v>
      </c>
      <c r="AF267" s="130">
        <v>4</v>
      </c>
      <c r="AG267" s="130"/>
      <c r="AH267" s="54">
        <f t="shared" si="8"/>
        <v>0.5714285714285714</v>
      </c>
      <c r="AI267" s="54">
        <f t="shared" si="9"/>
        <v>0.5714285714285714</v>
      </c>
      <c r="AJ267" s="163">
        <v>4313073</v>
      </c>
      <c r="AK267" s="164"/>
      <c r="AL267" s="165" t="s">
        <v>965</v>
      </c>
      <c r="AM267" s="231">
        <v>2875382</v>
      </c>
      <c r="AN267" s="166" t="s">
        <v>1242</v>
      </c>
    </row>
    <row r="268" spans="1:40" ht="51" x14ac:dyDescent="0.25">
      <c r="A268" s="96">
        <v>4</v>
      </c>
      <c r="B268" s="97" t="s">
        <v>189</v>
      </c>
      <c r="C268" s="96">
        <v>2</v>
      </c>
      <c r="D268" s="96" t="s">
        <v>1222</v>
      </c>
      <c r="E268" s="97" t="s">
        <v>1223</v>
      </c>
      <c r="F268" s="98">
        <v>3</v>
      </c>
      <c r="G268" s="96" t="s">
        <v>1259</v>
      </c>
      <c r="H268" s="97" t="s">
        <v>1260</v>
      </c>
      <c r="I268" s="96">
        <v>8</v>
      </c>
      <c r="J268" s="96"/>
      <c r="K268" s="97" t="s">
        <v>1261</v>
      </c>
      <c r="L268" s="98">
        <v>2020051290024</v>
      </c>
      <c r="M268" s="96">
        <v>3</v>
      </c>
      <c r="N268" s="96">
        <v>4233</v>
      </c>
      <c r="O268" s="97" t="str">
        <f>+VLOOKUP(N268,'[2]Productos PD'!$B$2:$C$349,2,FALSE)</f>
        <v>Acciones de formulación y documentación a los procesos archivísticos encaminados a la planificación, procesamiento, manejo y organización de la documentación producida y recibida por la entidad dese su origen hasta su destino final.</v>
      </c>
      <c r="P268" s="96" t="s">
        <v>952</v>
      </c>
      <c r="Q268" s="96">
        <v>3</v>
      </c>
      <c r="R268" s="122" t="s">
        <v>953</v>
      </c>
      <c r="S268" s="125">
        <v>1</v>
      </c>
      <c r="T268" s="97" t="s">
        <v>1227</v>
      </c>
      <c r="U268" s="97" t="s">
        <v>1267</v>
      </c>
      <c r="V268" s="96" t="s">
        <v>952</v>
      </c>
      <c r="W268" s="125">
        <v>438</v>
      </c>
      <c r="X268" s="103" t="s">
        <v>956</v>
      </c>
      <c r="Y268" s="144">
        <v>0.5</v>
      </c>
      <c r="Z268" s="126">
        <v>0</v>
      </c>
      <c r="AA268" s="164">
        <v>0</v>
      </c>
      <c r="AB268" s="113">
        <v>0</v>
      </c>
      <c r="AC268" s="170">
        <v>0</v>
      </c>
      <c r="AD268" s="113">
        <v>0</v>
      </c>
      <c r="AE268" s="132">
        <v>50</v>
      </c>
      <c r="AF268" s="113">
        <v>438</v>
      </c>
      <c r="AG268" s="130"/>
      <c r="AH268" s="54">
        <f t="shared" si="8"/>
        <v>0.11415525114155251</v>
      </c>
      <c r="AI268" s="54">
        <f t="shared" si="9"/>
        <v>0.11415525114155251</v>
      </c>
      <c r="AJ268" s="163">
        <v>176400000</v>
      </c>
      <c r="AK268" s="164">
        <v>31716</v>
      </c>
      <c r="AL268" s="165" t="s">
        <v>957</v>
      </c>
      <c r="AM268" s="231">
        <v>0</v>
      </c>
      <c r="AN268" s="166" t="s">
        <v>1229</v>
      </c>
    </row>
    <row r="269" spans="1:40" ht="51" x14ac:dyDescent="0.25">
      <c r="A269" s="96">
        <v>4</v>
      </c>
      <c r="B269" s="97" t="s">
        <v>189</v>
      </c>
      <c r="C269" s="96">
        <v>2</v>
      </c>
      <c r="D269" s="96" t="s">
        <v>1222</v>
      </c>
      <c r="E269" s="97" t="s">
        <v>1223</v>
      </c>
      <c r="F269" s="98">
        <v>3</v>
      </c>
      <c r="G269" s="96" t="s">
        <v>1259</v>
      </c>
      <c r="H269" s="97" t="s">
        <v>1260</v>
      </c>
      <c r="I269" s="96">
        <v>8</v>
      </c>
      <c r="J269" s="96"/>
      <c r="K269" s="97" t="s">
        <v>1261</v>
      </c>
      <c r="L269" s="98">
        <v>2020051290024</v>
      </c>
      <c r="M269" s="96">
        <v>3</v>
      </c>
      <c r="N269" s="96">
        <v>4233</v>
      </c>
      <c r="O269" s="97" t="str">
        <f>+VLOOKUP(N269,'[2]Productos PD'!$B$2:$C$349,2,FALSE)</f>
        <v>Acciones de formulación y documentación a los procesos archivísticos encaminados a la planificación, procesamiento, manejo y organización de la documentación producida y recibida por la entidad dese su origen hasta su destino final.</v>
      </c>
      <c r="P269" s="96" t="s">
        <v>952</v>
      </c>
      <c r="Q269" s="96">
        <v>3</v>
      </c>
      <c r="R269" s="122" t="s">
        <v>953</v>
      </c>
      <c r="S269" s="125">
        <v>1</v>
      </c>
      <c r="T269" s="97" t="s">
        <v>1227</v>
      </c>
      <c r="U269" s="97" t="s">
        <v>1268</v>
      </c>
      <c r="V269" s="96" t="s">
        <v>983</v>
      </c>
      <c r="W269" s="54">
        <v>1</v>
      </c>
      <c r="X269" s="103" t="s">
        <v>956</v>
      </c>
      <c r="Y269" s="144">
        <v>0.5</v>
      </c>
      <c r="Z269" s="54">
        <v>0</v>
      </c>
      <c r="AA269" s="54">
        <v>0</v>
      </c>
      <c r="AB269" s="54">
        <v>0</v>
      </c>
      <c r="AC269" s="170">
        <v>0</v>
      </c>
      <c r="AD269" s="54">
        <v>0</v>
      </c>
      <c r="AE269" s="169">
        <v>0</v>
      </c>
      <c r="AF269" s="54">
        <v>1</v>
      </c>
      <c r="AG269" s="130"/>
      <c r="AH269" s="54">
        <f t="shared" si="8"/>
        <v>0</v>
      </c>
      <c r="AI269" s="54">
        <f t="shared" si="9"/>
        <v>0</v>
      </c>
      <c r="AJ269" s="163">
        <v>176400000</v>
      </c>
      <c r="AK269" s="164">
        <v>31716</v>
      </c>
      <c r="AL269" s="165" t="s">
        <v>957</v>
      </c>
      <c r="AM269" s="231">
        <v>0</v>
      </c>
      <c r="AN269" s="166" t="s">
        <v>1229</v>
      </c>
    </row>
    <row r="270" spans="1:40" ht="25.5" x14ac:dyDescent="0.25">
      <c r="A270" s="96">
        <v>4</v>
      </c>
      <c r="B270" s="97" t="s">
        <v>189</v>
      </c>
      <c r="C270" s="96">
        <v>3</v>
      </c>
      <c r="D270" s="96" t="s">
        <v>1269</v>
      </c>
      <c r="E270" s="97" t="s">
        <v>1270</v>
      </c>
      <c r="F270" s="98">
        <v>2</v>
      </c>
      <c r="G270" s="96" t="s">
        <v>1271</v>
      </c>
      <c r="H270" s="97" t="s">
        <v>1272</v>
      </c>
      <c r="I270" s="96">
        <v>17</v>
      </c>
      <c r="J270" s="96"/>
      <c r="K270" s="97" t="s">
        <v>1273</v>
      </c>
      <c r="L270" s="98">
        <v>2020051290057</v>
      </c>
      <c r="M270" s="96">
        <v>4</v>
      </c>
      <c r="N270" s="96">
        <v>4324</v>
      </c>
      <c r="O270" s="97" t="str">
        <f>+VLOOKUP(N270,'[2]Productos PD'!$B$2:$C$349,2,FALSE)</f>
        <v>Acciones para la Actualización del inventario Municipal.</v>
      </c>
      <c r="P270" s="96" t="s">
        <v>952</v>
      </c>
      <c r="Q270" s="96">
        <v>4</v>
      </c>
      <c r="R270" s="122" t="s">
        <v>953</v>
      </c>
      <c r="S270" s="125">
        <v>1</v>
      </c>
      <c r="T270" s="97" t="s">
        <v>1227</v>
      </c>
      <c r="U270" s="101" t="s">
        <v>1274</v>
      </c>
      <c r="V270" s="96" t="s">
        <v>983</v>
      </c>
      <c r="W270" s="54">
        <v>0.6</v>
      </c>
      <c r="X270" s="103" t="s">
        <v>956</v>
      </c>
      <c r="Y270" s="144">
        <v>0.4</v>
      </c>
      <c r="Z270" s="54">
        <v>0</v>
      </c>
      <c r="AA270" s="54">
        <v>0</v>
      </c>
      <c r="AB270" s="54">
        <v>0.15</v>
      </c>
      <c r="AC270" s="170">
        <v>10</v>
      </c>
      <c r="AD270" s="54">
        <v>0.25</v>
      </c>
      <c r="AE270" s="169">
        <v>32</v>
      </c>
      <c r="AF270" s="54">
        <v>0.2</v>
      </c>
      <c r="AG270" s="113"/>
      <c r="AH270" s="54">
        <f t="shared" si="8"/>
        <v>69.999999999999986</v>
      </c>
      <c r="AI270" s="54">
        <f t="shared" si="9"/>
        <v>1</v>
      </c>
      <c r="AJ270" s="163">
        <v>16293191</v>
      </c>
      <c r="AK270" s="164">
        <v>31703</v>
      </c>
      <c r="AL270" s="165" t="s">
        <v>957</v>
      </c>
      <c r="AM270" s="231">
        <v>12528906</v>
      </c>
      <c r="AN270" s="166"/>
    </row>
    <row r="271" spans="1:40" ht="25.5" x14ac:dyDescent="0.25">
      <c r="A271" s="96">
        <v>4</v>
      </c>
      <c r="B271" s="97" t="s">
        <v>189</v>
      </c>
      <c r="C271" s="96">
        <v>3</v>
      </c>
      <c r="D271" s="96" t="s">
        <v>1269</v>
      </c>
      <c r="E271" s="97" t="s">
        <v>1270</v>
      </c>
      <c r="F271" s="98">
        <v>2</v>
      </c>
      <c r="G271" s="96" t="s">
        <v>1271</v>
      </c>
      <c r="H271" s="97" t="s">
        <v>1272</v>
      </c>
      <c r="I271" s="96">
        <v>17</v>
      </c>
      <c r="J271" s="96"/>
      <c r="K271" s="97" t="s">
        <v>1273</v>
      </c>
      <c r="L271" s="98">
        <v>2020051290057</v>
      </c>
      <c r="M271" s="96">
        <v>4</v>
      </c>
      <c r="N271" s="96">
        <v>4324</v>
      </c>
      <c r="O271" s="97" t="str">
        <f>+VLOOKUP(N271,'[2]Productos PD'!$B$2:$C$349,2,FALSE)</f>
        <v>Acciones para la Actualización del inventario Municipal.</v>
      </c>
      <c r="P271" s="96" t="s">
        <v>952</v>
      </c>
      <c r="Q271" s="96">
        <v>4</v>
      </c>
      <c r="R271" s="122" t="s">
        <v>953</v>
      </c>
      <c r="S271" s="125">
        <v>1</v>
      </c>
      <c r="T271" s="97" t="s">
        <v>1227</v>
      </c>
      <c r="U271" s="101" t="s">
        <v>1275</v>
      </c>
      <c r="V271" s="96" t="s">
        <v>952</v>
      </c>
      <c r="W271" s="125">
        <v>216</v>
      </c>
      <c r="X271" s="103" t="s">
        <v>956</v>
      </c>
      <c r="Y271" s="144">
        <v>0.4</v>
      </c>
      <c r="Z271" s="127">
        <v>0</v>
      </c>
      <c r="AA271" s="164">
        <v>0</v>
      </c>
      <c r="AB271" s="130">
        <v>50</v>
      </c>
      <c r="AC271" s="170">
        <v>59</v>
      </c>
      <c r="AD271" s="130">
        <v>83</v>
      </c>
      <c r="AE271" s="132">
        <v>61</v>
      </c>
      <c r="AF271" s="130">
        <v>83</v>
      </c>
      <c r="AG271" s="113"/>
      <c r="AH271" s="54">
        <f t="shared" si="8"/>
        <v>0.55555555555555558</v>
      </c>
      <c r="AI271" s="54">
        <f t="shared" si="9"/>
        <v>0.55555555555555558</v>
      </c>
      <c r="AJ271" s="163">
        <v>16293191</v>
      </c>
      <c r="AK271" s="164">
        <v>31703</v>
      </c>
      <c r="AL271" s="165" t="s">
        <v>957</v>
      </c>
      <c r="AM271" s="231">
        <v>12528906</v>
      </c>
      <c r="AN271" s="166"/>
    </row>
    <row r="272" spans="1:40" ht="25.5" x14ac:dyDescent="0.25">
      <c r="A272" s="96">
        <v>4</v>
      </c>
      <c r="B272" s="97" t="s">
        <v>189</v>
      </c>
      <c r="C272" s="96">
        <v>3</v>
      </c>
      <c r="D272" s="96" t="s">
        <v>1269</v>
      </c>
      <c r="E272" s="97" t="s">
        <v>1270</v>
      </c>
      <c r="F272" s="98">
        <v>2</v>
      </c>
      <c r="G272" s="96" t="s">
        <v>1271</v>
      </c>
      <c r="H272" s="97" t="s">
        <v>1272</v>
      </c>
      <c r="I272" s="96">
        <v>17</v>
      </c>
      <c r="J272" s="96"/>
      <c r="K272" s="97" t="s">
        <v>1273</v>
      </c>
      <c r="L272" s="98">
        <v>2020051290057</v>
      </c>
      <c r="M272" s="96">
        <v>4</v>
      </c>
      <c r="N272" s="96">
        <v>4324</v>
      </c>
      <c r="O272" s="97" t="str">
        <f>+VLOOKUP(N272,'[2]Productos PD'!$B$2:$C$349,2,FALSE)</f>
        <v>Acciones para la Actualización del inventario Municipal.</v>
      </c>
      <c r="P272" s="96" t="s">
        <v>952</v>
      </c>
      <c r="Q272" s="96">
        <v>4</v>
      </c>
      <c r="R272" s="122" t="s">
        <v>953</v>
      </c>
      <c r="S272" s="125">
        <v>1</v>
      </c>
      <c r="T272" s="97" t="s">
        <v>1227</v>
      </c>
      <c r="U272" s="101" t="s">
        <v>1276</v>
      </c>
      <c r="V272" s="96" t="s">
        <v>983</v>
      </c>
      <c r="W272" s="54">
        <v>1</v>
      </c>
      <c r="X272" s="103" t="s">
        <v>962</v>
      </c>
      <c r="Y272" s="144">
        <v>0.2</v>
      </c>
      <c r="Z272" s="54">
        <v>1</v>
      </c>
      <c r="AA272" s="173">
        <v>1</v>
      </c>
      <c r="AB272" s="54">
        <v>1</v>
      </c>
      <c r="AC272" s="170">
        <v>100</v>
      </c>
      <c r="AD272" s="54">
        <v>1</v>
      </c>
      <c r="AE272" s="169">
        <v>100</v>
      </c>
      <c r="AF272" s="54">
        <v>1</v>
      </c>
      <c r="AG272" s="113"/>
      <c r="AH272" s="54">
        <f t="shared" si="8"/>
        <v>1</v>
      </c>
      <c r="AI272" s="54">
        <f t="shared" si="9"/>
        <v>1</v>
      </c>
      <c r="AJ272" s="163">
        <v>16293191</v>
      </c>
      <c r="AK272" s="164">
        <v>31703</v>
      </c>
      <c r="AL272" s="165" t="s">
        <v>957</v>
      </c>
      <c r="AM272" s="231">
        <v>16706208</v>
      </c>
      <c r="AN272" s="166"/>
    </row>
    <row r="273" spans="1:40" ht="25.5" x14ac:dyDescent="0.25">
      <c r="A273" s="96">
        <v>4</v>
      </c>
      <c r="B273" s="97" t="s">
        <v>189</v>
      </c>
      <c r="C273" s="96">
        <v>3</v>
      </c>
      <c r="D273" s="96" t="s">
        <v>1269</v>
      </c>
      <c r="E273" s="97" t="s">
        <v>1270</v>
      </c>
      <c r="F273" s="98">
        <v>3</v>
      </c>
      <c r="G273" s="96" t="s">
        <v>1277</v>
      </c>
      <c r="H273" s="97" t="s">
        <v>1278</v>
      </c>
      <c r="I273" s="96">
        <v>17</v>
      </c>
      <c r="J273" s="96"/>
      <c r="K273" s="97" t="s">
        <v>1279</v>
      </c>
      <c r="L273" s="98">
        <v>2020051290058</v>
      </c>
      <c r="M273" s="96">
        <v>2</v>
      </c>
      <c r="N273" s="96">
        <v>4332</v>
      </c>
      <c r="O273" s="97" t="str">
        <f>+VLOOKUP(N273,'[2]Productos PD'!$B$2:$C$349,2,FALSE)</f>
        <v>Acciones para mejorar el porcentaje de efectividad en la atención de las PQRSD como parte del sistema integrado de gestión.</v>
      </c>
      <c r="P273" s="96" t="s">
        <v>952</v>
      </c>
      <c r="Q273" s="96">
        <v>4</v>
      </c>
      <c r="R273" s="122" t="s">
        <v>953</v>
      </c>
      <c r="S273" s="125">
        <v>1</v>
      </c>
      <c r="T273" s="97" t="s">
        <v>1227</v>
      </c>
      <c r="U273" s="101" t="s">
        <v>1280</v>
      </c>
      <c r="V273" s="96" t="s">
        <v>983</v>
      </c>
      <c r="W273" s="54">
        <v>1</v>
      </c>
      <c r="X273" s="103" t="s">
        <v>962</v>
      </c>
      <c r="Y273" s="144">
        <v>0.1</v>
      </c>
      <c r="Z273" s="54">
        <v>1</v>
      </c>
      <c r="AA273" s="173">
        <v>1</v>
      </c>
      <c r="AB273" s="54">
        <v>1</v>
      </c>
      <c r="AC273" s="170">
        <v>100</v>
      </c>
      <c r="AD273" s="54">
        <v>1</v>
      </c>
      <c r="AE273" s="169">
        <v>100</v>
      </c>
      <c r="AF273" s="54">
        <v>1</v>
      </c>
      <c r="AG273" s="130"/>
      <c r="AH273" s="54">
        <f t="shared" si="8"/>
        <v>1</v>
      </c>
      <c r="AI273" s="54">
        <f t="shared" si="9"/>
        <v>1</v>
      </c>
      <c r="AJ273" s="163">
        <v>25417615</v>
      </c>
      <c r="AK273" s="164">
        <v>31702</v>
      </c>
      <c r="AL273" s="165" t="s">
        <v>957</v>
      </c>
      <c r="AM273" s="231">
        <v>18465651</v>
      </c>
      <c r="AN273" s="166"/>
    </row>
    <row r="274" spans="1:40" ht="25.5" x14ac:dyDescent="0.25">
      <c r="A274" s="96">
        <v>4</v>
      </c>
      <c r="B274" s="97" t="s">
        <v>189</v>
      </c>
      <c r="C274" s="96">
        <v>3</v>
      </c>
      <c r="D274" s="96" t="s">
        <v>1269</v>
      </c>
      <c r="E274" s="97" t="s">
        <v>1270</v>
      </c>
      <c r="F274" s="98">
        <v>3</v>
      </c>
      <c r="G274" s="96" t="s">
        <v>1277</v>
      </c>
      <c r="H274" s="97" t="s">
        <v>1278</v>
      </c>
      <c r="I274" s="96">
        <v>17</v>
      </c>
      <c r="J274" s="96"/>
      <c r="K274" s="97" t="s">
        <v>1279</v>
      </c>
      <c r="L274" s="98">
        <v>2020051290058</v>
      </c>
      <c r="M274" s="96">
        <v>2</v>
      </c>
      <c r="N274" s="96">
        <v>4332</v>
      </c>
      <c r="O274" s="97" t="str">
        <f>+VLOOKUP(N274,'[2]Productos PD'!$B$2:$C$349,2,FALSE)</f>
        <v>Acciones para mejorar el porcentaje de efectividad en la atención de las PQRSD como parte del sistema integrado de gestión.</v>
      </c>
      <c r="P274" s="96" t="s">
        <v>952</v>
      </c>
      <c r="Q274" s="96">
        <v>4</v>
      </c>
      <c r="R274" s="122" t="s">
        <v>953</v>
      </c>
      <c r="S274" s="125">
        <v>1</v>
      </c>
      <c r="T274" s="97" t="s">
        <v>1227</v>
      </c>
      <c r="U274" s="101" t="s">
        <v>1281</v>
      </c>
      <c r="V274" s="96" t="s">
        <v>983</v>
      </c>
      <c r="W274" s="54">
        <v>1</v>
      </c>
      <c r="X274" s="103" t="s">
        <v>962</v>
      </c>
      <c r="Y274" s="144">
        <v>0.8</v>
      </c>
      <c r="Z274" s="54">
        <v>1</v>
      </c>
      <c r="AA274" s="173">
        <v>1</v>
      </c>
      <c r="AB274" s="54">
        <v>1</v>
      </c>
      <c r="AC274" s="170">
        <v>99</v>
      </c>
      <c r="AD274" s="54">
        <v>1</v>
      </c>
      <c r="AE274" s="169">
        <v>100</v>
      </c>
      <c r="AF274" s="54">
        <v>1</v>
      </c>
      <c r="AG274" s="130"/>
      <c r="AH274" s="54">
        <f t="shared" si="8"/>
        <v>1</v>
      </c>
      <c r="AI274" s="54">
        <f t="shared" si="9"/>
        <v>1</v>
      </c>
      <c r="AJ274" s="163">
        <v>21014262</v>
      </c>
      <c r="AK274" s="164">
        <v>31703</v>
      </c>
      <c r="AL274" s="165" t="s">
        <v>957</v>
      </c>
      <c r="AM274" s="231">
        <v>16337107</v>
      </c>
      <c r="AN274" s="166"/>
    </row>
    <row r="275" spans="1:40" ht="25.5" x14ac:dyDescent="0.25">
      <c r="A275" s="96">
        <v>4</v>
      </c>
      <c r="B275" s="97" t="s">
        <v>189</v>
      </c>
      <c r="C275" s="96">
        <v>3</v>
      </c>
      <c r="D275" s="96" t="s">
        <v>1269</v>
      </c>
      <c r="E275" s="97" t="s">
        <v>1270</v>
      </c>
      <c r="F275" s="98">
        <v>3</v>
      </c>
      <c r="G275" s="96" t="s">
        <v>1277</v>
      </c>
      <c r="H275" s="97" t="s">
        <v>1278</v>
      </c>
      <c r="I275" s="96">
        <v>17</v>
      </c>
      <c r="J275" s="96"/>
      <c r="K275" s="97" t="s">
        <v>1279</v>
      </c>
      <c r="L275" s="98">
        <v>2020051290058</v>
      </c>
      <c r="M275" s="96">
        <v>2</v>
      </c>
      <c r="N275" s="96">
        <v>4332</v>
      </c>
      <c r="O275" s="97" t="str">
        <f>+VLOOKUP(N275,'[2]Productos PD'!$B$2:$C$349,2,FALSE)</f>
        <v>Acciones para mejorar el porcentaje de efectividad en la atención de las PQRSD como parte del sistema integrado de gestión.</v>
      </c>
      <c r="P275" s="96" t="s">
        <v>952</v>
      </c>
      <c r="Q275" s="96">
        <v>4</v>
      </c>
      <c r="R275" s="122" t="s">
        <v>953</v>
      </c>
      <c r="S275" s="125">
        <v>1</v>
      </c>
      <c r="T275" s="97" t="s">
        <v>1227</v>
      </c>
      <c r="U275" s="101" t="s">
        <v>1282</v>
      </c>
      <c r="V275" s="96" t="s">
        <v>983</v>
      </c>
      <c r="W275" s="54">
        <v>1</v>
      </c>
      <c r="X275" s="103" t="s">
        <v>956</v>
      </c>
      <c r="Y275" s="144">
        <v>0.1</v>
      </c>
      <c r="Z275" s="54">
        <v>0</v>
      </c>
      <c r="AA275" s="54">
        <v>0</v>
      </c>
      <c r="AB275" s="54">
        <v>0</v>
      </c>
      <c r="AC275" s="170">
        <v>0</v>
      </c>
      <c r="AD275" s="54">
        <v>0</v>
      </c>
      <c r="AE275" s="169">
        <v>0</v>
      </c>
      <c r="AF275" s="54">
        <v>1</v>
      </c>
      <c r="AG275" s="130"/>
      <c r="AH275" s="54">
        <f t="shared" si="8"/>
        <v>0</v>
      </c>
      <c r="AI275" s="54">
        <f t="shared" si="9"/>
        <v>0</v>
      </c>
      <c r="AJ275" s="163">
        <v>6000000</v>
      </c>
      <c r="AK275" s="164"/>
      <c r="AL275" s="165" t="s">
        <v>965</v>
      </c>
      <c r="AM275" s="231">
        <v>0</v>
      </c>
      <c r="AN275" s="166"/>
    </row>
    <row r="276" spans="1:40" ht="25.5" x14ac:dyDescent="0.25">
      <c r="A276" s="96">
        <v>4</v>
      </c>
      <c r="B276" s="97" t="s">
        <v>189</v>
      </c>
      <c r="C276" s="96">
        <v>3</v>
      </c>
      <c r="D276" s="96" t="s">
        <v>1269</v>
      </c>
      <c r="E276" s="97" t="s">
        <v>1270</v>
      </c>
      <c r="F276" s="98">
        <v>4</v>
      </c>
      <c r="G276" s="96" t="s">
        <v>1283</v>
      </c>
      <c r="H276" s="97" t="s">
        <v>1284</v>
      </c>
      <c r="I276" s="96">
        <v>16</v>
      </c>
      <c r="J276" s="96"/>
      <c r="K276" s="97" t="s">
        <v>1285</v>
      </c>
      <c r="L276" s="98">
        <v>2020051290046</v>
      </c>
      <c r="M276" s="96">
        <v>1</v>
      </c>
      <c r="N276" s="96">
        <v>4341</v>
      </c>
      <c r="O276" s="97" t="str">
        <f>+VLOOKUP(N276,'[2]Productos PD'!$B$2:$C$349,2,FALSE)</f>
        <v>Acciones para Cofinanciar la modernización tecnológica de la administración municipal y las entidades descentralizadas.</v>
      </c>
      <c r="P276" s="96" t="s">
        <v>952</v>
      </c>
      <c r="Q276" s="96">
        <v>4</v>
      </c>
      <c r="R276" s="122" t="s">
        <v>953</v>
      </c>
      <c r="S276" s="125">
        <v>1</v>
      </c>
      <c r="T276" s="97" t="s">
        <v>1227</v>
      </c>
      <c r="U276" s="97" t="s">
        <v>1286</v>
      </c>
      <c r="V276" s="96" t="s">
        <v>983</v>
      </c>
      <c r="W276" s="54">
        <v>1</v>
      </c>
      <c r="X276" s="103" t="s">
        <v>956</v>
      </c>
      <c r="Y276" s="144">
        <v>0.05</v>
      </c>
      <c r="Z276" s="54">
        <v>0</v>
      </c>
      <c r="AA276" s="54">
        <v>0</v>
      </c>
      <c r="AB276" s="54">
        <v>0</v>
      </c>
      <c r="AC276" s="170">
        <v>0</v>
      </c>
      <c r="AD276" s="54">
        <v>1</v>
      </c>
      <c r="AE276" s="169">
        <v>100</v>
      </c>
      <c r="AF276" s="54">
        <v>0</v>
      </c>
      <c r="AG276" s="130"/>
      <c r="AH276" s="54">
        <f t="shared" si="8"/>
        <v>100</v>
      </c>
      <c r="AI276" s="54">
        <f t="shared" si="9"/>
        <v>1</v>
      </c>
      <c r="AJ276" s="163">
        <v>20000000</v>
      </c>
      <c r="AK276" s="164"/>
      <c r="AL276" s="165" t="s">
        <v>965</v>
      </c>
      <c r="AM276" s="135">
        <v>10000000</v>
      </c>
      <c r="AN276" s="166" t="s">
        <v>1287</v>
      </c>
    </row>
    <row r="277" spans="1:40" ht="25.5" x14ac:dyDescent="0.25">
      <c r="A277" s="96">
        <v>4</v>
      </c>
      <c r="B277" s="97" t="s">
        <v>189</v>
      </c>
      <c r="C277" s="96">
        <v>3</v>
      </c>
      <c r="D277" s="96" t="s">
        <v>1269</v>
      </c>
      <c r="E277" s="97" t="s">
        <v>1270</v>
      </c>
      <c r="F277" s="98">
        <v>4</v>
      </c>
      <c r="G277" s="96" t="s">
        <v>1283</v>
      </c>
      <c r="H277" s="97" t="s">
        <v>1284</v>
      </c>
      <c r="I277" s="96">
        <v>16</v>
      </c>
      <c r="J277" s="96"/>
      <c r="K277" s="97" t="s">
        <v>1285</v>
      </c>
      <c r="L277" s="98">
        <v>2020051290046</v>
      </c>
      <c r="M277" s="96">
        <v>1</v>
      </c>
      <c r="N277" s="96">
        <v>4341</v>
      </c>
      <c r="O277" s="97" t="str">
        <f>+VLOOKUP(N277,'[2]Productos PD'!$B$2:$C$349,2,FALSE)</f>
        <v>Acciones para Cofinanciar la modernización tecnológica de la administración municipal y las entidades descentralizadas.</v>
      </c>
      <c r="P277" s="96" t="s">
        <v>952</v>
      </c>
      <c r="Q277" s="96">
        <v>4</v>
      </c>
      <c r="R277" s="122" t="s">
        <v>953</v>
      </c>
      <c r="S277" s="125">
        <v>1</v>
      </c>
      <c r="T277" s="97" t="s">
        <v>1227</v>
      </c>
      <c r="U277" s="97" t="s">
        <v>1288</v>
      </c>
      <c r="V277" s="96" t="s">
        <v>983</v>
      </c>
      <c r="W277" s="54">
        <v>1</v>
      </c>
      <c r="X277" s="103" t="s">
        <v>956</v>
      </c>
      <c r="Y277" s="144">
        <v>0.3</v>
      </c>
      <c r="Z277" s="54">
        <v>0</v>
      </c>
      <c r="AA277" s="54">
        <v>0</v>
      </c>
      <c r="AB277" s="54">
        <v>0</v>
      </c>
      <c r="AC277" s="170">
        <v>0</v>
      </c>
      <c r="AD277" s="54">
        <v>0.5</v>
      </c>
      <c r="AE277" s="169">
        <v>50</v>
      </c>
      <c r="AF277" s="54">
        <v>0.5</v>
      </c>
      <c r="AG277" s="130"/>
      <c r="AH277" s="54">
        <f t="shared" si="8"/>
        <v>50</v>
      </c>
      <c r="AI277" s="54">
        <f t="shared" si="9"/>
        <v>1</v>
      </c>
      <c r="AJ277" s="163">
        <v>130000000</v>
      </c>
      <c r="AK277" s="164"/>
      <c r="AL277" s="165" t="s">
        <v>965</v>
      </c>
      <c r="AM277" s="231">
        <v>70000000</v>
      </c>
      <c r="AN277" s="166" t="s">
        <v>1287</v>
      </c>
    </row>
    <row r="278" spans="1:40" ht="25.5" x14ac:dyDescent="0.25">
      <c r="A278" s="96">
        <v>4</v>
      </c>
      <c r="B278" s="97" t="s">
        <v>189</v>
      </c>
      <c r="C278" s="96">
        <v>3</v>
      </c>
      <c r="D278" s="96" t="s">
        <v>1269</v>
      </c>
      <c r="E278" s="97" t="s">
        <v>1270</v>
      </c>
      <c r="F278" s="98">
        <v>4</v>
      </c>
      <c r="G278" s="96" t="s">
        <v>1283</v>
      </c>
      <c r="H278" s="97" t="s">
        <v>1284</v>
      </c>
      <c r="I278" s="96">
        <v>16</v>
      </c>
      <c r="J278" s="96"/>
      <c r="K278" s="97" t="s">
        <v>1285</v>
      </c>
      <c r="L278" s="98">
        <v>2020051290046</v>
      </c>
      <c r="M278" s="96">
        <v>1</v>
      </c>
      <c r="N278" s="96">
        <v>4341</v>
      </c>
      <c r="O278" s="97" t="str">
        <f>+VLOOKUP(N278,'[2]Productos PD'!$B$2:$C$349,2,FALSE)</f>
        <v>Acciones para Cofinanciar la modernización tecnológica de la administración municipal y las entidades descentralizadas.</v>
      </c>
      <c r="P278" s="96" t="s">
        <v>952</v>
      </c>
      <c r="Q278" s="96">
        <v>4</v>
      </c>
      <c r="R278" s="122" t="s">
        <v>953</v>
      </c>
      <c r="S278" s="125">
        <v>1</v>
      </c>
      <c r="T278" s="97" t="s">
        <v>1227</v>
      </c>
      <c r="U278" s="97" t="s">
        <v>1289</v>
      </c>
      <c r="V278" s="96" t="s">
        <v>983</v>
      </c>
      <c r="W278" s="54">
        <v>1</v>
      </c>
      <c r="X278" s="103" t="s">
        <v>962</v>
      </c>
      <c r="Y278" s="144">
        <v>0.05</v>
      </c>
      <c r="Z278" s="54">
        <v>1</v>
      </c>
      <c r="AA278" s="173">
        <v>1</v>
      </c>
      <c r="AB278" s="54">
        <v>1</v>
      </c>
      <c r="AC278" s="170">
        <v>100</v>
      </c>
      <c r="AD278" s="54">
        <v>1</v>
      </c>
      <c r="AE278" s="169">
        <v>100</v>
      </c>
      <c r="AF278" s="54">
        <v>1</v>
      </c>
      <c r="AG278" s="130"/>
      <c r="AH278" s="54">
        <f t="shared" si="8"/>
        <v>1</v>
      </c>
      <c r="AI278" s="54">
        <f t="shared" si="9"/>
        <v>1</v>
      </c>
      <c r="AJ278" s="163">
        <v>25417615</v>
      </c>
      <c r="AK278" s="164">
        <v>31702</v>
      </c>
      <c r="AL278" s="165" t="s">
        <v>957</v>
      </c>
      <c r="AM278" s="231">
        <v>18465651</v>
      </c>
      <c r="AN278" s="166"/>
    </row>
    <row r="279" spans="1:40" ht="25.5" x14ac:dyDescent="0.25">
      <c r="A279" s="96">
        <v>4</v>
      </c>
      <c r="B279" s="97" t="s">
        <v>189</v>
      </c>
      <c r="C279" s="96">
        <v>3</v>
      </c>
      <c r="D279" s="96" t="s">
        <v>1269</v>
      </c>
      <c r="E279" s="97" t="s">
        <v>1270</v>
      </c>
      <c r="F279" s="98">
        <v>4</v>
      </c>
      <c r="G279" s="96" t="s">
        <v>1283</v>
      </c>
      <c r="H279" s="97" t="s">
        <v>1284</v>
      </c>
      <c r="I279" s="96">
        <v>16</v>
      </c>
      <c r="J279" s="96"/>
      <c r="K279" s="97" t="s">
        <v>1285</v>
      </c>
      <c r="L279" s="98">
        <v>2020051290046</v>
      </c>
      <c r="M279" s="96">
        <v>1</v>
      </c>
      <c r="N279" s="96">
        <v>4341</v>
      </c>
      <c r="O279" s="97" t="str">
        <f>+VLOOKUP(N279,'[2]Productos PD'!$B$2:$C$349,2,FALSE)</f>
        <v>Acciones para Cofinanciar la modernización tecnológica de la administración municipal y las entidades descentralizadas.</v>
      </c>
      <c r="P279" s="96" t="s">
        <v>952</v>
      </c>
      <c r="Q279" s="96">
        <v>4</v>
      </c>
      <c r="R279" s="122" t="s">
        <v>953</v>
      </c>
      <c r="S279" s="125">
        <v>1</v>
      </c>
      <c r="T279" s="97" t="s">
        <v>1227</v>
      </c>
      <c r="U279" s="97" t="s">
        <v>1290</v>
      </c>
      <c r="V279" s="96" t="s">
        <v>952</v>
      </c>
      <c r="W279" s="125">
        <v>52</v>
      </c>
      <c r="X279" s="103" t="s">
        <v>956</v>
      </c>
      <c r="Y279" s="144">
        <v>0.3</v>
      </c>
      <c r="Z279" s="127">
        <v>0</v>
      </c>
      <c r="AA279" s="164">
        <v>0</v>
      </c>
      <c r="AB279" s="130">
        <v>0</v>
      </c>
      <c r="AC279" s="170">
        <v>0</v>
      </c>
      <c r="AD279" s="130">
        <v>26</v>
      </c>
      <c r="AE279" s="132">
        <v>186</v>
      </c>
      <c r="AF279" s="130">
        <v>26</v>
      </c>
      <c r="AG279" s="130"/>
      <c r="AH279" s="54">
        <f t="shared" si="8"/>
        <v>3.5769230769230771</v>
      </c>
      <c r="AI279" s="54">
        <f t="shared" si="9"/>
        <v>1</v>
      </c>
      <c r="AJ279" s="163">
        <v>150000000</v>
      </c>
      <c r="AK279" s="164"/>
      <c r="AL279" s="165" t="s">
        <v>965</v>
      </c>
      <c r="AM279" s="231">
        <v>100000000</v>
      </c>
      <c r="AN279" s="166" t="s">
        <v>1287</v>
      </c>
    </row>
    <row r="280" spans="1:40" ht="25.5" x14ac:dyDescent="0.25">
      <c r="A280" s="96">
        <v>4</v>
      </c>
      <c r="B280" s="97" t="s">
        <v>189</v>
      </c>
      <c r="C280" s="96">
        <v>3</v>
      </c>
      <c r="D280" s="96" t="s">
        <v>1269</v>
      </c>
      <c r="E280" s="97" t="s">
        <v>1270</v>
      </c>
      <c r="F280" s="98">
        <v>4</v>
      </c>
      <c r="G280" s="96" t="s">
        <v>1283</v>
      </c>
      <c r="H280" s="97" t="s">
        <v>1284</v>
      </c>
      <c r="I280" s="96">
        <v>16</v>
      </c>
      <c r="J280" s="96"/>
      <c r="K280" s="97" t="s">
        <v>1285</v>
      </c>
      <c r="L280" s="98">
        <v>2020051290046</v>
      </c>
      <c r="M280" s="96">
        <v>1</v>
      </c>
      <c r="N280" s="96">
        <v>4341</v>
      </c>
      <c r="O280" s="97" t="str">
        <f>+VLOOKUP(N280,'[2]Productos PD'!$B$2:$C$349,2,FALSE)</f>
        <v>Acciones para Cofinanciar la modernización tecnológica de la administración municipal y las entidades descentralizadas.</v>
      </c>
      <c r="P280" s="96" t="s">
        <v>952</v>
      </c>
      <c r="Q280" s="96">
        <v>4</v>
      </c>
      <c r="R280" s="122" t="s">
        <v>953</v>
      </c>
      <c r="S280" s="125">
        <v>1</v>
      </c>
      <c r="T280" s="97" t="s">
        <v>1227</v>
      </c>
      <c r="U280" s="97" t="s">
        <v>1291</v>
      </c>
      <c r="V280" s="96" t="s">
        <v>983</v>
      </c>
      <c r="W280" s="54">
        <v>1</v>
      </c>
      <c r="X280" s="103" t="s">
        <v>962</v>
      </c>
      <c r="Y280" s="144">
        <v>0.1</v>
      </c>
      <c r="Z280" s="54">
        <v>1</v>
      </c>
      <c r="AA280" s="173">
        <v>1</v>
      </c>
      <c r="AB280" s="54">
        <v>1</v>
      </c>
      <c r="AC280" s="170">
        <v>100</v>
      </c>
      <c r="AD280" s="54">
        <v>1</v>
      </c>
      <c r="AE280" s="169">
        <v>100</v>
      </c>
      <c r="AF280" s="54">
        <v>1</v>
      </c>
      <c r="AG280" s="113"/>
      <c r="AH280" s="54">
        <f t="shared" si="8"/>
        <v>1</v>
      </c>
      <c r="AI280" s="54">
        <f t="shared" si="9"/>
        <v>1</v>
      </c>
      <c r="AJ280" s="163">
        <v>128420000</v>
      </c>
      <c r="AK280" s="164">
        <v>31702</v>
      </c>
      <c r="AL280" s="165" t="s">
        <v>957</v>
      </c>
      <c r="AM280" s="231">
        <v>85425605</v>
      </c>
      <c r="AN280" s="166"/>
    </row>
    <row r="281" spans="1:40" ht="25.5" x14ac:dyDescent="0.25">
      <c r="A281" s="96">
        <v>4</v>
      </c>
      <c r="B281" s="97" t="s">
        <v>189</v>
      </c>
      <c r="C281" s="96">
        <v>3</v>
      </c>
      <c r="D281" s="96" t="s">
        <v>1269</v>
      </c>
      <c r="E281" s="97" t="s">
        <v>1270</v>
      </c>
      <c r="F281" s="98">
        <v>4</v>
      </c>
      <c r="G281" s="96" t="s">
        <v>1283</v>
      </c>
      <c r="H281" s="97" t="s">
        <v>1284</v>
      </c>
      <c r="I281" s="96">
        <v>16</v>
      </c>
      <c r="J281" s="96"/>
      <c r="K281" s="97" t="s">
        <v>1285</v>
      </c>
      <c r="L281" s="98">
        <v>2020051290046</v>
      </c>
      <c r="M281" s="96">
        <v>1</v>
      </c>
      <c r="N281" s="96">
        <v>4341</v>
      </c>
      <c r="O281" s="97" t="str">
        <f>+VLOOKUP(N281,'[2]Productos PD'!$B$2:$C$349,2,FALSE)</f>
        <v>Acciones para Cofinanciar la modernización tecnológica de la administración municipal y las entidades descentralizadas.</v>
      </c>
      <c r="P281" s="96" t="s">
        <v>952</v>
      </c>
      <c r="Q281" s="96">
        <v>4</v>
      </c>
      <c r="R281" s="122" t="s">
        <v>953</v>
      </c>
      <c r="S281" s="125">
        <v>1</v>
      </c>
      <c r="T281" s="97" t="s">
        <v>1227</v>
      </c>
      <c r="U281" s="97" t="s">
        <v>1292</v>
      </c>
      <c r="V281" s="96" t="s">
        <v>983</v>
      </c>
      <c r="W281" s="54">
        <v>1</v>
      </c>
      <c r="X281" s="103" t="s">
        <v>956</v>
      </c>
      <c r="Y281" s="144">
        <v>0.05</v>
      </c>
      <c r="Z281" s="54">
        <v>0</v>
      </c>
      <c r="AA281" s="54">
        <v>0</v>
      </c>
      <c r="AB281" s="54">
        <v>0</v>
      </c>
      <c r="AC281" s="170">
        <v>0</v>
      </c>
      <c r="AD281" s="54">
        <v>1</v>
      </c>
      <c r="AE281" s="169">
        <v>100</v>
      </c>
      <c r="AF281" s="54">
        <v>0</v>
      </c>
      <c r="AG281" s="113"/>
      <c r="AH281" s="54">
        <f t="shared" si="8"/>
        <v>100</v>
      </c>
      <c r="AI281" s="54">
        <f t="shared" si="9"/>
        <v>1</v>
      </c>
      <c r="AJ281" s="163">
        <v>6000000</v>
      </c>
      <c r="AK281" s="164">
        <v>31702</v>
      </c>
      <c r="AL281" s="165" t="s">
        <v>957</v>
      </c>
      <c r="AM281" s="231">
        <v>3000000</v>
      </c>
      <c r="AN281" s="166" t="s">
        <v>1287</v>
      </c>
    </row>
    <row r="282" spans="1:40" ht="25.5" x14ac:dyDescent="0.25">
      <c r="A282" s="96">
        <v>4</v>
      </c>
      <c r="B282" s="97" t="s">
        <v>189</v>
      </c>
      <c r="C282" s="96">
        <v>3</v>
      </c>
      <c r="D282" s="96" t="s">
        <v>1269</v>
      </c>
      <c r="E282" s="97" t="s">
        <v>1270</v>
      </c>
      <c r="F282" s="98">
        <v>4</v>
      </c>
      <c r="G282" s="96" t="s">
        <v>1283</v>
      </c>
      <c r="H282" s="97" t="s">
        <v>1284</v>
      </c>
      <c r="I282" s="96">
        <v>16</v>
      </c>
      <c r="J282" s="96"/>
      <c r="K282" s="97" t="s">
        <v>1285</v>
      </c>
      <c r="L282" s="98">
        <v>2020051290046</v>
      </c>
      <c r="M282" s="96">
        <v>1</v>
      </c>
      <c r="N282" s="96">
        <v>4341</v>
      </c>
      <c r="O282" s="97" t="str">
        <f>+VLOOKUP(N282,'[2]Productos PD'!$B$2:$C$349,2,FALSE)</f>
        <v>Acciones para Cofinanciar la modernización tecnológica de la administración municipal y las entidades descentralizadas.</v>
      </c>
      <c r="P282" s="96" t="s">
        <v>952</v>
      </c>
      <c r="Q282" s="96">
        <v>4</v>
      </c>
      <c r="R282" s="122" t="s">
        <v>953</v>
      </c>
      <c r="S282" s="125">
        <v>1</v>
      </c>
      <c r="T282" s="97" t="s">
        <v>1227</v>
      </c>
      <c r="U282" s="97" t="s">
        <v>1293</v>
      </c>
      <c r="V282" s="96" t="s">
        <v>983</v>
      </c>
      <c r="W282" s="122">
        <v>1</v>
      </c>
      <c r="X282" s="103" t="s">
        <v>962</v>
      </c>
      <c r="Y282" s="144">
        <v>0.1</v>
      </c>
      <c r="Z282" s="54">
        <v>0</v>
      </c>
      <c r="AA282" s="54">
        <v>0</v>
      </c>
      <c r="AB282" s="54">
        <v>0</v>
      </c>
      <c r="AC282" s="170">
        <v>100</v>
      </c>
      <c r="AD282" s="54">
        <v>0.5</v>
      </c>
      <c r="AE282" s="169">
        <v>50</v>
      </c>
      <c r="AF282" s="54">
        <v>0.5</v>
      </c>
      <c r="AG282" s="130"/>
      <c r="AH282" s="54">
        <f t="shared" si="8"/>
        <v>1</v>
      </c>
      <c r="AI282" s="54">
        <f t="shared" si="9"/>
        <v>1</v>
      </c>
      <c r="AJ282" s="163">
        <v>385979000</v>
      </c>
      <c r="AK282" s="164">
        <v>31702</v>
      </c>
      <c r="AL282" s="165" t="s">
        <v>957</v>
      </c>
      <c r="AM282" s="231">
        <v>149993550</v>
      </c>
      <c r="AN282" s="166"/>
    </row>
    <row r="283" spans="1:40" ht="25.5" x14ac:dyDescent="0.25">
      <c r="A283" s="96">
        <v>4</v>
      </c>
      <c r="B283" s="97" t="s">
        <v>189</v>
      </c>
      <c r="C283" s="96">
        <v>3</v>
      </c>
      <c r="D283" s="96" t="s">
        <v>1269</v>
      </c>
      <c r="E283" s="97" t="s">
        <v>1270</v>
      </c>
      <c r="F283" s="98">
        <v>4</v>
      </c>
      <c r="G283" s="96" t="s">
        <v>1283</v>
      </c>
      <c r="H283" s="97" t="s">
        <v>1284</v>
      </c>
      <c r="I283" s="96">
        <v>16</v>
      </c>
      <c r="J283" s="96"/>
      <c r="K283" s="97" t="s">
        <v>1285</v>
      </c>
      <c r="L283" s="98">
        <v>2020051290046</v>
      </c>
      <c r="M283" s="96">
        <v>1</v>
      </c>
      <c r="N283" s="96">
        <v>4341</v>
      </c>
      <c r="O283" s="97" t="str">
        <f>+VLOOKUP(N283,'[2]Productos PD'!$B$2:$C$349,2,FALSE)</f>
        <v>Acciones para Cofinanciar la modernización tecnológica de la administración municipal y las entidades descentralizadas.</v>
      </c>
      <c r="P283" s="96" t="s">
        <v>952</v>
      </c>
      <c r="Q283" s="96">
        <v>4</v>
      </c>
      <c r="R283" s="122" t="s">
        <v>953</v>
      </c>
      <c r="S283" s="125">
        <v>1</v>
      </c>
      <c r="T283" s="97" t="s">
        <v>1227</v>
      </c>
      <c r="U283" s="97" t="s">
        <v>1294</v>
      </c>
      <c r="V283" s="96" t="s">
        <v>952</v>
      </c>
      <c r="W283" s="125">
        <v>2</v>
      </c>
      <c r="X283" s="103" t="s">
        <v>956</v>
      </c>
      <c r="Y283" s="144">
        <v>0.05</v>
      </c>
      <c r="Z283" s="127">
        <v>0</v>
      </c>
      <c r="AA283" s="164">
        <v>0</v>
      </c>
      <c r="AB283" s="130">
        <v>1</v>
      </c>
      <c r="AC283" s="170">
        <v>1</v>
      </c>
      <c r="AD283" s="130">
        <v>0</v>
      </c>
      <c r="AE283" s="132">
        <v>0</v>
      </c>
      <c r="AF283" s="130">
        <v>1</v>
      </c>
      <c r="AG283" s="113"/>
      <c r="AH283" s="54">
        <f t="shared" si="8"/>
        <v>0.5</v>
      </c>
      <c r="AI283" s="54">
        <f t="shared" si="9"/>
        <v>0.5</v>
      </c>
      <c r="AJ283" s="163">
        <v>40000000</v>
      </c>
      <c r="AK283" s="164">
        <v>31702</v>
      </c>
      <c r="AL283" s="165" t="s">
        <v>957</v>
      </c>
      <c r="AM283" s="231">
        <v>11100000</v>
      </c>
      <c r="AN283" s="166"/>
    </row>
    <row r="284" spans="1:40" ht="25.5" x14ac:dyDescent="0.25">
      <c r="A284" s="96">
        <v>4</v>
      </c>
      <c r="B284" s="97" t="s">
        <v>189</v>
      </c>
      <c r="C284" s="96">
        <v>3</v>
      </c>
      <c r="D284" s="96" t="s">
        <v>1269</v>
      </c>
      <c r="E284" s="97" t="s">
        <v>1270</v>
      </c>
      <c r="F284" s="98">
        <v>4</v>
      </c>
      <c r="G284" s="96" t="s">
        <v>1283</v>
      </c>
      <c r="H284" s="97" t="s">
        <v>1284</v>
      </c>
      <c r="I284" s="96">
        <v>16</v>
      </c>
      <c r="J284" s="96"/>
      <c r="K284" s="97" t="s">
        <v>1285</v>
      </c>
      <c r="L284" s="98">
        <v>2020051290046</v>
      </c>
      <c r="M284" s="96">
        <v>2</v>
      </c>
      <c r="N284" s="96">
        <v>4342</v>
      </c>
      <c r="O284" s="97" t="str">
        <f>+VLOOKUP(N284,'[2]Productos PD'!$B$2:$C$349,2,FALSE)</f>
        <v>Actualizar e implementar el plan estratégico de tecnologías de la información PETI.</v>
      </c>
      <c r="P284" s="96" t="s">
        <v>1295</v>
      </c>
      <c r="Q284" s="122">
        <v>1</v>
      </c>
      <c r="R284" s="122" t="s">
        <v>1137</v>
      </c>
      <c r="S284" s="122">
        <v>0.5</v>
      </c>
      <c r="T284" s="97" t="s">
        <v>1227</v>
      </c>
      <c r="U284" s="101" t="s">
        <v>1296</v>
      </c>
      <c r="V284" s="96" t="s">
        <v>983</v>
      </c>
      <c r="W284" s="54">
        <v>1</v>
      </c>
      <c r="X284" s="103" t="s">
        <v>962</v>
      </c>
      <c r="Y284" s="144">
        <v>0.2</v>
      </c>
      <c r="Z284" s="54">
        <v>1</v>
      </c>
      <c r="AA284" s="173">
        <v>1</v>
      </c>
      <c r="AB284" s="54">
        <v>1</v>
      </c>
      <c r="AC284" s="170">
        <v>100</v>
      </c>
      <c r="AD284" s="54">
        <v>1</v>
      </c>
      <c r="AE284" s="169">
        <v>100</v>
      </c>
      <c r="AF284" s="54">
        <v>1</v>
      </c>
      <c r="AG284" s="113"/>
      <c r="AH284" s="54">
        <f t="shared" si="8"/>
        <v>1</v>
      </c>
      <c r="AI284" s="54">
        <f t="shared" si="9"/>
        <v>1</v>
      </c>
      <c r="AJ284" s="163">
        <v>25417615</v>
      </c>
      <c r="AK284" s="164">
        <v>31702</v>
      </c>
      <c r="AL284" s="165" t="s">
        <v>957</v>
      </c>
      <c r="AM284" s="231">
        <v>18465651</v>
      </c>
      <c r="AN284" s="166"/>
    </row>
    <row r="285" spans="1:40" ht="25.5" x14ac:dyDescent="0.25">
      <c r="A285" s="96">
        <v>4</v>
      </c>
      <c r="B285" s="97" t="s">
        <v>189</v>
      </c>
      <c r="C285" s="96">
        <v>3</v>
      </c>
      <c r="D285" s="96" t="s">
        <v>1269</v>
      </c>
      <c r="E285" s="97" t="s">
        <v>1270</v>
      </c>
      <c r="F285" s="98">
        <v>4</v>
      </c>
      <c r="G285" s="96" t="s">
        <v>1283</v>
      </c>
      <c r="H285" s="97" t="s">
        <v>1284</v>
      </c>
      <c r="I285" s="96">
        <v>16</v>
      </c>
      <c r="J285" s="96"/>
      <c r="K285" s="97" t="s">
        <v>1285</v>
      </c>
      <c r="L285" s="98">
        <v>2020051290046</v>
      </c>
      <c r="M285" s="96">
        <v>2</v>
      </c>
      <c r="N285" s="96">
        <v>4342</v>
      </c>
      <c r="O285" s="97" t="str">
        <f>+VLOOKUP(N285,'[2]Productos PD'!$B$2:$C$349,2,FALSE)</f>
        <v>Actualizar e implementar el plan estratégico de tecnologías de la información PETI.</v>
      </c>
      <c r="P285" s="96" t="s">
        <v>1295</v>
      </c>
      <c r="Q285" s="122">
        <v>1</v>
      </c>
      <c r="R285" s="122" t="s">
        <v>1137</v>
      </c>
      <c r="S285" s="122">
        <v>0.5</v>
      </c>
      <c r="T285" s="97" t="s">
        <v>1227</v>
      </c>
      <c r="U285" s="101" t="s">
        <v>1297</v>
      </c>
      <c r="V285" s="96" t="s">
        <v>983</v>
      </c>
      <c r="W285" s="54">
        <v>0.3</v>
      </c>
      <c r="X285" s="103" t="s">
        <v>956</v>
      </c>
      <c r="Y285" s="144">
        <v>0.6</v>
      </c>
      <c r="Z285" s="54">
        <v>0</v>
      </c>
      <c r="AA285" s="54">
        <v>0</v>
      </c>
      <c r="AB285" s="54">
        <v>0</v>
      </c>
      <c r="AC285" s="170">
        <v>0</v>
      </c>
      <c r="AD285" s="54">
        <v>0</v>
      </c>
      <c r="AE285" s="169">
        <v>0</v>
      </c>
      <c r="AF285" s="54">
        <v>0.3</v>
      </c>
      <c r="AG285" s="113"/>
      <c r="AH285" s="54">
        <f t="shared" si="8"/>
        <v>0</v>
      </c>
      <c r="AI285" s="54">
        <f t="shared" si="9"/>
        <v>0</v>
      </c>
      <c r="AJ285" s="163">
        <v>6000916</v>
      </c>
      <c r="AK285" s="164">
        <v>31702</v>
      </c>
      <c r="AL285" s="165" t="s">
        <v>957</v>
      </c>
      <c r="AM285" s="231">
        <v>0</v>
      </c>
      <c r="AN285" s="166"/>
    </row>
    <row r="286" spans="1:40" ht="25.5" x14ac:dyDescent="0.25">
      <c r="A286" s="96">
        <v>4</v>
      </c>
      <c r="B286" s="97" t="s">
        <v>189</v>
      </c>
      <c r="C286" s="96">
        <v>3</v>
      </c>
      <c r="D286" s="96" t="s">
        <v>1269</v>
      </c>
      <c r="E286" s="97" t="s">
        <v>1270</v>
      </c>
      <c r="F286" s="98">
        <v>4</v>
      </c>
      <c r="G286" s="96" t="s">
        <v>1283</v>
      </c>
      <c r="H286" s="97" t="s">
        <v>1284</v>
      </c>
      <c r="I286" s="96">
        <v>16</v>
      </c>
      <c r="J286" s="96"/>
      <c r="K286" s="97" t="s">
        <v>1285</v>
      </c>
      <c r="L286" s="98">
        <v>2020051290046</v>
      </c>
      <c r="M286" s="96">
        <v>2</v>
      </c>
      <c r="N286" s="96">
        <v>4342</v>
      </c>
      <c r="O286" s="97" t="str">
        <f>+VLOOKUP(N286,'[2]Productos PD'!$B$2:$C$349,2,FALSE)</f>
        <v>Actualizar e implementar el plan estratégico de tecnologías de la información PETI.</v>
      </c>
      <c r="P286" s="96" t="s">
        <v>1295</v>
      </c>
      <c r="Q286" s="122">
        <v>1</v>
      </c>
      <c r="R286" s="122" t="s">
        <v>1137</v>
      </c>
      <c r="S286" s="122">
        <v>0.5</v>
      </c>
      <c r="T286" s="97" t="s">
        <v>1227</v>
      </c>
      <c r="U286" s="101" t="s">
        <v>1298</v>
      </c>
      <c r="V286" s="96" t="s">
        <v>983</v>
      </c>
      <c r="W286" s="54">
        <v>1</v>
      </c>
      <c r="X286" s="103" t="s">
        <v>962</v>
      </c>
      <c r="Y286" s="144">
        <v>0.2</v>
      </c>
      <c r="Z286" s="54">
        <v>1</v>
      </c>
      <c r="AA286" s="173">
        <v>1</v>
      </c>
      <c r="AB286" s="54">
        <v>1</v>
      </c>
      <c r="AC286" s="170">
        <v>100</v>
      </c>
      <c r="AD286" s="54">
        <v>1</v>
      </c>
      <c r="AE286" s="169">
        <v>100</v>
      </c>
      <c r="AF286" s="54">
        <v>1</v>
      </c>
      <c r="AG286" s="113"/>
      <c r="AH286" s="54">
        <f t="shared" si="8"/>
        <v>1</v>
      </c>
      <c r="AI286" s="54">
        <f t="shared" si="9"/>
        <v>1</v>
      </c>
      <c r="AJ286" s="163">
        <v>25417615</v>
      </c>
      <c r="AK286" s="164">
        <v>31702</v>
      </c>
      <c r="AL286" s="165" t="s">
        <v>957</v>
      </c>
      <c r="AM286" s="231">
        <v>18465651</v>
      </c>
      <c r="AN286" s="166"/>
    </row>
    <row r="287" spans="1:40" ht="25.5" x14ac:dyDescent="0.25">
      <c r="A287" s="96">
        <v>4</v>
      </c>
      <c r="B287" s="97" t="s">
        <v>189</v>
      </c>
      <c r="C287" s="96">
        <v>3</v>
      </c>
      <c r="D287" s="96" t="s">
        <v>1269</v>
      </c>
      <c r="E287" s="97" t="s">
        <v>1270</v>
      </c>
      <c r="F287" s="98">
        <v>4</v>
      </c>
      <c r="G287" s="96" t="s">
        <v>1283</v>
      </c>
      <c r="H287" s="97" t="s">
        <v>1284</v>
      </c>
      <c r="I287" s="96">
        <v>16</v>
      </c>
      <c r="J287" s="96"/>
      <c r="K287" s="97" t="s">
        <v>1285</v>
      </c>
      <c r="L287" s="98">
        <v>2020051290046</v>
      </c>
      <c r="M287" s="96">
        <v>3</v>
      </c>
      <c r="N287" s="96">
        <v>4343</v>
      </c>
      <c r="O287" s="97" t="str">
        <f>+VLOOKUP(N287,'[2]Productos PD'!$B$2:$C$349,2,FALSE)</f>
        <v>Actualizar e implementar el plan estratégico de comunicaciones PEC.</v>
      </c>
      <c r="P287" s="96" t="s">
        <v>1295</v>
      </c>
      <c r="Q287" s="122">
        <v>1</v>
      </c>
      <c r="R287" s="122" t="s">
        <v>1001</v>
      </c>
      <c r="S287" s="122">
        <v>0.5</v>
      </c>
      <c r="T287" s="97" t="s">
        <v>1227</v>
      </c>
      <c r="U287" s="167" t="s">
        <v>1299</v>
      </c>
      <c r="V287" s="96" t="s">
        <v>983</v>
      </c>
      <c r="W287" s="54">
        <v>1</v>
      </c>
      <c r="X287" s="103" t="s">
        <v>962</v>
      </c>
      <c r="Y287" s="144">
        <v>0.25</v>
      </c>
      <c r="Z287" s="54">
        <v>1</v>
      </c>
      <c r="AA287" s="173">
        <v>1</v>
      </c>
      <c r="AB287" s="54">
        <v>1</v>
      </c>
      <c r="AC287" s="170">
        <v>100</v>
      </c>
      <c r="AD287" s="54">
        <v>1</v>
      </c>
      <c r="AE287" s="169">
        <v>100</v>
      </c>
      <c r="AF287" s="54">
        <v>1</v>
      </c>
      <c r="AG287" s="113"/>
      <c r="AH287" s="54">
        <f t="shared" si="8"/>
        <v>1</v>
      </c>
      <c r="AI287" s="54">
        <f t="shared" si="9"/>
        <v>1</v>
      </c>
      <c r="AJ287" s="163">
        <v>20553126</v>
      </c>
      <c r="AK287" s="164">
        <v>31704</v>
      </c>
      <c r="AL287" s="165" t="s">
        <v>957</v>
      </c>
      <c r="AM287" s="231">
        <v>20553126</v>
      </c>
      <c r="AN287" s="166"/>
    </row>
    <row r="288" spans="1:40" ht="25.5" x14ac:dyDescent="0.25">
      <c r="A288" s="96">
        <v>4</v>
      </c>
      <c r="B288" s="97" t="s">
        <v>189</v>
      </c>
      <c r="C288" s="96">
        <v>3</v>
      </c>
      <c r="D288" s="96" t="s">
        <v>1269</v>
      </c>
      <c r="E288" s="97" t="s">
        <v>1270</v>
      </c>
      <c r="F288" s="98">
        <v>4</v>
      </c>
      <c r="G288" s="96" t="s">
        <v>1283</v>
      </c>
      <c r="H288" s="97" t="s">
        <v>1284</v>
      </c>
      <c r="I288" s="96">
        <v>16</v>
      </c>
      <c r="J288" s="96"/>
      <c r="K288" s="97" t="s">
        <v>1285</v>
      </c>
      <c r="L288" s="98">
        <v>2020051290046</v>
      </c>
      <c r="M288" s="96">
        <v>3</v>
      </c>
      <c r="N288" s="96">
        <v>4343</v>
      </c>
      <c r="O288" s="97" t="str">
        <f>+VLOOKUP(N288,'[2]Productos PD'!$B$2:$C$349,2,FALSE)</f>
        <v>Actualizar e implementar el plan estratégico de comunicaciones PEC.</v>
      </c>
      <c r="P288" s="96" t="s">
        <v>1295</v>
      </c>
      <c r="Q288" s="122">
        <v>1</v>
      </c>
      <c r="R288" s="122" t="s">
        <v>1001</v>
      </c>
      <c r="S288" s="122">
        <v>0.5</v>
      </c>
      <c r="T288" s="97" t="s">
        <v>1227</v>
      </c>
      <c r="U288" s="167" t="s">
        <v>1299</v>
      </c>
      <c r="V288" s="96" t="s">
        <v>983</v>
      </c>
      <c r="W288" s="54">
        <v>1</v>
      </c>
      <c r="X288" s="103" t="s">
        <v>962</v>
      </c>
      <c r="Y288" s="144">
        <v>0.25</v>
      </c>
      <c r="Z288" s="54">
        <v>1</v>
      </c>
      <c r="AA288" s="173">
        <v>1</v>
      </c>
      <c r="AB288" s="54">
        <v>1</v>
      </c>
      <c r="AC288" s="170">
        <v>100</v>
      </c>
      <c r="AD288" s="54">
        <v>1</v>
      </c>
      <c r="AE288" s="169">
        <v>100</v>
      </c>
      <c r="AF288" s="54">
        <v>1</v>
      </c>
      <c r="AG288" s="130"/>
      <c r="AH288" s="54">
        <f t="shared" si="8"/>
        <v>1</v>
      </c>
      <c r="AI288" s="54">
        <f t="shared" si="9"/>
        <v>1</v>
      </c>
      <c r="AJ288" s="163">
        <v>20553126</v>
      </c>
      <c r="AK288" s="164">
        <v>31702</v>
      </c>
      <c r="AL288" s="165" t="s">
        <v>957</v>
      </c>
      <c r="AM288" s="231">
        <v>8906355</v>
      </c>
      <c r="AN288" s="166"/>
    </row>
    <row r="289" spans="1:40" ht="25.5" x14ac:dyDescent="0.25">
      <c r="A289" s="96">
        <v>4</v>
      </c>
      <c r="B289" s="97" t="s">
        <v>189</v>
      </c>
      <c r="C289" s="96">
        <v>3</v>
      </c>
      <c r="D289" s="96" t="s">
        <v>1269</v>
      </c>
      <c r="E289" s="97" t="s">
        <v>1270</v>
      </c>
      <c r="F289" s="98">
        <v>4</v>
      </c>
      <c r="G289" s="96" t="s">
        <v>1283</v>
      </c>
      <c r="H289" s="97" t="s">
        <v>1284</v>
      </c>
      <c r="I289" s="96">
        <v>16</v>
      </c>
      <c r="J289" s="96"/>
      <c r="K289" s="97" t="s">
        <v>1285</v>
      </c>
      <c r="L289" s="98">
        <v>2020051290046</v>
      </c>
      <c r="M289" s="96">
        <v>3</v>
      </c>
      <c r="N289" s="96">
        <v>4343</v>
      </c>
      <c r="O289" s="97" t="str">
        <f>+VLOOKUP(N289,'[2]Productos PD'!$B$2:$C$349,2,FALSE)</f>
        <v>Actualizar e implementar el plan estratégico de comunicaciones PEC.</v>
      </c>
      <c r="P289" s="96" t="s">
        <v>1295</v>
      </c>
      <c r="Q289" s="122">
        <v>1</v>
      </c>
      <c r="R289" s="122" t="s">
        <v>1001</v>
      </c>
      <c r="S289" s="122">
        <v>0.5</v>
      </c>
      <c r="T289" s="97" t="s">
        <v>1227</v>
      </c>
      <c r="U289" s="167" t="s">
        <v>1300</v>
      </c>
      <c r="V289" s="96" t="s">
        <v>983</v>
      </c>
      <c r="W289" s="54">
        <v>1</v>
      </c>
      <c r="X289" s="103" t="s">
        <v>962</v>
      </c>
      <c r="Y289" s="144">
        <v>0.25</v>
      </c>
      <c r="Z289" s="54">
        <v>1</v>
      </c>
      <c r="AA289" s="173">
        <v>1</v>
      </c>
      <c r="AB289" s="54">
        <v>1</v>
      </c>
      <c r="AC289" s="170">
        <v>100</v>
      </c>
      <c r="AD289" s="54">
        <v>1</v>
      </c>
      <c r="AE289" s="169">
        <v>100</v>
      </c>
      <c r="AF289" s="54">
        <v>1</v>
      </c>
      <c r="AG289" s="113"/>
      <c r="AH289" s="54">
        <f t="shared" si="8"/>
        <v>1</v>
      </c>
      <c r="AI289" s="54">
        <f t="shared" si="9"/>
        <v>1</v>
      </c>
      <c r="AJ289" s="163">
        <v>16188576</v>
      </c>
      <c r="AK289" s="164">
        <v>31704</v>
      </c>
      <c r="AL289" s="165" t="s">
        <v>957</v>
      </c>
      <c r="AM289" s="231">
        <v>16188576</v>
      </c>
      <c r="AN289" s="166"/>
    </row>
    <row r="290" spans="1:40" ht="25.5" x14ac:dyDescent="0.25">
      <c r="A290" s="96">
        <v>4</v>
      </c>
      <c r="B290" s="97" t="s">
        <v>189</v>
      </c>
      <c r="C290" s="96">
        <v>3</v>
      </c>
      <c r="D290" s="96" t="s">
        <v>1269</v>
      </c>
      <c r="E290" s="97" t="s">
        <v>1270</v>
      </c>
      <c r="F290" s="98">
        <v>4</v>
      </c>
      <c r="G290" s="96" t="s">
        <v>1283</v>
      </c>
      <c r="H290" s="97" t="s">
        <v>1284</v>
      </c>
      <c r="I290" s="96">
        <v>16</v>
      </c>
      <c r="J290" s="96"/>
      <c r="K290" s="97" t="s">
        <v>1285</v>
      </c>
      <c r="L290" s="98">
        <v>2020051290046</v>
      </c>
      <c r="M290" s="96">
        <v>3</v>
      </c>
      <c r="N290" s="96">
        <v>4343</v>
      </c>
      <c r="O290" s="97" t="str">
        <f>+VLOOKUP(N290,'[2]Productos PD'!$B$2:$C$349,2,FALSE)</f>
        <v>Actualizar e implementar el plan estratégico de comunicaciones PEC.</v>
      </c>
      <c r="P290" s="96" t="s">
        <v>1295</v>
      </c>
      <c r="Q290" s="122">
        <v>1</v>
      </c>
      <c r="R290" s="122" t="s">
        <v>1001</v>
      </c>
      <c r="S290" s="122">
        <v>0.5</v>
      </c>
      <c r="T290" s="97" t="s">
        <v>1227</v>
      </c>
      <c r="U290" s="167" t="s">
        <v>1300</v>
      </c>
      <c r="V290" s="96" t="s">
        <v>983</v>
      </c>
      <c r="W290" s="54">
        <v>1</v>
      </c>
      <c r="X290" s="103" t="s">
        <v>962</v>
      </c>
      <c r="Y290" s="144">
        <v>0.25</v>
      </c>
      <c r="Z290" s="54">
        <v>1</v>
      </c>
      <c r="AA290" s="173">
        <v>1</v>
      </c>
      <c r="AB290" s="54">
        <v>1</v>
      </c>
      <c r="AC290" s="170">
        <v>100</v>
      </c>
      <c r="AD290" s="54">
        <v>1</v>
      </c>
      <c r="AE290" s="169">
        <v>100</v>
      </c>
      <c r="AF290" s="54">
        <v>1</v>
      </c>
      <c r="AG290" s="113"/>
      <c r="AH290" s="54">
        <f t="shared" si="8"/>
        <v>1</v>
      </c>
      <c r="AI290" s="54">
        <f t="shared" si="9"/>
        <v>1</v>
      </c>
      <c r="AJ290" s="163">
        <v>16188576</v>
      </c>
      <c r="AK290" s="164">
        <v>31702</v>
      </c>
      <c r="AL290" s="165" t="s">
        <v>957</v>
      </c>
      <c r="AM290" s="135">
        <v>7374794</v>
      </c>
      <c r="AN290" s="166"/>
    </row>
    <row r="291" spans="1:40" ht="25.5" x14ac:dyDescent="0.25">
      <c r="A291" s="96">
        <v>4</v>
      </c>
      <c r="B291" s="97" t="s">
        <v>189</v>
      </c>
      <c r="C291" s="96">
        <v>3</v>
      </c>
      <c r="D291" s="96" t="s">
        <v>1269</v>
      </c>
      <c r="E291" s="97" t="s">
        <v>1270</v>
      </c>
      <c r="F291" s="98">
        <v>4</v>
      </c>
      <c r="G291" s="96" t="s">
        <v>1283</v>
      </c>
      <c r="H291" s="97" t="s">
        <v>1284</v>
      </c>
      <c r="I291" s="96">
        <v>16</v>
      </c>
      <c r="J291" s="96"/>
      <c r="K291" s="97" t="s">
        <v>1285</v>
      </c>
      <c r="L291" s="98">
        <v>2020051290046</v>
      </c>
      <c r="M291" s="96">
        <v>3</v>
      </c>
      <c r="N291" s="96">
        <v>4343</v>
      </c>
      <c r="O291" s="97" t="str">
        <f>+VLOOKUP(N291,'[2]Productos PD'!$B$2:$C$349,2,FALSE)</f>
        <v>Actualizar e implementar el plan estratégico de comunicaciones PEC.</v>
      </c>
      <c r="P291" s="96" t="s">
        <v>1295</v>
      </c>
      <c r="Q291" s="122">
        <v>1</v>
      </c>
      <c r="R291" s="122" t="s">
        <v>1001</v>
      </c>
      <c r="S291" s="122">
        <v>0.5</v>
      </c>
      <c r="T291" s="97" t="s">
        <v>1227</v>
      </c>
      <c r="U291" s="167" t="s">
        <v>1301</v>
      </c>
      <c r="V291" s="96" t="s">
        <v>983</v>
      </c>
      <c r="W291" s="54">
        <v>1</v>
      </c>
      <c r="X291" s="103" t="s">
        <v>962</v>
      </c>
      <c r="Y291" s="144">
        <v>0.2</v>
      </c>
      <c r="Z291" s="54">
        <v>1</v>
      </c>
      <c r="AA291" s="173">
        <v>1</v>
      </c>
      <c r="AB291" s="54">
        <v>1</v>
      </c>
      <c r="AC291" s="170">
        <v>100</v>
      </c>
      <c r="AD291" s="54">
        <v>1</v>
      </c>
      <c r="AE291" s="169">
        <v>100</v>
      </c>
      <c r="AF291" s="54">
        <v>1</v>
      </c>
      <c r="AG291" s="130"/>
      <c r="AH291" s="54">
        <f t="shared" si="8"/>
        <v>1</v>
      </c>
      <c r="AI291" s="54">
        <f t="shared" si="9"/>
        <v>1</v>
      </c>
      <c r="AJ291" s="163">
        <v>16188576</v>
      </c>
      <c r="AK291" s="164">
        <v>31704</v>
      </c>
      <c r="AL291" s="165" t="s">
        <v>957</v>
      </c>
      <c r="AM291" s="231">
        <v>16188576</v>
      </c>
      <c r="AN291" s="166"/>
    </row>
    <row r="292" spans="1:40" ht="25.5" x14ac:dyDescent="0.25">
      <c r="A292" s="96">
        <v>4</v>
      </c>
      <c r="B292" s="97" t="s">
        <v>189</v>
      </c>
      <c r="C292" s="96">
        <v>3</v>
      </c>
      <c r="D292" s="96" t="s">
        <v>1269</v>
      </c>
      <c r="E292" s="97" t="s">
        <v>1270</v>
      </c>
      <c r="F292" s="98">
        <v>4</v>
      </c>
      <c r="G292" s="96" t="s">
        <v>1283</v>
      </c>
      <c r="H292" s="97" t="s">
        <v>1284</v>
      </c>
      <c r="I292" s="96">
        <v>16</v>
      </c>
      <c r="J292" s="96"/>
      <c r="K292" s="97" t="s">
        <v>1285</v>
      </c>
      <c r="L292" s="98">
        <v>2020051290046</v>
      </c>
      <c r="M292" s="96">
        <v>3</v>
      </c>
      <c r="N292" s="96">
        <v>4343</v>
      </c>
      <c r="O292" s="97" t="str">
        <f>+VLOOKUP(N292,'[2]Productos PD'!$B$2:$C$349,2,FALSE)</f>
        <v>Actualizar e implementar el plan estratégico de comunicaciones PEC.</v>
      </c>
      <c r="P292" s="96" t="s">
        <v>1295</v>
      </c>
      <c r="Q292" s="122">
        <v>1</v>
      </c>
      <c r="R292" s="122" t="s">
        <v>1001</v>
      </c>
      <c r="S292" s="122">
        <v>0.5</v>
      </c>
      <c r="T292" s="97" t="s">
        <v>1227</v>
      </c>
      <c r="U292" s="167" t="s">
        <v>1301</v>
      </c>
      <c r="V292" s="96" t="s">
        <v>983</v>
      </c>
      <c r="W292" s="54">
        <v>1</v>
      </c>
      <c r="X292" s="103" t="s">
        <v>962</v>
      </c>
      <c r="Y292" s="144">
        <v>0.2</v>
      </c>
      <c r="Z292" s="54">
        <v>1</v>
      </c>
      <c r="AA292" s="173">
        <v>1</v>
      </c>
      <c r="AB292" s="54">
        <v>1</v>
      </c>
      <c r="AC292" s="170">
        <v>100</v>
      </c>
      <c r="AD292" s="54">
        <v>1</v>
      </c>
      <c r="AE292" s="169">
        <v>100</v>
      </c>
      <c r="AF292" s="54">
        <v>1</v>
      </c>
      <c r="AG292" s="130"/>
      <c r="AH292" s="54">
        <f t="shared" si="8"/>
        <v>1</v>
      </c>
      <c r="AI292" s="54">
        <f t="shared" si="9"/>
        <v>1</v>
      </c>
      <c r="AJ292" s="163">
        <v>16188576</v>
      </c>
      <c r="AK292" s="164">
        <v>31702</v>
      </c>
      <c r="AL292" s="165" t="s">
        <v>957</v>
      </c>
      <c r="AM292" s="231">
        <v>2608160</v>
      </c>
      <c r="AN292" s="166"/>
    </row>
    <row r="293" spans="1:40" ht="25.5" x14ac:dyDescent="0.25">
      <c r="A293" s="96">
        <v>4</v>
      </c>
      <c r="B293" s="97" t="s">
        <v>189</v>
      </c>
      <c r="C293" s="96">
        <v>3</v>
      </c>
      <c r="D293" s="96" t="s">
        <v>1269</v>
      </c>
      <c r="E293" s="97" t="s">
        <v>1270</v>
      </c>
      <c r="F293" s="98">
        <v>4</v>
      </c>
      <c r="G293" s="96" t="s">
        <v>1283</v>
      </c>
      <c r="H293" s="97" t="s">
        <v>1284</v>
      </c>
      <c r="I293" s="96">
        <v>16</v>
      </c>
      <c r="J293" s="96"/>
      <c r="K293" s="97" t="s">
        <v>1285</v>
      </c>
      <c r="L293" s="98">
        <v>2020051290046</v>
      </c>
      <c r="M293" s="96">
        <v>3</v>
      </c>
      <c r="N293" s="96">
        <v>4343</v>
      </c>
      <c r="O293" s="97" t="str">
        <f>+VLOOKUP(N293,'[2]Productos PD'!$B$2:$C$349,2,FALSE)</f>
        <v>Actualizar e implementar el plan estratégico de comunicaciones PEC.</v>
      </c>
      <c r="P293" s="96" t="s">
        <v>1295</v>
      </c>
      <c r="Q293" s="122">
        <v>1</v>
      </c>
      <c r="R293" s="122" t="s">
        <v>1001</v>
      </c>
      <c r="S293" s="122">
        <v>0.5</v>
      </c>
      <c r="T293" s="97" t="s">
        <v>1227</v>
      </c>
      <c r="U293" s="101" t="s">
        <v>1302</v>
      </c>
      <c r="V293" s="96" t="s">
        <v>983</v>
      </c>
      <c r="W293" s="54">
        <v>1</v>
      </c>
      <c r="X293" s="103" t="s">
        <v>962</v>
      </c>
      <c r="Y293" s="144">
        <v>0.1</v>
      </c>
      <c r="Z293" s="54">
        <v>1</v>
      </c>
      <c r="AA293" s="173">
        <v>1</v>
      </c>
      <c r="AB293" s="54">
        <v>1</v>
      </c>
      <c r="AC293" s="170">
        <v>100</v>
      </c>
      <c r="AD293" s="54">
        <v>1</v>
      </c>
      <c r="AE293" s="169">
        <v>100</v>
      </c>
      <c r="AF293" s="54">
        <v>1</v>
      </c>
      <c r="AG293" s="130"/>
      <c r="AH293" s="54">
        <f t="shared" si="8"/>
        <v>1</v>
      </c>
      <c r="AI293" s="54">
        <f t="shared" si="9"/>
        <v>1</v>
      </c>
      <c r="AJ293" s="163">
        <v>926896</v>
      </c>
      <c r="AK293" s="164"/>
      <c r="AL293" s="165" t="s">
        <v>965</v>
      </c>
      <c r="AM293" s="231">
        <v>926896</v>
      </c>
      <c r="AN293" s="153" t="s">
        <v>1239</v>
      </c>
    </row>
    <row r="294" spans="1:40" ht="25.5" x14ac:dyDescent="0.25">
      <c r="A294" s="96">
        <v>4</v>
      </c>
      <c r="B294" s="97" t="s">
        <v>189</v>
      </c>
      <c r="C294" s="96">
        <v>3</v>
      </c>
      <c r="D294" s="96" t="s">
        <v>1269</v>
      </c>
      <c r="E294" s="97" t="s">
        <v>1270</v>
      </c>
      <c r="F294" s="98">
        <v>4</v>
      </c>
      <c r="G294" s="96" t="s">
        <v>1283</v>
      </c>
      <c r="H294" s="97" t="s">
        <v>1284</v>
      </c>
      <c r="I294" s="96">
        <v>16</v>
      </c>
      <c r="J294" s="96"/>
      <c r="K294" s="97" t="s">
        <v>1285</v>
      </c>
      <c r="L294" s="98">
        <v>2020051290046</v>
      </c>
      <c r="M294" s="96">
        <v>3</v>
      </c>
      <c r="N294" s="96">
        <v>4343</v>
      </c>
      <c r="O294" s="97" t="str">
        <f>+VLOOKUP(N294,'[2]Productos PD'!$B$2:$C$349,2,FALSE)</f>
        <v>Actualizar e implementar el plan estratégico de comunicaciones PEC.</v>
      </c>
      <c r="P294" s="96" t="s">
        <v>1295</v>
      </c>
      <c r="Q294" s="122">
        <v>1</v>
      </c>
      <c r="R294" s="122" t="s">
        <v>1001</v>
      </c>
      <c r="S294" s="122">
        <v>0.5</v>
      </c>
      <c r="T294" s="97" t="s">
        <v>1227</v>
      </c>
      <c r="U294" s="101" t="s">
        <v>1302</v>
      </c>
      <c r="V294" s="96" t="s">
        <v>983</v>
      </c>
      <c r="W294" s="54">
        <v>1</v>
      </c>
      <c r="X294" s="103" t="s">
        <v>962</v>
      </c>
      <c r="Y294" s="144">
        <v>0.1</v>
      </c>
      <c r="Z294" s="54">
        <v>1</v>
      </c>
      <c r="AA294" s="173">
        <v>1</v>
      </c>
      <c r="AB294" s="54">
        <v>1</v>
      </c>
      <c r="AC294" s="170">
        <v>100</v>
      </c>
      <c r="AD294" s="54">
        <v>1</v>
      </c>
      <c r="AE294" s="169">
        <v>100</v>
      </c>
      <c r="AF294" s="54">
        <v>1</v>
      </c>
      <c r="AG294" s="130"/>
      <c r="AH294" s="54">
        <f t="shared" si="8"/>
        <v>1</v>
      </c>
      <c r="AI294" s="54">
        <f t="shared" si="9"/>
        <v>1</v>
      </c>
      <c r="AJ294" s="163">
        <v>30000000</v>
      </c>
      <c r="AK294" s="164">
        <v>31702</v>
      </c>
      <c r="AL294" s="165" t="s">
        <v>957</v>
      </c>
      <c r="AM294" s="231">
        <v>0</v>
      </c>
      <c r="AN294" s="166" t="s">
        <v>1240</v>
      </c>
    </row>
    <row r="295" spans="1:40" ht="25.5" x14ac:dyDescent="0.25">
      <c r="A295" s="96">
        <v>4</v>
      </c>
      <c r="B295" s="97" t="s">
        <v>189</v>
      </c>
      <c r="C295" s="96">
        <v>3</v>
      </c>
      <c r="D295" s="96" t="s">
        <v>1269</v>
      </c>
      <c r="E295" s="97" t="s">
        <v>1270</v>
      </c>
      <c r="F295" s="98">
        <v>4</v>
      </c>
      <c r="G295" s="96" t="s">
        <v>1283</v>
      </c>
      <c r="H295" s="97" t="s">
        <v>1284</v>
      </c>
      <c r="I295" s="96">
        <v>16</v>
      </c>
      <c r="J295" s="96"/>
      <c r="K295" s="97" t="s">
        <v>1285</v>
      </c>
      <c r="L295" s="98">
        <v>2020051290046</v>
      </c>
      <c r="M295" s="96">
        <v>3</v>
      </c>
      <c r="N295" s="96">
        <v>4343</v>
      </c>
      <c r="O295" s="97" t="str">
        <f>+VLOOKUP(N295,'[2]Productos PD'!$B$2:$C$349,2,FALSE)</f>
        <v>Actualizar e implementar el plan estratégico de comunicaciones PEC.</v>
      </c>
      <c r="P295" s="96" t="s">
        <v>1295</v>
      </c>
      <c r="Q295" s="122">
        <v>1</v>
      </c>
      <c r="R295" s="122" t="s">
        <v>1001</v>
      </c>
      <c r="S295" s="122">
        <v>0.5</v>
      </c>
      <c r="T295" s="97" t="s">
        <v>1227</v>
      </c>
      <c r="U295" s="101" t="s">
        <v>1303</v>
      </c>
      <c r="V295" s="96" t="s">
        <v>952</v>
      </c>
      <c r="W295" s="125">
        <v>4</v>
      </c>
      <c r="X295" s="103" t="s">
        <v>956</v>
      </c>
      <c r="Y295" s="144">
        <v>0.2</v>
      </c>
      <c r="Z295" s="127">
        <v>0</v>
      </c>
      <c r="AA295" s="164">
        <v>0</v>
      </c>
      <c r="AB295" s="130">
        <v>1</v>
      </c>
      <c r="AC295" s="170">
        <v>1</v>
      </c>
      <c r="AD295" s="130">
        <v>1</v>
      </c>
      <c r="AE295" s="132">
        <v>1</v>
      </c>
      <c r="AF295" s="130">
        <v>2</v>
      </c>
      <c r="AG295" s="130"/>
      <c r="AH295" s="54">
        <f>+IF(X295="Acumulado",(AA295+AC295+AE295+AG295)/(Z295+AB295+AD295+AF295),
IF(X295="No acumulado",IF(AG295&lt;&gt;"",(AG295/IF(AF295=0,1,AF295)),IF(AE295&lt;&gt;"",(AE295/IF(AD295=0,1,AD295)),IF(AC295&lt;&gt;"",(AC295/IF(AB295=0,1,AB295)),IF(AA295&lt;&gt;"",(AA295/IF(Z295=0,1,Z295)))))), IF(X295="Mantenimiento",IF(AG295&lt;&gt;"",(AG295/IF(AG295=0,1,AG295)),IF(AE295&lt;&gt;"",(AE295/IF(AE295=0,1,AE295)),IF(AC295&lt;&gt;"",(AC295/IF(AC295=0,1,AC295)),IF(AA295&lt;&gt;"",(AA295/IF(AA295=0,1,AA295)))))))))</f>
        <v>0.5</v>
      </c>
      <c r="AI295" s="54">
        <f>+IF(AH295&gt;1,1,AH295)</f>
        <v>0.5</v>
      </c>
      <c r="AJ295" s="163">
        <v>23670000</v>
      </c>
      <c r="AK295" s="164">
        <v>31702</v>
      </c>
      <c r="AL295" s="165" t="s">
        <v>957</v>
      </c>
      <c r="AM295" s="231">
        <v>0</v>
      </c>
      <c r="AN295" s="153" t="s">
        <v>1304</v>
      </c>
    </row>
    <row r="296" spans="1:40" ht="25.5" x14ac:dyDescent="0.25">
      <c r="A296" s="96">
        <v>4</v>
      </c>
      <c r="B296" s="97" t="s">
        <v>189</v>
      </c>
      <c r="C296" s="96">
        <v>3</v>
      </c>
      <c r="D296" s="96" t="s">
        <v>1269</v>
      </c>
      <c r="E296" s="97" t="s">
        <v>1270</v>
      </c>
      <c r="F296" s="98">
        <v>4</v>
      </c>
      <c r="G296" s="96" t="s">
        <v>1283</v>
      </c>
      <c r="H296" s="97" t="s">
        <v>1284</v>
      </c>
      <c r="I296" s="96">
        <v>16</v>
      </c>
      <c r="J296" s="96"/>
      <c r="K296" s="97" t="s">
        <v>1285</v>
      </c>
      <c r="L296" s="98">
        <v>2020051290046</v>
      </c>
      <c r="M296" s="96">
        <v>3</v>
      </c>
      <c r="N296" s="96">
        <v>4343</v>
      </c>
      <c r="O296" s="97" t="str">
        <f>+VLOOKUP(N296,'[2]Productos PD'!$B$2:$C$349,2,FALSE)</f>
        <v>Actualizar e implementar el plan estratégico de comunicaciones PEC.</v>
      </c>
      <c r="P296" s="96" t="s">
        <v>1295</v>
      </c>
      <c r="Q296" s="122">
        <v>1</v>
      </c>
      <c r="R296" s="122" t="s">
        <v>1001</v>
      </c>
      <c r="S296" s="122">
        <v>0.5</v>
      </c>
      <c r="T296" s="97" t="s">
        <v>1227</v>
      </c>
      <c r="U296" s="101" t="s">
        <v>1303</v>
      </c>
      <c r="V296" s="96" t="s">
        <v>952</v>
      </c>
      <c r="W296" s="125">
        <v>4</v>
      </c>
      <c r="X296" s="103" t="s">
        <v>956</v>
      </c>
      <c r="Y296" s="144">
        <v>0.2</v>
      </c>
      <c r="Z296" s="127">
        <v>0</v>
      </c>
      <c r="AA296" s="164">
        <v>0</v>
      </c>
      <c r="AB296" s="130">
        <v>1</v>
      </c>
      <c r="AC296" s="170">
        <v>1</v>
      </c>
      <c r="AD296" s="130">
        <v>1</v>
      </c>
      <c r="AE296" s="132">
        <v>1</v>
      </c>
      <c r="AF296" s="130">
        <v>2</v>
      </c>
      <c r="AG296" s="130"/>
      <c r="AH296" s="54">
        <f>+IF(X296="Acumulado",(AA296+AC296+AE296+AG296)/(Z296+AB296+AD296+AF296),
IF(X296="No acumulado",IF(AG296&lt;&gt;"",(AG296/IF(AF296=0,1,AF296)),IF(AE296&lt;&gt;"",(AE296/IF(AD296=0,1,AD296)),IF(AC296&lt;&gt;"",(AC296/IF(AB296=0,1,AB296)),IF(AA296&lt;&gt;"",(AA296/IF(Z296=0,1,Z296)))))), IF(X296="Mantenimiento",IF(AG296&lt;&gt;"",(AG296/IF(AG296=0,1,AG296)),IF(AE296&lt;&gt;"",(AE296/IF(AE296=0,1,AE296)),IF(AC296&lt;&gt;"",(AC296/IF(AC296=0,1,AC296)),IF(AA296&lt;&gt;"",(AA296/IF(AA296=0,1,AA296)))))))))</f>
        <v>0.5</v>
      </c>
      <c r="AI296" s="54">
        <f>+IF(AH296&gt;1,1,AH296)</f>
        <v>0.5</v>
      </c>
      <c r="AJ296" s="163">
        <v>1500000</v>
      </c>
      <c r="AK296" s="164"/>
      <c r="AL296" s="165" t="s">
        <v>965</v>
      </c>
      <c r="AM296" s="231">
        <v>1500000</v>
      </c>
      <c r="AN296" s="166" t="s">
        <v>1242</v>
      </c>
    </row>
    <row r="297" spans="1:40" ht="25.5" x14ac:dyDescent="0.25">
      <c r="A297" s="96">
        <v>4</v>
      </c>
      <c r="B297" s="97" t="s">
        <v>189</v>
      </c>
      <c r="C297" s="96">
        <v>3</v>
      </c>
      <c r="D297" s="96" t="s">
        <v>1269</v>
      </c>
      <c r="E297" s="97" t="s">
        <v>1270</v>
      </c>
      <c r="F297" s="98">
        <v>4</v>
      </c>
      <c r="G297" s="96" t="s">
        <v>1283</v>
      </c>
      <c r="H297" s="97" t="s">
        <v>1284</v>
      </c>
      <c r="I297" s="96">
        <v>16</v>
      </c>
      <c r="J297" s="96"/>
      <c r="K297" s="97" t="s">
        <v>1285</v>
      </c>
      <c r="L297" s="98">
        <v>2020051290046</v>
      </c>
      <c r="M297" s="96">
        <v>4</v>
      </c>
      <c r="N297" s="96">
        <v>4344</v>
      </c>
      <c r="O297" s="97" t="str">
        <f>+VLOOKUP(N297,'[2]Productos PD'!$B$2:$C$349,2,FALSE)</f>
        <v>Acciones para la implementación de la estrategia gubernamental de datos abiertos.</v>
      </c>
      <c r="P297" s="96" t="s">
        <v>952</v>
      </c>
      <c r="Q297" s="96">
        <v>4</v>
      </c>
      <c r="R297" s="122" t="s">
        <v>953</v>
      </c>
      <c r="S297" s="125">
        <v>1</v>
      </c>
      <c r="T297" s="97" t="s">
        <v>1227</v>
      </c>
      <c r="U297" s="101" t="s">
        <v>1305</v>
      </c>
      <c r="V297" s="96" t="s">
        <v>983</v>
      </c>
      <c r="W297" s="54">
        <v>1</v>
      </c>
      <c r="X297" s="103" t="s">
        <v>956</v>
      </c>
      <c r="Y297" s="144">
        <v>1</v>
      </c>
      <c r="Z297" s="54">
        <v>0</v>
      </c>
      <c r="AA297" s="54">
        <v>0</v>
      </c>
      <c r="AB297" s="54">
        <v>0</v>
      </c>
      <c r="AC297" s="170">
        <v>0</v>
      </c>
      <c r="AD297" s="54">
        <v>1</v>
      </c>
      <c r="AE297" s="169">
        <v>100</v>
      </c>
      <c r="AF297" s="54">
        <v>0</v>
      </c>
      <c r="AG297" s="113"/>
      <c r="AH297" s="54">
        <f t="shared" si="8"/>
        <v>100</v>
      </c>
      <c r="AI297" s="54">
        <f t="shared" si="9"/>
        <v>1</v>
      </c>
      <c r="AJ297" s="163">
        <v>30000000</v>
      </c>
      <c r="AK297" s="164"/>
      <c r="AL297" s="165" t="s">
        <v>965</v>
      </c>
      <c r="AM297" s="231">
        <v>15000000</v>
      </c>
      <c r="AN297" s="166" t="s">
        <v>1287</v>
      </c>
    </row>
    <row r="298" spans="1:40" ht="25.5" x14ac:dyDescent="0.25">
      <c r="A298" s="96">
        <v>4</v>
      </c>
      <c r="B298" s="97" t="s">
        <v>189</v>
      </c>
      <c r="C298" s="96">
        <v>3</v>
      </c>
      <c r="D298" s="96" t="s">
        <v>1269</v>
      </c>
      <c r="E298" s="97" t="s">
        <v>1270</v>
      </c>
      <c r="F298" s="98">
        <v>4</v>
      </c>
      <c r="G298" s="96" t="s">
        <v>1283</v>
      </c>
      <c r="H298" s="97" t="s">
        <v>1284</v>
      </c>
      <c r="I298" s="96">
        <v>16</v>
      </c>
      <c r="J298" s="96"/>
      <c r="K298" s="97" t="s">
        <v>1285</v>
      </c>
      <c r="L298" s="98">
        <v>2020051290046</v>
      </c>
      <c r="M298" s="96">
        <v>5</v>
      </c>
      <c r="N298" s="96">
        <v>4345</v>
      </c>
      <c r="O298" s="97" t="str">
        <f>+VLOOKUP(N298,'[2]Productos PD'!$B$2:$C$349,2,FALSE)</f>
        <v>Acciones para aumentar y mejorar las herramientas TIC para la interacción con el ciudadano.</v>
      </c>
      <c r="P298" s="96" t="s">
        <v>952</v>
      </c>
      <c r="Q298" s="96">
        <v>4</v>
      </c>
      <c r="R298" s="122" t="s">
        <v>953</v>
      </c>
      <c r="S298" s="125">
        <v>1</v>
      </c>
      <c r="T298" s="97" t="s">
        <v>1227</v>
      </c>
      <c r="U298" s="101" t="s">
        <v>1306</v>
      </c>
      <c r="V298" s="96" t="s">
        <v>983</v>
      </c>
      <c r="W298" s="54">
        <v>1</v>
      </c>
      <c r="X298" s="103" t="s">
        <v>956</v>
      </c>
      <c r="Y298" s="144">
        <v>0.5</v>
      </c>
      <c r="Z298" s="54">
        <v>0</v>
      </c>
      <c r="AA298" s="54">
        <v>0</v>
      </c>
      <c r="AB298" s="54">
        <v>0.33</v>
      </c>
      <c r="AC298" s="170">
        <v>33</v>
      </c>
      <c r="AD298" s="54">
        <v>0.33</v>
      </c>
      <c r="AE298" s="169">
        <v>33</v>
      </c>
      <c r="AF298" s="54">
        <v>0.33</v>
      </c>
      <c r="AG298" s="113"/>
      <c r="AH298" s="54">
        <f t="shared" si="8"/>
        <v>66.666666666666671</v>
      </c>
      <c r="AI298" s="54">
        <f t="shared" si="9"/>
        <v>1</v>
      </c>
      <c r="AJ298" s="163">
        <v>86508000</v>
      </c>
      <c r="AK298" s="164"/>
      <c r="AL298" s="165" t="s">
        <v>965</v>
      </c>
      <c r="AM298" s="231">
        <v>0</v>
      </c>
      <c r="AN298" s="166" t="s">
        <v>1287</v>
      </c>
    </row>
    <row r="299" spans="1:40" ht="25.5" x14ac:dyDescent="0.25">
      <c r="A299" s="96">
        <v>4</v>
      </c>
      <c r="B299" s="97" t="s">
        <v>189</v>
      </c>
      <c r="C299" s="96">
        <v>3</v>
      </c>
      <c r="D299" s="96" t="s">
        <v>1269</v>
      </c>
      <c r="E299" s="97" t="s">
        <v>1270</v>
      </c>
      <c r="F299" s="98">
        <v>4</v>
      </c>
      <c r="G299" s="96" t="s">
        <v>1283</v>
      </c>
      <c r="H299" s="97" t="s">
        <v>1284</v>
      </c>
      <c r="I299" s="96">
        <v>16</v>
      </c>
      <c r="J299" s="96"/>
      <c r="K299" s="97" t="s">
        <v>1285</v>
      </c>
      <c r="L299" s="98">
        <v>2020051290046</v>
      </c>
      <c r="M299" s="96">
        <v>5</v>
      </c>
      <c r="N299" s="96">
        <v>4345</v>
      </c>
      <c r="O299" s="97" t="str">
        <f>+VLOOKUP(N299,'[2]Productos PD'!$B$2:$C$349,2,FALSE)</f>
        <v>Acciones para aumentar y mejorar las herramientas TIC para la interacción con el ciudadano.</v>
      </c>
      <c r="P299" s="96" t="s">
        <v>952</v>
      </c>
      <c r="Q299" s="96">
        <v>4</v>
      </c>
      <c r="R299" s="122" t="s">
        <v>953</v>
      </c>
      <c r="S299" s="125">
        <v>1</v>
      </c>
      <c r="T299" s="97" t="s">
        <v>1227</v>
      </c>
      <c r="U299" s="97" t="s">
        <v>1307</v>
      </c>
      <c r="V299" s="96" t="s">
        <v>983</v>
      </c>
      <c r="W299" s="54">
        <v>1</v>
      </c>
      <c r="X299" s="103" t="s">
        <v>956</v>
      </c>
      <c r="Y299" s="144">
        <v>0.5</v>
      </c>
      <c r="Z299" s="54">
        <v>0</v>
      </c>
      <c r="AA299" s="54">
        <v>0</v>
      </c>
      <c r="AB299" s="54">
        <v>0</v>
      </c>
      <c r="AC299" s="170">
        <v>0</v>
      </c>
      <c r="AD299" s="54">
        <v>0.5</v>
      </c>
      <c r="AE299" s="169">
        <v>50</v>
      </c>
      <c r="AF299" s="54">
        <v>0.5</v>
      </c>
      <c r="AG299" s="130"/>
      <c r="AH299" s="54">
        <f t="shared" si="8"/>
        <v>50</v>
      </c>
      <c r="AI299" s="54">
        <f t="shared" si="9"/>
        <v>1</v>
      </c>
      <c r="AJ299" s="163">
        <v>60000000</v>
      </c>
      <c r="AK299" s="164"/>
      <c r="AL299" s="165" t="s">
        <v>965</v>
      </c>
      <c r="AM299" s="231">
        <v>0</v>
      </c>
      <c r="AN299" s="166" t="s">
        <v>1287</v>
      </c>
    </row>
    <row r="300" spans="1:40" ht="38.25" x14ac:dyDescent="0.25">
      <c r="A300" s="96">
        <v>1</v>
      </c>
      <c r="B300" s="97" t="s">
        <v>5</v>
      </c>
      <c r="C300" s="96">
        <v>12</v>
      </c>
      <c r="D300" s="96" t="s">
        <v>964</v>
      </c>
      <c r="E300" s="97" t="s">
        <v>6</v>
      </c>
      <c r="F300" s="98">
        <v>1</v>
      </c>
      <c r="G300" s="96" t="s">
        <v>1309</v>
      </c>
      <c r="H300" s="97" t="s">
        <v>1310</v>
      </c>
      <c r="I300" s="96">
        <v>9</v>
      </c>
      <c r="J300" s="96"/>
      <c r="K300" s="97" t="s">
        <v>1311</v>
      </c>
      <c r="L300" s="98">
        <v>2020051290054</v>
      </c>
      <c r="M300" s="96">
        <v>1</v>
      </c>
      <c r="N300" s="96">
        <v>11211</v>
      </c>
      <c r="O300" s="97" t="str">
        <f>+VLOOKUP(N300,'[3]Productos PD'!$B$2:$C$349,2,FALSE)</f>
        <v>Campañas artísticas, ambientales, sociales y culturales que promuevan el desarrollo humano y la participación social y comunitaria.</v>
      </c>
      <c r="P300" s="96" t="s">
        <v>952</v>
      </c>
      <c r="Q300" s="96">
        <v>4</v>
      </c>
      <c r="R300" s="122" t="s">
        <v>953</v>
      </c>
      <c r="S300" s="125">
        <v>1</v>
      </c>
      <c r="T300" s="97" t="s">
        <v>1312</v>
      </c>
      <c r="U300" s="97" t="s">
        <v>1313</v>
      </c>
      <c r="V300" s="96" t="s">
        <v>952</v>
      </c>
      <c r="W300" s="125">
        <v>1</v>
      </c>
      <c r="X300" s="103" t="s">
        <v>956</v>
      </c>
      <c r="Y300" s="144">
        <v>0.03</v>
      </c>
      <c r="Z300" s="127">
        <v>1</v>
      </c>
      <c r="AA300" s="127">
        <v>1</v>
      </c>
      <c r="AB300" s="130">
        <v>1</v>
      </c>
      <c r="AC300" s="177">
        <v>1</v>
      </c>
      <c r="AD300" s="130">
        <v>1</v>
      </c>
      <c r="AE300" s="131">
        <v>3</v>
      </c>
      <c r="AF300" s="130">
        <v>1</v>
      </c>
      <c r="AG300" s="130"/>
      <c r="AH300" s="54">
        <f t="shared" si="8"/>
        <v>1.25</v>
      </c>
      <c r="AI300" s="54">
        <f t="shared" si="9"/>
        <v>1</v>
      </c>
      <c r="AJ300" s="135">
        <v>7038373.0963080302</v>
      </c>
      <c r="AK300" s="178">
        <v>30508</v>
      </c>
      <c r="AL300" s="108" t="s">
        <v>957</v>
      </c>
      <c r="AM300" s="179">
        <v>5999890</v>
      </c>
      <c r="AN300" s="153"/>
    </row>
    <row r="301" spans="1:40" ht="38.25" x14ac:dyDescent="0.25">
      <c r="A301" s="96">
        <v>1</v>
      </c>
      <c r="B301" s="97" t="s">
        <v>5</v>
      </c>
      <c r="C301" s="96">
        <v>12</v>
      </c>
      <c r="D301" s="96" t="s">
        <v>964</v>
      </c>
      <c r="E301" s="97" t="s">
        <v>6</v>
      </c>
      <c r="F301" s="98">
        <v>1</v>
      </c>
      <c r="G301" s="96" t="s">
        <v>1309</v>
      </c>
      <c r="H301" s="97" t="s">
        <v>1310</v>
      </c>
      <c r="I301" s="96">
        <v>9</v>
      </c>
      <c r="J301" s="96"/>
      <c r="K301" s="97" t="s">
        <v>1311</v>
      </c>
      <c r="L301" s="98">
        <v>2020051290054</v>
      </c>
      <c r="M301" s="96">
        <v>1</v>
      </c>
      <c r="N301" s="96">
        <v>11211</v>
      </c>
      <c r="O301" s="97" t="str">
        <f>+VLOOKUP(N301,'[3]Productos PD'!$B$2:$C$349,2,FALSE)</f>
        <v>Campañas artísticas, ambientales, sociales y culturales que promuevan el desarrollo humano y la participación social y comunitaria.</v>
      </c>
      <c r="P301" s="96" t="s">
        <v>952</v>
      </c>
      <c r="Q301" s="96">
        <v>4</v>
      </c>
      <c r="R301" s="122" t="s">
        <v>953</v>
      </c>
      <c r="S301" s="125">
        <v>1</v>
      </c>
      <c r="T301" s="97" t="s">
        <v>1312</v>
      </c>
      <c r="U301" s="97" t="s">
        <v>1313</v>
      </c>
      <c r="V301" s="96" t="s">
        <v>952</v>
      </c>
      <c r="W301" s="125">
        <v>1</v>
      </c>
      <c r="X301" s="103" t="s">
        <v>956</v>
      </c>
      <c r="Y301" s="144">
        <v>0.03</v>
      </c>
      <c r="Z301" s="127">
        <v>1</v>
      </c>
      <c r="AA301" s="127">
        <v>1</v>
      </c>
      <c r="AB301" s="130">
        <v>1</v>
      </c>
      <c r="AC301" s="177">
        <v>1</v>
      </c>
      <c r="AD301" s="130">
        <v>1</v>
      </c>
      <c r="AE301" s="131">
        <v>3</v>
      </c>
      <c r="AF301" s="130">
        <v>1</v>
      </c>
      <c r="AG301" s="130"/>
      <c r="AH301" s="54">
        <f t="shared" si="8"/>
        <v>1.25</v>
      </c>
      <c r="AI301" s="54">
        <f t="shared" si="9"/>
        <v>1</v>
      </c>
      <c r="AJ301" s="135">
        <v>3322226.2458406799</v>
      </c>
      <c r="AK301" s="180">
        <v>50506</v>
      </c>
      <c r="AL301" s="108" t="s">
        <v>965</v>
      </c>
      <c r="AM301" s="179">
        <v>2000000</v>
      </c>
      <c r="AN301" s="153"/>
    </row>
    <row r="302" spans="1:40" ht="38.25" x14ac:dyDescent="0.25">
      <c r="A302" s="96">
        <v>1</v>
      </c>
      <c r="B302" s="97" t="s">
        <v>5</v>
      </c>
      <c r="C302" s="96">
        <v>12</v>
      </c>
      <c r="D302" s="96" t="s">
        <v>964</v>
      </c>
      <c r="E302" s="97" t="s">
        <v>6</v>
      </c>
      <c r="F302" s="98">
        <v>1</v>
      </c>
      <c r="G302" s="96" t="s">
        <v>1309</v>
      </c>
      <c r="H302" s="97" t="s">
        <v>1310</v>
      </c>
      <c r="I302" s="96">
        <v>9</v>
      </c>
      <c r="J302" s="96"/>
      <c r="K302" s="97" t="s">
        <v>1311</v>
      </c>
      <c r="L302" s="98">
        <v>2020051290054</v>
      </c>
      <c r="M302" s="96">
        <v>1</v>
      </c>
      <c r="N302" s="96">
        <v>11211</v>
      </c>
      <c r="O302" s="97" t="str">
        <f>+VLOOKUP(N302,'[3]Productos PD'!$B$2:$C$349,2,FALSE)</f>
        <v>Campañas artísticas, ambientales, sociales y culturales que promuevan el desarrollo humano y la participación social y comunitaria.</v>
      </c>
      <c r="P302" s="96" t="s">
        <v>952</v>
      </c>
      <c r="Q302" s="96">
        <v>4</v>
      </c>
      <c r="R302" s="122" t="s">
        <v>953</v>
      </c>
      <c r="S302" s="125">
        <v>1</v>
      </c>
      <c r="T302" s="97" t="s">
        <v>1312</v>
      </c>
      <c r="U302" s="97" t="s">
        <v>1314</v>
      </c>
      <c r="V302" s="96" t="s">
        <v>952</v>
      </c>
      <c r="W302" s="125">
        <v>1</v>
      </c>
      <c r="X302" s="103" t="s">
        <v>956</v>
      </c>
      <c r="Y302" s="144">
        <v>0.15</v>
      </c>
      <c r="Z302" s="127">
        <v>1</v>
      </c>
      <c r="AA302" s="127">
        <v>1</v>
      </c>
      <c r="AB302" s="130">
        <v>1</v>
      </c>
      <c r="AC302" s="177">
        <v>1</v>
      </c>
      <c r="AD302" s="130">
        <v>1</v>
      </c>
      <c r="AE302" s="131">
        <v>1</v>
      </c>
      <c r="AF302" s="130">
        <v>1</v>
      </c>
      <c r="AG302" s="130"/>
      <c r="AH302" s="54">
        <f t="shared" si="8"/>
        <v>0.75</v>
      </c>
      <c r="AI302" s="54">
        <f t="shared" si="9"/>
        <v>0.75</v>
      </c>
      <c r="AJ302" s="135">
        <v>35667300.512236901</v>
      </c>
      <c r="AK302" s="178">
        <v>30508</v>
      </c>
      <c r="AL302" s="108" t="s">
        <v>957</v>
      </c>
      <c r="AM302" s="179">
        <v>30000000</v>
      </c>
      <c r="AN302" s="153"/>
    </row>
    <row r="303" spans="1:40" ht="38.25" x14ac:dyDescent="0.25">
      <c r="A303" s="96">
        <v>1</v>
      </c>
      <c r="B303" s="97" t="s">
        <v>5</v>
      </c>
      <c r="C303" s="96">
        <v>12</v>
      </c>
      <c r="D303" s="96" t="s">
        <v>964</v>
      </c>
      <c r="E303" s="97" t="s">
        <v>6</v>
      </c>
      <c r="F303" s="98">
        <v>1</v>
      </c>
      <c r="G303" s="96" t="s">
        <v>1309</v>
      </c>
      <c r="H303" s="97" t="s">
        <v>1310</v>
      </c>
      <c r="I303" s="96">
        <v>9</v>
      </c>
      <c r="J303" s="96"/>
      <c r="K303" s="97" t="s">
        <v>1311</v>
      </c>
      <c r="L303" s="98">
        <v>2020051290054</v>
      </c>
      <c r="M303" s="96">
        <v>1</v>
      </c>
      <c r="N303" s="96">
        <v>11211</v>
      </c>
      <c r="O303" s="97" t="str">
        <f>+VLOOKUP(N303,'[3]Productos PD'!$B$2:$C$349,2,FALSE)</f>
        <v>Campañas artísticas, ambientales, sociales y culturales que promuevan el desarrollo humano y la participación social y comunitaria.</v>
      </c>
      <c r="P303" s="96" t="s">
        <v>952</v>
      </c>
      <c r="Q303" s="96">
        <v>4</v>
      </c>
      <c r="R303" s="122" t="s">
        <v>953</v>
      </c>
      <c r="S303" s="125">
        <v>1</v>
      </c>
      <c r="T303" s="97" t="s">
        <v>1312</v>
      </c>
      <c r="U303" s="97" t="s">
        <v>1314</v>
      </c>
      <c r="V303" s="96" t="s">
        <v>952</v>
      </c>
      <c r="W303" s="125">
        <v>1</v>
      </c>
      <c r="X303" s="103" t="s">
        <v>956</v>
      </c>
      <c r="Y303" s="144">
        <v>0.15</v>
      </c>
      <c r="Z303" s="127">
        <v>1</v>
      </c>
      <c r="AA303" s="127">
        <v>1</v>
      </c>
      <c r="AB303" s="130">
        <v>1</v>
      </c>
      <c r="AC303" s="177">
        <v>1</v>
      </c>
      <c r="AD303" s="130">
        <v>1</v>
      </c>
      <c r="AE303" s="131">
        <v>1</v>
      </c>
      <c r="AF303" s="130">
        <v>1</v>
      </c>
      <c r="AG303" s="130"/>
      <c r="AH303" s="54">
        <f t="shared" si="8"/>
        <v>0.75</v>
      </c>
      <c r="AI303" s="54">
        <f t="shared" si="9"/>
        <v>0.75</v>
      </c>
      <c r="AJ303" s="135">
        <v>16835544.2740307</v>
      </c>
      <c r="AK303" s="180">
        <v>50506</v>
      </c>
      <c r="AL303" s="108" t="s">
        <v>965</v>
      </c>
      <c r="AM303" s="179">
        <v>5396000</v>
      </c>
      <c r="AN303" s="153"/>
    </row>
    <row r="304" spans="1:40" ht="38.25" x14ac:dyDescent="0.25">
      <c r="A304" s="96">
        <v>1</v>
      </c>
      <c r="B304" s="97" t="s">
        <v>5</v>
      </c>
      <c r="C304" s="96">
        <v>12</v>
      </c>
      <c r="D304" s="96" t="s">
        <v>964</v>
      </c>
      <c r="E304" s="97" t="s">
        <v>6</v>
      </c>
      <c r="F304" s="98">
        <v>1</v>
      </c>
      <c r="G304" s="96" t="s">
        <v>1309</v>
      </c>
      <c r="H304" s="97" t="s">
        <v>1310</v>
      </c>
      <c r="I304" s="96">
        <v>9</v>
      </c>
      <c r="J304" s="96"/>
      <c r="K304" s="97" t="s">
        <v>1311</v>
      </c>
      <c r="L304" s="98">
        <v>2020051290054</v>
      </c>
      <c r="M304" s="96">
        <v>1</v>
      </c>
      <c r="N304" s="96">
        <v>11211</v>
      </c>
      <c r="O304" s="97" t="str">
        <f>+VLOOKUP(N304,'[3]Productos PD'!$B$2:$C$349,2,FALSE)</f>
        <v>Campañas artísticas, ambientales, sociales y culturales que promuevan el desarrollo humano y la participación social y comunitaria.</v>
      </c>
      <c r="P304" s="96" t="s">
        <v>952</v>
      </c>
      <c r="Q304" s="96">
        <v>4</v>
      </c>
      <c r="R304" s="122" t="s">
        <v>953</v>
      </c>
      <c r="S304" s="125">
        <v>1</v>
      </c>
      <c r="T304" s="97" t="s">
        <v>1312</v>
      </c>
      <c r="U304" s="97" t="s">
        <v>1315</v>
      </c>
      <c r="V304" s="96" t="s">
        <v>952</v>
      </c>
      <c r="W304" s="125">
        <v>1</v>
      </c>
      <c r="X304" s="103" t="s">
        <v>956</v>
      </c>
      <c r="Y304" s="144">
        <v>0.02</v>
      </c>
      <c r="Z304" s="127">
        <v>1</v>
      </c>
      <c r="AA304" s="127">
        <v>1</v>
      </c>
      <c r="AB304" s="130">
        <v>1</v>
      </c>
      <c r="AC304" s="177">
        <v>1</v>
      </c>
      <c r="AD304" s="130">
        <v>1</v>
      </c>
      <c r="AE304" s="131">
        <v>3</v>
      </c>
      <c r="AF304" s="130">
        <v>1</v>
      </c>
      <c r="AG304" s="130"/>
      <c r="AH304" s="54">
        <f t="shared" si="8"/>
        <v>1.25</v>
      </c>
      <c r="AI304" s="54">
        <f t="shared" si="9"/>
        <v>1</v>
      </c>
      <c r="AJ304" s="135">
        <v>6041517.0427472703</v>
      </c>
      <c r="AK304" s="178">
        <v>30508</v>
      </c>
      <c r="AL304" s="108" t="s">
        <v>957</v>
      </c>
      <c r="AM304" s="179">
        <v>5342000</v>
      </c>
      <c r="AN304" s="153"/>
    </row>
    <row r="305" spans="1:40" ht="38.25" x14ac:dyDescent="0.25">
      <c r="A305" s="96">
        <v>1</v>
      </c>
      <c r="B305" s="97" t="s">
        <v>5</v>
      </c>
      <c r="C305" s="96">
        <v>12</v>
      </c>
      <c r="D305" s="96" t="s">
        <v>964</v>
      </c>
      <c r="E305" s="97" t="s">
        <v>6</v>
      </c>
      <c r="F305" s="98">
        <v>1</v>
      </c>
      <c r="G305" s="96" t="s">
        <v>1309</v>
      </c>
      <c r="H305" s="97" t="s">
        <v>1310</v>
      </c>
      <c r="I305" s="96">
        <v>9</v>
      </c>
      <c r="J305" s="96"/>
      <c r="K305" s="97" t="s">
        <v>1311</v>
      </c>
      <c r="L305" s="98">
        <v>2020051290054</v>
      </c>
      <c r="M305" s="96">
        <v>1</v>
      </c>
      <c r="N305" s="96">
        <v>11211</v>
      </c>
      <c r="O305" s="97" t="str">
        <f>+VLOOKUP(N305,'[3]Productos PD'!$B$2:$C$349,2,FALSE)</f>
        <v>Campañas artísticas, ambientales, sociales y culturales que promuevan el desarrollo humano y la participación social y comunitaria.</v>
      </c>
      <c r="P305" s="96" t="s">
        <v>952</v>
      </c>
      <c r="Q305" s="96">
        <v>4</v>
      </c>
      <c r="R305" s="122" t="s">
        <v>953</v>
      </c>
      <c r="S305" s="125">
        <v>1</v>
      </c>
      <c r="T305" s="97" t="s">
        <v>1312</v>
      </c>
      <c r="U305" s="97" t="s">
        <v>1315</v>
      </c>
      <c r="V305" s="96" t="s">
        <v>952</v>
      </c>
      <c r="W305" s="125">
        <v>1</v>
      </c>
      <c r="X305" s="103" t="s">
        <v>956</v>
      </c>
      <c r="Y305" s="144">
        <v>0.02</v>
      </c>
      <c r="Z305" s="127">
        <v>1</v>
      </c>
      <c r="AA305" s="127">
        <v>1</v>
      </c>
      <c r="AB305" s="130">
        <v>1</v>
      </c>
      <c r="AC305" s="177">
        <v>1</v>
      </c>
      <c r="AD305" s="130">
        <v>1</v>
      </c>
      <c r="AE305" s="131">
        <v>3</v>
      </c>
      <c r="AF305" s="130">
        <v>1</v>
      </c>
      <c r="AG305" s="130"/>
      <c r="AH305" s="54">
        <f t="shared" si="8"/>
        <v>1.25</v>
      </c>
      <c r="AI305" s="54">
        <f t="shared" si="9"/>
        <v>1</v>
      </c>
      <c r="AJ305" s="135">
        <v>2851694.0221082</v>
      </c>
      <c r="AK305" s="180">
        <v>50506</v>
      </c>
      <c r="AL305" s="108" t="s">
        <v>965</v>
      </c>
      <c r="AM305" s="179">
        <v>1000000</v>
      </c>
      <c r="AN305" s="153"/>
    </row>
    <row r="306" spans="1:40" ht="38.25" x14ac:dyDescent="0.25">
      <c r="A306" s="96">
        <v>1</v>
      </c>
      <c r="B306" s="97" t="s">
        <v>5</v>
      </c>
      <c r="C306" s="96">
        <v>12</v>
      </c>
      <c r="D306" s="96" t="s">
        <v>964</v>
      </c>
      <c r="E306" s="97" t="s">
        <v>6</v>
      </c>
      <c r="F306" s="98">
        <v>1</v>
      </c>
      <c r="G306" s="96" t="s">
        <v>1309</v>
      </c>
      <c r="H306" s="97" t="s">
        <v>1310</v>
      </c>
      <c r="I306" s="96">
        <v>9</v>
      </c>
      <c r="J306" s="96"/>
      <c r="K306" s="97" t="s">
        <v>1311</v>
      </c>
      <c r="L306" s="98">
        <v>2020051290054</v>
      </c>
      <c r="M306" s="96">
        <v>1</v>
      </c>
      <c r="N306" s="96">
        <v>11211</v>
      </c>
      <c r="O306" s="97" t="str">
        <f>+VLOOKUP(N306,'[3]Productos PD'!$B$2:$C$349,2,FALSE)</f>
        <v>Campañas artísticas, ambientales, sociales y culturales que promuevan el desarrollo humano y la participación social y comunitaria.</v>
      </c>
      <c r="P306" s="96" t="s">
        <v>952</v>
      </c>
      <c r="Q306" s="96">
        <v>4</v>
      </c>
      <c r="R306" s="122" t="s">
        <v>953</v>
      </c>
      <c r="S306" s="125">
        <v>1</v>
      </c>
      <c r="T306" s="97" t="s">
        <v>1312</v>
      </c>
      <c r="U306" s="97" t="s">
        <v>1316</v>
      </c>
      <c r="V306" s="96" t="s">
        <v>952</v>
      </c>
      <c r="W306" s="125">
        <v>1</v>
      </c>
      <c r="X306" s="103" t="s">
        <v>956</v>
      </c>
      <c r="Y306" s="144">
        <v>0.05</v>
      </c>
      <c r="Z306" s="127">
        <v>0</v>
      </c>
      <c r="AA306" s="127">
        <v>0</v>
      </c>
      <c r="AB306" s="130">
        <v>0</v>
      </c>
      <c r="AC306" s="177">
        <v>0</v>
      </c>
      <c r="AD306" s="130">
        <v>0</v>
      </c>
      <c r="AE306" s="131">
        <v>0</v>
      </c>
      <c r="AF306" s="130">
        <v>1</v>
      </c>
      <c r="AG306" s="130"/>
      <c r="AH306" s="54">
        <f t="shared" si="8"/>
        <v>0</v>
      </c>
      <c r="AI306" s="54">
        <f t="shared" si="9"/>
        <v>0</v>
      </c>
      <c r="AJ306" s="135">
        <v>12283413.654445499</v>
      </c>
      <c r="AK306" s="178">
        <v>30508</v>
      </c>
      <c r="AL306" s="108" t="s">
        <v>957</v>
      </c>
      <c r="AM306" s="136">
        <v>2638608</v>
      </c>
      <c r="AN306" s="153"/>
    </row>
    <row r="307" spans="1:40" ht="38.25" x14ac:dyDescent="0.25">
      <c r="A307" s="96">
        <v>1</v>
      </c>
      <c r="B307" s="97" t="s">
        <v>5</v>
      </c>
      <c r="C307" s="96">
        <v>12</v>
      </c>
      <c r="D307" s="96" t="s">
        <v>964</v>
      </c>
      <c r="E307" s="97" t="s">
        <v>6</v>
      </c>
      <c r="F307" s="98">
        <v>1</v>
      </c>
      <c r="G307" s="96" t="s">
        <v>1309</v>
      </c>
      <c r="H307" s="97" t="s">
        <v>1310</v>
      </c>
      <c r="I307" s="96">
        <v>9</v>
      </c>
      <c r="J307" s="96"/>
      <c r="K307" s="97" t="s">
        <v>1311</v>
      </c>
      <c r="L307" s="98">
        <v>2020051290054</v>
      </c>
      <c r="M307" s="96">
        <v>1</v>
      </c>
      <c r="N307" s="96">
        <v>11211</v>
      </c>
      <c r="O307" s="97" t="str">
        <f>+VLOOKUP(N307,'[3]Productos PD'!$B$2:$C$349,2,FALSE)</f>
        <v>Campañas artísticas, ambientales, sociales y culturales que promuevan el desarrollo humano y la participación social y comunitaria.</v>
      </c>
      <c r="P307" s="96" t="s">
        <v>952</v>
      </c>
      <c r="Q307" s="96">
        <v>4</v>
      </c>
      <c r="R307" s="122" t="s">
        <v>953</v>
      </c>
      <c r="S307" s="125">
        <v>1</v>
      </c>
      <c r="T307" s="97" t="s">
        <v>1312</v>
      </c>
      <c r="U307" s="97" t="s">
        <v>1316</v>
      </c>
      <c r="V307" s="96" t="s">
        <v>952</v>
      </c>
      <c r="W307" s="125">
        <v>1</v>
      </c>
      <c r="X307" s="103" t="s">
        <v>956</v>
      </c>
      <c r="Y307" s="144">
        <v>0.05</v>
      </c>
      <c r="Z307" s="127">
        <v>0</v>
      </c>
      <c r="AA307" s="127">
        <v>0</v>
      </c>
      <c r="AB307" s="130">
        <v>0</v>
      </c>
      <c r="AC307" s="177">
        <v>0</v>
      </c>
      <c r="AD307" s="130">
        <v>0</v>
      </c>
      <c r="AE307" s="131">
        <v>0</v>
      </c>
      <c r="AF307" s="130">
        <v>1</v>
      </c>
      <c r="AG307" s="130"/>
      <c r="AH307" s="54">
        <f t="shared" si="8"/>
        <v>0</v>
      </c>
      <c r="AI307" s="54">
        <f t="shared" si="9"/>
        <v>0</v>
      </c>
      <c r="AJ307" s="135">
        <v>5797970.45040459</v>
      </c>
      <c r="AK307" s="180">
        <v>60814</v>
      </c>
      <c r="AL307" s="108" t="s">
        <v>965</v>
      </c>
      <c r="AM307" s="179">
        <v>0</v>
      </c>
      <c r="AN307" s="153"/>
    </row>
    <row r="308" spans="1:40" ht="38.25" x14ac:dyDescent="0.25">
      <c r="A308" s="96">
        <v>1</v>
      </c>
      <c r="B308" s="97" t="s">
        <v>5</v>
      </c>
      <c r="C308" s="96">
        <v>12</v>
      </c>
      <c r="D308" s="96" t="s">
        <v>964</v>
      </c>
      <c r="E308" s="97" t="s">
        <v>6</v>
      </c>
      <c r="F308" s="98">
        <v>1</v>
      </c>
      <c r="G308" s="96" t="s">
        <v>1309</v>
      </c>
      <c r="H308" s="97" t="s">
        <v>1310</v>
      </c>
      <c r="I308" s="96">
        <v>9</v>
      </c>
      <c r="J308" s="96"/>
      <c r="K308" s="97" t="s">
        <v>1311</v>
      </c>
      <c r="L308" s="98">
        <v>2020051290054</v>
      </c>
      <c r="M308" s="96">
        <v>1</v>
      </c>
      <c r="N308" s="96">
        <v>11211</v>
      </c>
      <c r="O308" s="97" t="str">
        <f>+VLOOKUP(N308,'[3]Productos PD'!$B$2:$C$349,2,FALSE)</f>
        <v>Campañas artísticas, ambientales, sociales y culturales que promuevan el desarrollo humano y la participación social y comunitaria.</v>
      </c>
      <c r="P308" s="96" t="s">
        <v>952</v>
      </c>
      <c r="Q308" s="96">
        <v>4</v>
      </c>
      <c r="R308" s="122" t="s">
        <v>953</v>
      </c>
      <c r="S308" s="125">
        <v>1</v>
      </c>
      <c r="T308" s="97" t="s">
        <v>1312</v>
      </c>
      <c r="U308" s="97" t="s">
        <v>1317</v>
      </c>
      <c r="V308" s="96" t="s">
        <v>952</v>
      </c>
      <c r="W308" s="125">
        <v>1</v>
      </c>
      <c r="X308" s="103" t="s">
        <v>956</v>
      </c>
      <c r="Y308" s="144">
        <v>0.05</v>
      </c>
      <c r="Z308" s="127">
        <v>0</v>
      </c>
      <c r="AA308" s="127">
        <v>0</v>
      </c>
      <c r="AB308" s="130">
        <v>1</v>
      </c>
      <c r="AC308" s="177">
        <v>1</v>
      </c>
      <c r="AD308" s="130">
        <v>0</v>
      </c>
      <c r="AE308" s="131">
        <v>0</v>
      </c>
      <c r="AF308" s="130">
        <v>0</v>
      </c>
      <c r="AG308" s="113"/>
      <c r="AH308" s="54">
        <f t="shared" si="8"/>
        <v>1</v>
      </c>
      <c r="AI308" s="54">
        <f t="shared" si="9"/>
        <v>1</v>
      </c>
      <c r="AJ308" s="135">
        <v>12283413.654445499</v>
      </c>
      <c r="AK308" s="178">
        <v>30508</v>
      </c>
      <c r="AL308" s="108" t="s">
        <v>957</v>
      </c>
      <c r="AM308" s="179">
        <v>10841000</v>
      </c>
      <c r="AN308" s="153"/>
    </row>
    <row r="309" spans="1:40" ht="38.25" x14ac:dyDescent="0.25">
      <c r="A309" s="96">
        <v>1</v>
      </c>
      <c r="B309" s="97" t="s">
        <v>5</v>
      </c>
      <c r="C309" s="96">
        <v>12</v>
      </c>
      <c r="D309" s="96" t="s">
        <v>964</v>
      </c>
      <c r="E309" s="97" t="s">
        <v>6</v>
      </c>
      <c r="F309" s="98">
        <v>1</v>
      </c>
      <c r="G309" s="96" t="s">
        <v>1309</v>
      </c>
      <c r="H309" s="97" t="s">
        <v>1310</v>
      </c>
      <c r="I309" s="96">
        <v>9</v>
      </c>
      <c r="J309" s="96"/>
      <c r="K309" s="97" t="s">
        <v>1311</v>
      </c>
      <c r="L309" s="98">
        <v>2020051290054</v>
      </c>
      <c r="M309" s="96">
        <v>1</v>
      </c>
      <c r="N309" s="96">
        <v>11211</v>
      </c>
      <c r="O309" s="97" t="str">
        <f>+VLOOKUP(N309,'[3]Productos PD'!$B$2:$C$349,2,FALSE)</f>
        <v>Campañas artísticas, ambientales, sociales y culturales que promuevan el desarrollo humano y la participación social y comunitaria.</v>
      </c>
      <c r="P309" s="96" t="s">
        <v>952</v>
      </c>
      <c r="Q309" s="96">
        <v>4</v>
      </c>
      <c r="R309" s="122" t="s">
        <v>953</v>
      </c>
      <c r="S309" s="125">
        <v>1</v>
      </c>
      <c r="T309" s="97" t="s">
        <v>1312</v>
      </c>
      <c r="U309" s="97" t="s">
        <v>1317</v>
      </c>
      <c r="V309" s="96" t="s">
        <v>952</v>
      </c>
      <c r="W309" s="125">
        <v>1</v>
      </c>
      <c r="X309" s="103" t="s">
        <v>956</v>
      </c>
      <c r="Y309" s="144">
        <v>0.05</v>
      </c>
      <c r="Z309" s="127">
        <v>0</v>
      </c>
      <c r="AA309" s="127">
        <v>0</v>
      </c>
      <c r="AB309" s="130">
        <v>1</v>
      </c>
      <c r="AC309" s="177">
        <v>1</v>
      </c>
      <c r="AD309" s="130">
        <v>0</v>
      </c>
      <c r="AE309" s="131">
        <v>0</v>
      </c>
      <c r="AF309" s="130">
        <v>0</v>
      </c>
      <c r="AG309" s="113"/>
      <c r="AH309" s="54">
        <f t="shared" si="8"/>
        <v>1</v>
      </c>
      <c r="AI309" s="54">
        <f t="shared" si="9"/>
        <v>1</v>
      </c>
      <c r="AJ309" s="135">
        <v>5797970.45040459</v>
      </c>
      <c r="AK309" s="180">
        <v>50510</v>
      </c>
      <c r="AL309" s="108" t="s">
        <v>965</v>
      </c>
      <c r="AM309" s="179">
        <v>3000000</v>
      </c>
      <c r="AN309" s="153"/>
    </row>
    <row r="310" spans="1:40" ht="38.25" x14ac:dyDescent="0.25">
      <c r="A310" s="96">
        <v>1</v>
      </c>
      <c r="B310" s="97" t="s">
        <v>5</v>
      </c>
      <c r="C310" s="96">
        <v>12</v>
      </c>
      <c r="D310" s="96" t="s">
        <v>964</v>
      </c>
      <c r="E310" s="97" t="s">
        <v>6</v>
      </c>
      <c r="F310" s="98">
        <v>1</v>
      </c>
      <c r="G310" s="96" t="s">
        <v>1309</v>
      </c>
      <c r="H310" s="97" t="s">
        <v>1310</v>
      </c>
      <c r="I310" s="96">
        <v>9</v>
      </c>
      <c r="J310" s="96"/>
      <c r="K310" s="97" t="s">
        <v>1311</v>
      </c>
      <c r="L310" s="98">
        <v>2020051290054</v>
      </c>
      <c r="M310" s="96">
        <v>1</v>
      </c>
      <c r="N310" s="96">
        <v>11211</v>
      </c>
      <c r="O310" s="97" t="str">
        <f>+VLOOKUP(N310,'[3]Productos PD'!$B$2:$C$349,2,FALSE)</f>
        <v>Campañas artísticas, ambientales, sociales y culturales que promuevan el desarrollo humano y la participación social y comunitaria.</v>
      </c>
      <c r="P310" s="96" t="s">
        <v>952</v>
      </c>
      <c r="Q310" s="96">
        <v>4</v>
      </c>
      <c r="R310" s="122" t="s">
        <v>953</v>
      </c>
      <c r="S310" s="125">
        <v>1</v>
      </c>
      <c r="T310" s="97" t="s">
        <v>1312</v>
      </c>
      <c r="U310" s="97" t="s">
        <v>1318</v>
      </c>
      <c r="V310" s="96" t="s">
        <v>952</v>
      </c>
      <c r="W310" s="125">
        <v>1</v>
      </c>
      <c r="X310" s="103" t="s">
        <v>956</v>
      </c>
      <c r="Y310" s="144">
        <v>0.04</v>
      </c>
      <c r="Z310" s="127">
        <v>1</v>
      </c>
      <c r="AA310" s="127">
        <v>1</v>
      </c>
      <c r="AB310" s="130">
        <v>0</v>
      </c>
      <c r="AC310" s="177">
        <v>0</v>
      </c>
      <c r="AD310" s="130">
        <v>0</v>
      </c>
      <c r="AE310" s="131">
        <v>0</v>
      </c>
      <c r="AF310" s="130">
        <v>0</v>
      </c>
      <c r="AG310" s="113"/>
      <c r="AH310" s="54">
        <f t="shared" si="8"/>
        <v>1</v>
      </c>
      <c r="AI310" s="54">
        <f t="shared" si="9"/>
        <v>1</v>
      </c>
      <c r="AJ310" s="135">
        <v>9574010.0216905996</v>
      </c>
      <c r="AK310" s="178">
        <v>30508</v>
      </c>
      <c r="AL310" s="108" t="s">
        <v>957</v>
      </c>
      <c r="AM310" s="136">
        <v>0</v>
      </c>
      <c r="AN310" s="153"/>
    </row>
    <row r="311" spans="1:40" ht="38.25" x14ac:dyDescent="0.25">
      <c r="A311" s="96">
        <v>1</v>
      </c>
      <c r="B311" s="97" t="s">
        <v>5</v>
      </c>
      <c r="C311" s="96">
        <v>12</v>
      </c>
      <c r="D311" s="96" t="s">
        <v>964</v>
      </c>
      <c r="E311" s="97" t="s">
        <v>6</v>
      </c>
      <c r="F311" s="98">
        <v>1</v>
      </c>
      <c r="G311" s="96" t="s">
        <v>1309</v>
      </c>
      <c r="H311" s="97" t="s">
        <v>1310</v>
      </c>
      <c r="I311" s="96">
        <v>9</v>
      </c>
      <c r="J311" s="96"/>
      <c r="K311" s="97" t="s">
        <v>1311</v>
      </c>
      <c r="L311" s="98">
        <v>2020051290054</v>
      </c>
      <c r="M311" s="96">
        <v>1</v>
      </c>
      <c r="N311" s="96">
        <v>11211</v>
      </c>
      <c r="O311" s="97" t="str">
        <f>+VLOOKUP(N311,'[3]Productos PD'!$B$2:$C$349,2,FALSE)</f>
        <v>Campañas artísticas, ambientales, sociales y culturales que promuevan el desarrollo humano y la participación social y comunitaria.</v>
      </c>
      <c r="P311" s="96" t="s">
        <v>952</v>
      </c>
      <c r="Q311" s="96">
        <v>4</v>
      </c>
      <c r="R311" s="122" t="s">
        <v>953</v>
      </c>
      <c r="S311" s="125">
        <v>1</v>
      </c>
      <c r="T311" s="97" t="s">
        <v>1312</v>
      </c>
      <c r="U311" s="97" t="s">
        <v>1318</v>
      </c>
      <c r="V311" s="96" t="s">
        <v>952</v>
      </c>
      <c r="W311" s="125">
        <v>1</v>
      </c>
      <c r="X311" s="103" t="s">
        <v>956</v>
      </c>
      <c r="Y311" s="144">
        <v>0.04</v>
      </c>
      <c r="Z311" s="127">
        <v>1</v>
      </c>
      <c r="AA311" s="127">
        <v>1</v>
      </c>
      <c r="AB311" s="130">
        <v>0</v>
      </c>
      <c r="AC311" s="177">
        <v>0</v>
      </c>
      <c r="AD311" s="130">
        <v>0</v>
      </c>
      <c r="AE311" s="131">
        <v>0</v>
      </c>
      <c r="AF311" s="130">
        <v>0</v>
      </c>
      <c r="AG311" s="113"/>
      <c r="AH311" s="54">
        <f t="shared" si="8"/>
        <v>1</v>
      </c>
      <c r="AI311" s="54">
        <f t="shared" si="9"/>
        <v>1</v>
      </c>
      <c r="AJ311" s="135">
        <v>4519087.9961573202</v>
      </c>
      <c r="AK311" s="180">
        <v>60814</v>
      </c>
      <c r="AL311" s="108" t="s">
        <v>965</v>
      </c>
      <c r="AM311" s="179">
        <v>0</v>
      </c>
      <c r="AN311" s="153"/>
    </row>
    <row r="312" spans="1:40" ht="38.25" x14ac:dyDescent="0.25">
      <c r="A312" s="96">
        <v>1</v>
      </c>
      <c r="B312" s="97" t="s">
        <v>5</v>
      </c>
      <c r="C312" s="96">
        <v>12</v>
      </c>
      <c r="D312" s="96" t="s">
        <v>964</v>
      </c>
      <c r="E312" s="97" t="s">
        <v>6</v>
      </c>
      <c r="F312" s="98">
        <v>1</v>
      </c>
      <c r="G312" s="96" t="s">
        <v>1309</v>
      </c>
      <c r="H312" s="97" t="s">
        <v>1310</v>
      </c>
      <c r="I312" s="96">
        <v>9</v>
      </c>
      <c r="J312" s="96"/>
      <c r="K312" s="97" t="s">
        <v>1311</v>
      </c>
      <c r="L312" s="98">
        <v>2020051290054</v>
      </c>
      <c r="M312" s="96">
        <v>1</v>
      </c>
      <c r="N312" s="96">
        <v>11211</v>
      </c>
      <c r="O312" s="97" t="str">
        <f>+VLOOKUP(N312,'[3]Productos PD'!$B$2:$C$349,2,FALSE)</f>
        <v>Campañas artísticas, ambientales, sociales y culturales que promuevan el desarrollo humano y la participación social y comunitaria.</v>
      </c>
      <c r="P312" s="96" t="s">
        <v>952</v>
      </c>
      <c r="Q312" s="96">
        <v>4</v>
      </c>
      <c r="R312" s="122" t="s">
        <v>953</v>
      </c>
      <c r="S312" s="125">
        <v>1</v>
      </c>
      <c r="T312" s="97" t="s">
        <v>1312</v>
      </c>
      <c r="U312" s="97" t="s">
        <v>1319</v>
      </c>
      <c r="V312" s="96" t="s">
        <v>952</v>
      </c>
      <c r="W312" s="125">
        <v>1</v>
      </c>
      <c r="X312" s="103" t="s">
        <v>956</v>
      </c>
      <c r="Y312" s="144">
        <v>0.06</v>
      </c>
      <c r="Z312" s="127">
        <v>0</v>
      </c>
      <c r="AA312" s="127">
        <v>0</v>
      </c>
      <c r="AB312" s="130">
        <v>0</v>
      </c>
      <c r="AC312" s="177">
        <v>0</v>
      </c>
      <c r="AD312" s="130">
        <v>0</v>
      </c>
      <c r="AE312" s="131">
        <v>0</v>
      </c>
      <c r="AF312" s="130">
        <v>1</v>
      </c>
      <c r="AG312" s="113"/>
      <c r="AH312" s="54">
        <f t="shared" si="8"/>
        <v>0</v>
      </c>
      <c r="AI312" s="54">
        <f t="shared" si="9"/>
        <v>0</v>
      </c>
      <c r="AJ312" s="135">
        <v>15670168.195389099</v>
      </c>
      <c r="AK312" s="178">
        <v>30508</v>
      </c>
      <c r="AL312" s="108" t="s">
        <v>957</v>
      </c>
      <c r="AM312" s="136">
        <v>0</v>
      </c>
      <c r="AN312" s="153"/>
    </row>
    <row r="313" spans="1:40" ht="38.25" x14ac:dyDescent="0.25">
      <c r="A313" s="96">
        <v>1</v>
      </c>
      <c r="B313" s="97" t="s">
        <v>5</v>
      </c>
      <c r="C313" s="96">
        <v>12</v>
      </c>
      <c r="D313" s="96" t="s">
        <v>964</v>
      </c>
      <c r="E313" s="97" t="s">
        <v>6</v>
      </c>
      <c r="F313" s="98">
        <v>1</v>
      </c>
      <c r="G313" s="96" t="s">
        <v>1309</v>
      </c>
      <c r="H313" s="97" t="s">
        <v>1310</v>
      </c>
      <c r="I313" s="96">
        <v>9</v>
      </c>
      <c r="J313" s="96"/>
      <c r="K313" s="97" t="s">
        <v>1311</v>
      </c>
      <c r="L313" s="98">
        <v>2020051290054</v>
      </c>
      <c r="M313" s="96">
        <v>1</v>
      </c>
      <c r="N313" s="96">
        <v>11211</v>
      </c>
      <c r="O313" s="97" t="str">
        <f>+VLOOKUP(N313,'[3]Productos PD'!$B$2:$C$349,2,FALSE)</f>
        <v>Campañas artísticas, ambientales, sociales y culturales que promuevan el desarrollo humano y la participación social y comunitaria.</v>
      </c>
      <c r="P313" s="96" t="s">
        <v>952</v>
      </c>
      <c r="Q313" s="96">
        <v>4</v>
      </c>
      <c r="R313" s="122" t="s">
        <v>953</v>
      </c>
      <c r="S313" s="125">
        <v>1</v>
      </c>
      <c r="T313" s="97" t="s">
        <v>1312</v>
      </c>
      <c r="U313" s="97" t="s">
        <v>1319</v>
      </c>
      <c r="V313" s="96" t="s">
        <v>952</v>
      </c>
      <c r="W313" s="125">
        <v>1</v>
      </c>
      <c r="X313" s="103" t="s">
        <v>956</v>
      </c>
      <c r="Y313" s="144">
        <v>0.06</v>
      </c>
      <c r="Z313" s="127">
        <v>0</v>
      </c>
      <c r="AA313" s="127">
        <v>0</v>
      </c>
      <c r="AB313" s="130">
        <v>0</v>
      </c>
      <c r="AC313" s="177">
        <v>0</v>
      </c>
      <c r="AD313" s="130">
        <v>0</v>
      </c>
      <c r="AE313" s="131">
        <v>0</v>
      </c>
      <c r="AF313" s="130">
        <v>1</v>
      </c>
      <c r="AG313" s="113"/>
      <c r="AH313" s="54">
        <f t="shared" si="8"/>
        <v>0</v>
      </c>
      <c r="AI313" s="54">
        <f t="shared" si="9"/>
        <v>0</v>
      </c>
      <c r="AJ313" s="135">
        <v>7396573.51821368</v>
      </c>
      <c r="AK313" s="180">
        <v>60814</v>
      </c>
      <c r="AL313" s="108" t="s">
        <v>965</v>
      </c>
      <c r="AM313" s="179">
        <v>0</v>
      </c>
      <c r="AN313" s="153"/>
    </row>
    <row r="314" spans="1:40" ht="38.25" x14ac:dyDescent="0.25">
      <c r="A314" s="96">
        <v>1</v>
      </c>
      <c r="B314" s="97" t="s">
        <v>5</v>
      </c>
      <c r="C314" s="96">
        <v>12</v>
      </c>
      <c r="D314" s="96" t="s">
        <v>964</v>
      </c>
      <c r="E314" s="97" t="s">
        <v>6</v>
      </c>
      <c r="F314" s="98">
        <v>1</v>
      </c>
      <c r="G314" s="96" t="s">
        <v>1309</v>
      </c>
      <c r="H314" s="97" t="s">
        <v>1310</v>
      </c>
      <c r="I314" s="96">
        <v>9</v>
      </c>
      <c r="J314" s="96"/>
      <c r="K314" s="97" t="s">
        <v>1311</v>
      </c>
      <c r="L314" s="98">
        <v>2020051290054</v>
      </c>
      <c r="M314" s="96">
        <v>1</v>
      </c>
      <c r="N314" s="96">
        <v>11211</v>
      </c>
      <c r="O314" s="97" t="str">
        <f>+VLOOKUP(N314,'[3]Productos PD'!$B$2:$C$349,2,FALSE)</f>
        <v>Campañas artísticas, ambientales, sociales y culturales que promuevan el desarrollo humano y la participación social y comunitaria.</v>
      </c>
      <c r="P314" s="96" t="s">
        <v>952</v>
      </c>
      <c r="Q314" s="96">
        <v>4</v>
      </c>
      <c r="R314" s="122" t="s">
        <v>953</v>
      </c>
      <c r="S314" s="125">
        <v>1</v>
      </c>
      <c r="T314" s="97" t="s">
        <v>1312</v>
      </c>
      <c r="U314" s="97" t="s">
        <v>1320</v>
      </c>
      <c r="V314" s="96" t="s">
        <v>952</v>
      </c>
      <c r="W314" s="125">
        <v>100</v>
      </c>
      <c r="X314" s="103" t="s">
        <v>956</v>
      </c>
      <c r="Y314" s="144">
        <v>0.3</v>
      </c>
      <c r="Z314" s="127">
        <v>100</v>
      </c>
      <c r="AA314" s="127">
        <v>100</v>
      </c>
      <c r="AB314" s="130">
        <v>100</v>
      </c>
      <c r="AC314" s="177">
        <v>121</v>
      </c>
      <c r="AD314" s="130">
        <v>100</v>
      </c>
      <c r="AE314" s="131">
        <v>125</v>
      </c>
      <c r="AF314" s="130">
        <v>100</v>
      </c>
      <c r="AG314" s="113"/>
      <c r="AH314" s="54">
        <f t="shared" si="8"/>
        <v>0.86499999999999999</v>
      </c>
      <c r="AI314" s="54">
        <f t="shared" si="9"/>
        <v>0.86499999999999999</v>
      </c>
      <c r="AJ314" s="135">
        <v>73336093.286368504</v>
      </c>
      <c r="AK314" s="178">
        <v>30508</v>
      </c>
      <c r="AL314" s="108" t="s">
        <v>957</v>
      </c>
      <c r="AM314" s="179">
        <v>68000000</v>
      </c>
      <c r="AN314" s="153"/>
    </row>
    <row r="315" spans="1:40" ht="38.25" x14ac:dyDescent="0.25">
      <c r="A315" s="96">
        <v>1</v>
      </c>
      <c r="B315" s="97" t="s">
        <v>5</v>
      </c>
      <c r="C315" s="96">
        <v>12</v>
      </c>
      <c r="D315" s="96" t="s">
        <v>964</v>
      </c>
      <c r="E315" s="97" t="s">
        <v>6</v>
      </c>
      <c r="F315" s="98">
        <v>1</v>
      </c>
      <c r="G315" s="96" t="s">
        <v>1309</v>
      </c>
      <c r="H315" s="97" t="s">
        <v>1310</v>
      </c>
      <c r="I315" s="96">
        <v>9</v>
      </c>
      <c r="J315" s="96"/>
      <c r="K315" s="97" t="s">
        <v>1311</v>
      </c>
      <c r="L315" s="98">
        <v>2020051290054</v>
      </c>
      <c r="M315" s="96">
        <v>1</v>
      </c>
      <c r="N315" s="96">
        <v>11211</v>
      </c>
      <c r="O315" s="97" t="str">
        <f>+VLOOKUP(N315,'[3]Productos PD'!$B$2:$C$349,2,FALSE)</f>
        <v>Campañas artísticas, ambientales, sociales y culturales que promuevan el desarrollo humano y la participación social y comunitaria.</v>
      </c>
      <c r="P315" s="96" t="s">
        <v>952</v>
      </c>
      <c r="Q315" s="96">
        <v>4</v>
      </c>
      <c r="R315" s="122" t="s">
        <v>953</v>
      </c>
      <c r="S315" s="125">
        <v>1</v>
      </c>
      <c r="T315" s="97" t="s">
        <v>1312</v>
      </c>
      <c r="U315" s="97" t="s">
        <v>1320</v>
      </c>
      <c r="V315" s="96" t="s">
        <v>952</v>
      </c>
      <c r="W315" s="125">
        <v>100</v>
      </c>
      <c r="X315" s="103" t="s">
        <v>956</v>
      </c>
      <c r="Y315" s="144">
        <v>0.3</v>
      </c>
      <c r="Z315" s="127">
        <v>100</v>
      </c>
      <c r="AA315" s="127">
        <v>100</v>
      </c>
      <c r="AB315" s="130">
        <v>100</v>
      </c>
      <c r="AC315" s="177">
        <v>121</v>
      </c>
      <c r="AD315" s="130">
        <v>100</v>
      </c>
      <c r="AE315" s="131">
        <v>125</v>
      </c>
      <c r="AF315" s="130">
        <v>100</v>
      </c>
      <c r="AG315" s="113"/>
      <c r="AH315" s="54">
        <f t="shared" si="8"/>
        <v>0.86499999999999999</v>
      </c>
      <c r="AI315" s="54">
        <f t="shared" si="9"/>
        <v>0.86499999999999999</v>
      </c>
      <c r="AJ315" s="135">
        <v>34615825.354753397</v>
      </c>
      <c r="AK315" s="180">
        <v>50510</v>
      </c>
      <c r="AL315" s="108" t="s">
        <v>965</v>
      </c>
      <c r="AM315" s="179">
        <v>11594000</v>
      </c>
      <c r="AN315" s="153"/>
    </row>
    <row r="316" spans="1:40" ht="38.25" x14ac:dyDescent="0.25">
      <c r="A316" s="96">
        <v>1</v>
      </c>
      <c r="B316" s="97" t="s">
        <v>5</v>
      </c>
      <c r="C316" s="96">
        <v>12</v>
      </c>
      <c r="D316" s="96" t="s">
        <v>964</v>
      </c>
      <c r="E316" s="97" t="s">
        <v>6</v>
      </c>
      <c r="F316" s="98">
        <v>1</v>
      </c>
      <c r="G316" s="96" t="s">
        <v>1309</v>
      </c>
      <c r="H316" s="97" t="s">
        <v>1310</v>
      </c>
      <c r="I316" s="96">
        <v>9</v>
      </c>
      <c r="J316" s="96"/>
      <c r="K316" s="97" t="s">
        <v>1311</v>
      </c>
      <c r="L316" s="98">
        <v>2020051290054</v>
      </c>
      <c r="M316" s="96">
        <v>1</v>
      </c>
      <c r="N316" s="96">
        <v>11211</v>
      </c>
      <c r="O316" s="97" t="str">
        <f>+VLOOKUP(N316,'[3]Productos PD'!$B$2:$C$349,2,FALSE)</f>
        <v>Campañas artísticas, ambientales, sociales y culturales que promuevan el desarrollo humano y la participación social y comunitaria.</v>
      </c>
      <c r="P316" s="96" t="s">
        <v>952</v>
      </c>
      <c r="Q316" s="96">
        <v>4</v>
      </c>
      <c r="R316" s="122" t="s">
        <v>953</v>
      </c>
      <c r="S316" s="125">
        <v>1</v>
      </c>
      <c r="T316" s="97" t="s">
        <v>1312</v>
      </c>
      <c r="U316" s="97" t="s">
        <v>1321</v>
      </c>
      <c r="V316" s="96" t="s">
        <v>952</v>
      </c>
      <c r="W316" s="125">
        <v>1</v>
      </c>
      <c r="X316" s="103" t="s">
        <v>956</v>
      </c>
      <c r="Y316" s="144">
        <v>0.3</v>
      </c>
      <c r="Z316" s="127">
        <v>0</v>
      </c>
      <c r="AA316" s="127">
        <v>0</v>
      </c>
      <c r="AB316" s="130">
        <v>0</v>
      </c>
      <c r="AC316" s="177">
        <v>0</v>
      </c>
      <c r="AD316" s="130">
        <v>0</v>
      </c>
      <c r="AE316" s="131">
        <v>0</v>
      </c>
      <c r="AF316" s="130">
        <v>1</v>
      </c>
      <c r="AG316" s="113"/>
      <c r="AH316" s="54">
        <f t="shared" si="8"/>
        <v>0</v>
      </c>
      <c r="AI316" s="54">
        <f t="shared" si="9"/>
        <v>0</v>
      </c>
      <c r="AJ316" s="135">
        <v>73336093.286368504</v>
      </c>
      <c r="AK316" s="178">
        <v>30508</v>
      </c>
      <c r="AL316" s="108" t="s">
        <v>957</v>
      </c>
      <c r="AM316" s="136">
        <v>12638608</v>
      </c>
      <c r="AN316" s="153"/>
    </row>
    <row r="317" spans="1:40" ht="38.25" x14ac:dyDescent="0.25">
      <c r="A317" s="96">
        <v>1</v>
      </c>
      <c r="B317" s="97" t="s">
        <v>5</v>
      </c>
      <c r="C317" s="96">
        <v>12</v>
      </c>
      <c r="D317" s="96" t="s">
        <v>964</v>
      </c>
      <c r="E317" s="97" t="s">
        <v>6</v>
      </c>
      <c r="F317" s="98">
        <v>1</v>
      </c>
      <c r="G317" s="96" t="s">
        <v>1309</v>
      </c>
      <c r="H317" s="97" t="s">
        <v>1310</v>
      </c>
      <c r="I317" s="96">
        <v>9</v>
      </c>
      <c r="J317" s="96"/>
      <c r="K317" s="97" t="s">
        <v>1311</v>
      </c>
      <c r="L317" s="98">
        <v>2020051290054</v>
      </c>
      <c r="M317" s="96">
        <v>1</v>
      </c>
      <c r="N317" s="96">
        <v>11211</v>
      </c>
      <c r="O317" s="97" t="str">
        <f>+VLOOKUP(N317,'[3]Productos PD'!$B$2:$C$349,2,FALSE)</f>
        <v>Campañas artísticas, ambientales, sociales y culturales que promuevan el desarrollo humano y la participación social y comunitaria.</v>
      </c>
      <c r="P317" s="96" t="s">
        <v>952</v>
      </c>
      <c r="Q317" s="96">
        <v>4</v>
      </c>
      <c r="R317" s="122" t="s">
        <v>953</v>
      </c>
      <c r="S317" s="125">
        <v>1</v>
      </c>
      <c r="T317" s="97" t="s">
        <v>1312</v>
      </c>
      <c r="U317" s="97" t="s">
        <v>1321</v>
      </c>
      <c r="V317" s="96" t="s">
        <v>952</v>
      </c>
      <c r="W317" s="125">
        <v>1</v>
      </c>
      <c r="X317" s="103" t="s">
        <v>956</v>
      </c>
      <c r="Y317" s="144">
        <v>0.3</v>
      </c>
      <c r="Z317" s="127">
        <v>0</v>
      </c>
      <c r="AA317" s="127">
        <v>0</v>
      </c>
      <c r="AB317" s="130">
        <v>0</v>
      </c>
      <c r="AC317" s="177">
        <v>0</v>
      </c>
      <c r="AD317" s="130">
        <v>0</v>
      </c>
      <c r="AE317" s="131">
        <v>0</v>
      </c>
      <c r="AF317" s="130">
        <v>1</v>
      </c>
      <c r="AG317" s="113"/>
      <c r="AH317" s="54">
        <f t="shared" si="8"/>
        <v>0</v>
      </c>
      <c r="AI317" s="54">
        <f t="shared" si="9"/>
        <v>0</v>
      </c>
      <c r="AJ317" s="135">
        <v>34615825.354753397</v>
      </c>
      <c r="AK317" s="180">
        <v>60814</v>
      </c>
      <c r="AL317" s="108" t="s">
        <v>965</v>
      </c>
      <c r="AM317" s="179">
        <v>0</v>
      </c>
      <c r="AN317" s="153"/>
    </row>
    <row r="318" spans="1:40" ht="38.25" x14ac:dyDescent="0.25">
      <c r="A318" s="96">
        <v>1</v>
      </c>
      <c r="B318" s="97" t="s">
        <v>5</v>
      </c>
      <c r="C318" s="96">
        <v>12</v>
      </c>
      <c r="D318" s="96" t="s">
        <v>964</v>
      </c>
      <c r="E318" s="97" t="s">
        <v>6</v>
      </c>
      <c r="F318" s="98">
        <v>1</v>
      </c>
      <c r="G318" s="96" t="s">
        <v>1309</v>
      </c>
      <c r="H318" s="97" t="s">
        <v>1310</v>
      </c>
      <c r="I318" s="96">
        <v>9</v>
      </c>
      <c r="J318" s="96"/>
      <c r="K318" s="97" t="s">
        <v>1311</v>
      </c>
      <c r="L318" s="98">
        <v>2020051290054</v>
      </c>
      <c r="M318" s="96">
        <v>2</v>
      </c>
      <c r="N318" s="96">
        <v>11212</v>
      </c>
      <c r="O318" s="97" t="str">
        <f>+VLOOKUP(N318,'[3]Productos PD'!$B$2:$C$349,2,FALSE)</f>
        <v>Convenios para el fortalecimiento del sector cultural, realizados.</v>
      </c>
      <c r="P318" s="96" t="s">
        <v>952</v>
      </c>
      <c r="Q318" s="96">
        <v>4</v>
      </c>
      <c r="R318" s="96" t="s">
        <v>953</v>
      </c>
      <c r="S318" s="125">
        <v>1</v>
      </c>
      <c r="T318" s="97" t="s">
        <v>1312</v>
      </c>
      <c r="U318" s="97" t="s">
        <v>1322</v>
      </c>
      <c r="V318" s="96" t="s">
        <v>952</v>
      </c>
      <c r="W318" s="125">
        <v>1</v>
      </c>
      <c r="X318" s="103" t="s">
        <v>956</v>
      </c>
      <c r="Y318" s="144">
        <v>0.1075</v>
      </c>
      <c r="Z318" s="127">
        <v>0</v>
      </c>
      <c r="AA318" s="127">
        <v>0</v>
      </c>
      <c r="AB318" s="130">
        <v>0</v>
      </c>
      <c r="AC318" s="177">
        <v>0</v>
      </c>
      <c r="AD318" s="130">
        <v>1</v>
      </c>
      <c r="AE318" s="131">
        <v>0</v>
      </c>
      <c r="AF318" s="130">
        <v>0</v>
      </c>
      <c r="AG318" s="113"/>
      <c r="AH318" s="54">
        <f t="shared" si="8"/>
        <v>0</v>
      </c>
      <c r="AI318" s="54">
        <f t="shared" si="9"/>
        <v>0</v>
      </c>
      <c r="AJ318" s="135">
        <v>7645592.8958814899</v>
      </c>
      <c r="AK318" s="178">
        <v>30504</v>
      </c>
      <c r="AL318" s="108" t="s">
        <v>957</v>
      </c>
      <c r="AM318" s="179">
        <v>0</v>
      </c>
      <c r="AN318" s="153" t="s">
        <v>1323</v>
      </c>
    </row>
    <row r="319" spans="1:40" ht="38.25" x14ac:dyDescent="0.25">
      <c r="A319" s="96">
        <v>1</v>
      </c>
      <c r="B319" s="97" t="s">
        <v>5</v>
      </c>
      <c r="C319" s="96">
        <v>12</v>
      </c>
      <c r="D319" s="96" t="s">
        <v>964</v>
      </c>
      <c r="E319" s="97" t="s">
        <v>6</v>
      </c>
      <c r="F319" s="98">
        <v>1</v>
      </c>
      <c r="G319" s="96" t="s">
        <v>1309</v>
      </c>
      <c r="H319" s="97" t="s">
        <v>1310</v>
      </c>
      <c r="I319" s="96">
        <v>9</v>
      </c>
      <c r="J319" s="96"/>
      <c r="K319" s="97" t="s">
        <v>1311</v>
      </c>
      <c r="L319" s="98">
        <v>2020051290054</v>
      </c>
      <c r="M319" s="96">
        <v>2</v>
      </c>
      <c r="N319" s="96">
        <v>11212</v>
      </c>
      <c r="O319" s="97" t="str">
        <f>+VLOOKUP(N319,'[3]Productos PD'!$B$2:$C$349,2,FALSE)</f>
        <v>Convenios para el fortalecimiento del sector cultural, realizados.</v>
      </c>
      <c r="P319" s="96" t="s">
        <v>952</v>
      </c>
      <c r="Q319" s="96">
        <v>4</v>
      </c>
      <c r="R319" s="96" t="s">
        <v>953</v>
      </c>
      <c r="S319" s="125">
        <v>1</v>
      </c>
      <c r="T319" s="97" t="s">
        <v>1312</v>
      </c>
      <c r="U319" s="97" t="s">
        <v>1324</v>
      </c>
      <c r="V319" s="96" t="s">
        <v>952</v>
      </c>
      <c r="W319" s="125">
        <v>1</v>
      </c>
      <c r="X319" s="103" t="s">
        <v>956</v>
      </c>
      <c r="Y319" s="122">
        <v>9.7299999999999998E-2</v>
      </c>
      <c r="Z319" s="127">
        <v>0</v>
      </c>
      <c r="AA319" s="127">
        <v>0</v>
      </c>
      <c r="AB319" s="130">
        <v>0</v>
      </c>
      <c r="AC319" s="177">
        <v>0</v>
      </c>
      <c r="AD319" s="130">
        <v>0</v>
      </c>
      <c r="AE319" s="131">
        <v>0</v>
      </c>
      <c r="AF319" s="130">
        <v>1</v>
      </c>
      <c r="AG319" s="130"/>
      <c r="AH319" s="54">
        <f t="shared" si="8"/>
        <v>0</v>
      </c>
      <c r="AI319" s="54">
        <f t="shared" si="9"/>
        <v>0</v>
      </c>
      <c r="AJ319" s="135">
        <v>6922972.8402431803</v>
      </c>
      <c r="AK319" s="178">
        <v>30504</v>
      </c>
      <c r="AL319" s="108" t="s">
        <v>957</v>
      </c>
      <c r="AM319" s="179">
        <v>0</v>
      </c>
      <c r="AN319" s="153"/>
    </row>
    <row r="320" spans="1:40" ht="38.25" x14ac:dyDescent="0.25">
      <c r="A320" s="96">
        <v>1</v>
      </c>
      <c r="B320" s="97" t="s">
        <v>5</v>
      </c>
      <c r="C320" s="96">
        <v>12</v>
      </c>
      <c r="D320" s="96" t="s">
        <v>964</v>
      </c>
      <c r="E320" s="97" t="s">
        <v>6</v>
      </c>
      <c r="F320" s="98">
        <v>1</v>
      </c>
      <c r="G320" s="96" t="s">
        <v>1309</v>
      </c>
      <c r="H320" s="97" t="s">
        <v>1310</v>
      </c>
      <c r="I320" s="96">
        <v>9</v>
      </c>
      <c r="J320" s="96"/>
      <c r="K320" s="97" t="s">
        <v>1311</v>
      </c>
      <c r="L320" s="98">
        <v>2020051290054</v>
      </c>
      <c r="M320" s="96">
        <v>2</v>
      </c>
      <c r="N320" s="96">
        <v>11212</v>
      </c>
      <c r="O320" s="97" t="str">
        <f>+VLOOKUP(N320,'[3]Productos PD'!$B$2:$C$349,2,FALSE)</f>
        <v>Convenios para el fortalecimiento del sector cultural, realizados.</v>
      </c>
      <c r="P320" s="96" t="s">
        <v>952</v>
      </c>
      <c r="Q320" s="96">
        <v>4</v>
      </c>
      <c r="R320" s="96" t="s">
        <v>953</v>
      </c>
      <c r="S320" s="125">
        <v>1</v>
      </c>
      <c r="T320" s="97" t="s">
        <v>1312</v>
      </c>
      <c r="U320" s="97" t="s">
        <v>1325</v>
      </c>
      <c r="V320" s="96" t="s">
        <v>952</v>
      </c>
      <c r="W320" s="125">
        <v>1</v>
      </c>
      <c r="X320" s="103" t="s">
        <v>956</v>
      </c>
      <c r="Y320" s="122">
        <v>0.79510000000000003</v>
      </c>
      <c r="Z320" s="127">
        <v>0</v>
      </c>
      <c r="AA320" s="127">
        <v>0</v>
      </c>
      <c r="AB320" s="130">
        <v>0</v>
      </c>
      <c r="AC320" s="177">
        <v>0</v>
      </c>
      <c r="AD320" s="130">
        <v>1</v>
      </c>
      <c r="AE320" s="131">
        <v>1</v>
      </c>
      <c r="AF320" s="130">
        <v>0</v>
      </c>
      <c r="AG320" s="130"/>
      <c r="AH320" s="54">
        <f t="shared" si="8"/>
        <v>1</v>
      </c>
      <c r="AI320" s="54">
        <f t="shared" si="9"/>
        <v>1</v>
      </c>
      <c r="AJ320" s="135">
        <v>56533410.373875298</v>
      </c>
      <c r="AK320" s="178">
        <v>30504</v>
      </c>
      <c r="AL320" s="108" t="s">
        <v>957</v>
      </c>
      <c r="AM320" s="179">
        <v>56533410</v>
      </c>
      <c r="AN320" s="153"/>
    </row>
    <row r="321" spans="1:40" ht="51" x14ac:dyDescent="0.25">
      <c r="A321" s="96">
        <v>1</v>
      </c>
      <c r="B321" s="97" t="s">
        <v>5</v>
      </c>
      <c r="C321" s="96">
        <v>12</v>
      </c>
      <c r="D321" s="96" t="s">
        <v>964</v>
      </c>
      <c r="E321" s="97" t="s">
        <v>6</v>
      </c>
      <c r="F321" s="98">
        <v>1</v>
      </c>
      <c r="G321" s="96" t="s">
        <v>1309</v>
      </c>
      <c r="H321" s="97" t="s">
        <v>1310</v>
      </c>
      <c r="I321" s="96">
        <v>9</v>
      </c>
      <c r="J321" s="96"/>
      <c r="K321" s="97" t="s">
        <v>1311</v>
      </c>
      <c r="L321" s="98">
        <v>2020051290054</v>
      </c>
      <c r="M321" s="96">
        <v>3</v>
      </c>
      <c r="N321" s="96">
        <v>11213</v>
      </c>
      <c r="O321" s="97" t="str">
        <f>+VLOOKUP(N321,'[3]Productos PD'!$B$2:$C$349,2,FALSE)</f>
        <v>Acciones para el fortalecimiento de artistas, grupos artísticos y culturales.</v>
      </c>
      <c r="P321" s="96" t="s">
        <v>952</v>
      </c>
      <c r="Q321" s="96">
        <v>4</v>
      </c>
      <c r="R321" s="96" t="s">
        <v>953</v>
      </c>
      <c r="S321" s="125">
        <v>1</v>
      </c>
      <c r="T321" s="97" t="s">
        <v>1312</v>
      </c>
      <c r="U321" s="97" t="s">
        <v>1326</v>
      </c>
      <c r="V321" s="96" t="s">
        <v>952</v>
      </c>
      <c r="W321" s="125">
        <v>1</v>
      </c>
      <c r="X321" s="96" t="s">
        <v>984</v>
      </c>
      <c r="Y321" s="144">
        <v>0.17810000000000001</v>
      </c>
      <c r="Z321" s="127">
        <v>1</v>
      </c>
      <c r="AA321" s="127">
        <v>1</v>
      </c>
      <c r="AB321" s="130">
        <v>1</v>
      </c>
      <c r="AC321" s="177">
        <v>1</v>
      </c>
      <c r="AD321" s="130">
        <v>1</v>
      </c>
      <c r="AE321" s="131">
        <v>1</v>
      </c>
      <c r="AF321" s="130">
        <v>1</v>
      </c>
      <c r="AG321" s="130"/>
      <c r="AH321" s="54">
        <f t="shared" si="8"/>
        <v>1</v>
      </c>
      <c r="AI321" s="54">
        <f t="shared" si="9"/>
        <v>1</v>
      </c>
      <c r="AJ321" s="135">
        <v>13089833.888765899</v>
      </c>
      <c r="AK321" s="180">
        <v>30508</v>
      </c>
      <c r="AL321" s="108" t="s">
        <v>957</v>
      </c>
      <c r="AM321" s="179">
        <v>14000000</v>
      </c>
      <c r="AN321" s="153"/>
    </row>
    <row r="322" spans="1:40" ht="51" x14ac:dyDescent="0.25">
      <c r="A322" s="96">
        <v>1</v>
      </c>
      <c r="B322" s="97" t="s">
        <v>5</v>
      </c>
      <c r="C322" s="96">
        <v>12</v>
      </c>
      <c r="D322" s="96" t="s">
        <v>964</v>
      </c>
      <c r="E322" s="97" t="s">
        <v>6</v>
      </c>
      <c r="F322" s="98">
        <v>1</v>
      </c>
      <c r="G322" s="96" t="s">
        <v>1309</v>
      </c>
      <c r="H322" s="97" t="s">
        <v>1310</v>
      </c>
      <c r="I322" s="96">
        <v>9</v>
      </c>
      <c r="J322" s="96"/>
      <c r="K322" s="97" t="s">
        <v>1311</v>
      </c>
      <c r="L322" s="98">
        <v>2020051290054</v>
      </c>
      <c r="M322" s="96">
        <v>3</v>
      </c>
      <c r="N322" s="96">
        <v>11213</v>
      </c>
      <c r="O322" s="97" t="str">
        <f>+VLOOKUP(N322,'[3]Productos PD'!$B$2:$C$349,2,FALSE)</f>
        <v>Acciones para el fortalecimiento de artistas, grupos artísticos y culturales.</v>
      </c>
      <c r="P322" s="96" t="s">
        <v>952</v>
      </c>
      <c r="Q322" s="96">
        <v>4</v>
      </c>
      <c r="R322" s="96" t="s">
        <v>953</v>
      </c>
      <c r="S322" s="125">
        <v>1</v>
      </c>
      <c r="T322" s="97" t="s">
        <v>1312</v>
      </c>
      <c r="U322" s="97" t="s">
        <v>1326</v>
      </c>
      <c r="V322" s="96" t="s">
        <v>952</v>
      </c>
      <c r="W322" s="125">
        <v>1</v>
      </c>
      <c r="X322" s="96" t="s">
        <v>984</v>
      </c>
      <c r="Y322" s="144">
        <v>0.17810000000000001</v>
      </c>
      <c r="Z322" s="127">
        <v>1</v>
      </c>
      <c r="AA322" s="127">
        <v>1</v>
      </c>
      <c r="AB322" s="130">
        <v>1</v>
      </c>
      <c r="AC322" s="177">
        <v>1</v>
      </c>
      <c r="AD322" s="130">
        <v>1</v>
      </c>
      <c r="AE322" s="131">
        <v>1</v>
      </c>
      <c r="AF322" s="130">
        <v>1</v>
      </c>
      <c r="AG322" s="113"/>
      <c r="AH322" s="54">
        <f t="shared" si="8"/>
        <v>1</v>
      </c>
      <c r="AI322" s="54">
        <f t="shared" si="9"/>
        <v>1</v>
      </c>
      <c r="AJ322" s="135">
        <v>9082669.4282288998</v>
      </c>
      <c r="AK322" s="180">
        <v>50504</v>
      </c>
      <c r="AL322" s="108" t="s">
        <v>1327</v>
      </c>
      <c r="AM322" s="179">
        <v>6941900</v>
      </c>
      <c r="AN322" s="153"/>
    </row>
    <row r="323" spans="1:40" ht="38.25" x14ac:dyDescent="0.25">
      <c r="A323" s="96">
        <v>1</v>
      </c>
      <c r="B323" s="97" t="s">
        <v>5</v>
      </c>
      <c r="C323" s="96">
        <v>12</v>
      </c>
      <c r="D323" s="96" t="s">
        <v>964</v>
      </c>
      <c r="E323" s="97" t="s">
        <v>6</v>
      </c>
      <c r="F323" s="98">
        <v>1</v>
      </c>
      <c r="G323" s="96" t="s">
        <v>1309</v>
      </c>
      <c r="H323" s="97" t="s">
        <v>1310</v>
      </c>
      <c r="I323" s="96">
        <v>9</v>
      </c>
      <c r="J323" s="96"/>
      <c r="K323" s="97" t="s">
        <v>1311</v>
      </c>
      <c r="L323" s="98">
        <v>2020051290054</v>
      </c>
      <c r="M323" s="96">
        <v>3</v>
      </c>
      <c r="N323" s="96">
        <v>11213</v>
      </c>
      <c r="O323" s="97" t="str">
        <f>+VLOOKUP(N323,'[3]Productos PD'!$B$2:$C$349,2,FALSE)</f>
        <v>Acciones para el fortalecimiento de artistas, grupos artísticos y culturales.</v>
      </c>
      <c r="P323" s="96" t="s">
        <v>952</v>
      </c>
      <c r="Q323" s="96">
        <v>4</v>
      </c>
      <c r="R323" s="96" t="s">
        <v>953</v>
      </c>
      <c r="S323" s="125">
        <v>1</v>
      </c>
      <c r="T323" s="97" t="s">
        <v>1312</v>
      </c>
      <c r="U323" s="97" t="s">
        <v>1328</v>
      </c>
      <c r="V323" s="96" t="s">
        <v>952</v>
      </c>
      <c r="W323" s="125">
        <v>1</v>
      </c>
      <c r="X323" s="96" t="s">
        <v>984</v>
      </c>
      <c r="Y323" s="122">
        <v>5.0026526947731999E-2</v>
      </c>
      <c r="Z323" s="127">
        <v>1</v>
      </c>
      <c r="AA323" s="127">
        <v>1</v>
      </c>
      <c r="AB323" s="130">
        <v>1</v>
      </c>
      <c r="AC323" s="177">
        <v>1</v>
      </c>
      <c r="AD323" s="130">
        <v>1</v>
      </c>
      <c r="AE323" s="131">
        <v>1</v>
      </c>
      <c r="AF323" s="130">
        <v>1</v>
      </c>
      <c r="AG323" s="113"/>
      <c r="AH323" s="54">
        <f t="shared" si="8"/>
        <v>1</v>
      </c>
      <c r="AI323" s="54">
        <f t="shared" si="9"/>
        <v>1</v>
      </c>
      <c r="AJ323" s="135">
        <v>3676492.9259341098</v>
      </c>
      <c r="AK323" s="180">
        <v>30508</v>
      </c>
      <c r="AL323" s="108" t="s">
        <v>957</v>
      </c>
      <c r="AM323" s="179">
        <v>1875000</v>
      </c>
      <c r="AN323" s="153"/>
    </row>
    <row r="324" spans="1:40" ht="38.25" x14ac:dyDescent="0.25">
      <c r="A324" s="96">
        <v>1</v>
      </c>
      <c r="B324" s="97" t="s">
        <v>5</v>
      </c>
      <c r="C324" s="96">
        <v>12</v>
      </c>
      <c r="D324" s="96" t="s">
        <v>964</v>
      </c>
      <c r="E324" s="97" t="s">
        <v>6</v>
      </c>
      <c r="F324" s="98">
        <v>1</v>
      </c>
      <c r="G324" s="96" t="s">
        <v>1309</v>
      </c>
      <c r="H324" s="97" t="s">
        <v>1310</v>
      </c>
      <c r="I324" s="96">
        <v>9</v>
      </c>
      <c r="J324" s="96"/>
      <c r="K324" s="97" t="s">
        <v>1311</v>
      </c>
      <c r="L324" s="98">
        <v>2020051290054</v>
      </c>
      <c r="M324" s="96">
        <v>3</v>
      </c>
      <c r="N324" s="96">
        <v>11213</v>
      </c>
      <c r="O324" s="97" t="str">
        <f>+VLOOKUP(N324,'[3]Productos PD'!$B$2:$C$349,2,FALSE)</f>
        <v>Acciones para el fortalecimiento de artistas, grupos artísticos y culturales.</v>
      </c>
      <c r="P324" s="96" t="s">
        <v>952</v>
      </c>
      <c r="Q324" s="96">
        <v>4</v>
      </c>
      <c r="R324" s="96" t="s">
        <v>953</v>
      </c>
      <c r="S324" s="125">
        <v>1</v>
      </c>
      <c r="T324" s="97" t="s">
        <v>1312</v>
      </c>
      <c r="U324" s="97" t="s">
        <v>1328</v>
      </c>
      <c r="V324" s="96" t="s">
        <v>952</v>
      </c>
      <c r="W324" s="125">
        <v>1</v>
      </c>
      <c r="X324" s="96" t="s">
        <v>984</v>
      </c>
      <c r="Y324" s="122">
        <v>5.0026526947731999E-2</v>
      </c>
      <c r="Z324" s="127">
        <v>1</v>
      </c>
      <c r="AA324" s="127">
        <v>1</v>
      </c>
      <c r="AB324" s="130">
        <v>1</v>
      </c>
      <c r="AC324" s="177">
        <v>1</v>
      </c>
      <c r="AD324" s="130">
        <v>1</v>
      </c>
      <c r="AE324" s="131">
        <v>1</v>
      </c>
      <c r="AF324" s="130">
        <v>1</v>
      </c>
      <c r="AG324" s="113"/>
      <c r="AH324" s="54">
        <f t="shared" si="8"/>
        <v>1</v>
      </c>
      <c r="AI324" s="54">
        <f t="shared" si="9"/>
        <v>1</v>
      </c>
      <c r="AJ324" s="135">
        <v>2551015.5579697499</v>
      </c>
      <c r="AK324" s="180">
        <v>50504</v>
      </c>
      <c r="AL324" s="108" t="s">
        <v>1327</v>
      </c>
      <c r="AM324" s="179">
        <v>6681752</v>
      </c>
      <c r="AN324" s="153"/>
    </row>
    <row r="325" spans="1:40" ht="38.25" x14ac:dyDescent="0.25">
      <c r="A325" s="96">
        <v>1</v>
      </c>
      <c r="B325" s="97" t="s">
        <v>5</v>
      </c>
      <c r="C325" s="96">
        <v>12</v>
      </c>
      <c r="D325" s="96" t="s">
        <v>964</v>
      </c>
      <c r="E325" s="97" t="s">
        <v>6</v>
      </c>
      <c r="F325" s="98">
        <v>1</v>
      </c>
      <c r="G325" s="96" t="s">
        <v>1309</v>
      </c>
      <c r="H325" s="97" t="s">
        <v>1310</v>
      </c>
      <c r="I325" s="96">
        <v>9</v>
      </c>
      <c r="J325" s="96"/>
      <c r="K325" s="97" t="s">
        <v>1311</v>
      </c>
      <c r="L325" s="98">
        <v>2020051290054</v>
      </c>
      <c r="M325" s="96">
        <v>3</v>
      </c>
      <c r="N325" s="96">
        <v>11213</v>
      </c>
      <c r="O325" s="97" t="str">
        <f>+VLOOKUP(N325,'[3]Productos PD'!$B$2:$C$349,2,FALSE)</f>
        <v>Acciones para el fortalecimiento de artistas, grupos artísticos y culturales.</v>
      </c>
      <c r="P325" s="96" t="s">
        <v>952</v>
      </c>
      <c r="Q325" s="96">
        <v>4</v>
      </c>
      <c r="R325" s="96" t="s">
        <v>953</v>
      </c>
      <c r="S325" s="125">
        <v>1</v>
      </c>
      <c r="T325" s="97" t="s">
        <v>1312</v>
      </c>
      <c r="U325" s="104" t="s">
        <v>1329</v>
      </c>
      <c r="V325" s="96" t="s">
        <v>952</v>
      </c>
      <c r="W325" s="125">
        <v>1</v>
      </c>
      <c r="X325" s="103" t="s">
        <v>956</v>
      </c>
      <c r="Y325" s="122">
        <v>0.119457305682165</v>
      </c>
      <c r="Z325" s="127">
        <v>0</v>
      </c>
      <c r="AA325" s="127">
        <v>0</v>
      </c>
      <c r="AB325" s="130">
        <v>0</v>
      </c>
      <c r="AC325" s="177">
        <v>0</v>
      </c>
      <c r="AD325" s="130">
        <v>1</v>
      </c>
      <c r="AE325" s="131">
        <v>0</v>
      </c>
      <c r="AF325" s="130">
        <v>0</v>
      </c>
      <c r="AG325" s="130"/>
      <c r="AH325" s="54">
        <f t="shared" si="8"/>
        <v>0</v>
      </c>
      <c r="AI325" s="54">
        <f t="shared" si="9"/>
        <v>0</v>
      </c>
      <c r="AJ325" s="135">
        <v>8779021.1731166299</v>
      </c>
      <c r="AK325" s="180">
        <v>30508</v>
      </c>
      <c r="AL325" s="108" t="s">
        <v>957</v>
      </c>
      <c r="AM325" s="136">
        <v>12638608</v>
      </c>
      <c r="AN325" s="153" t="s">
        <v>1330</v>
      </c>
    </row>
    <row r="326" spans="1:40" ht="38.25" x14ac:dyDescent="0.25">
      <c r="A326" s="96">
        <v>1</v>
      </c>
      <c r="B326" s="97" t="s">
        <v>5</v>
      </c>
      <c r="C326" s="96">
        <v>12</v>
      </c>
      <c r="D326" s="96" t="s">
        <v>964</v>
      </c>
      <c r="E326" s="97" t="s">
        <v>6</v>
      </c>
      <c r="F326" s="98">
        <v>1</v>
      </c>
      <c r="G326" s="96" t="s">
        <v>1309</v>
      </c>
      <c r="H326" s="97" t="s">
        <v>1310</v>
      </c>
      <c r="I326" s="96">
        <v>9</v>
      </c>
      <c r="J326" s="96"/>
      <c r="K326" s="97" t="s">
        <v>1311</v>
      </c>
      <c r="L326" s="98">
        <v>2020051290054</v>
      </c>
      <c r="M326" s="96">
        <v>3</v>
      </c>
      <c r="N326" s="96">
        <v>11213</v>
      </c>
      <c r="O326" s="97" t="str">
        <f>+VLOOKUP(N326,'[3]Productos PD'!$B$2:$C$349,2,FALSE)</f>
        <v>Acciones para el fortalecimiento de artistas, grupos artísticos y culturales.</v>
      </c>
      <c r="P326" s="96" t="s">
        <v>952</v>
      </c>
      <c r="Q326" s="96">
        <v>4</v>
      </c>
      <c r="R326" s="96" t="s">
        <v>953</v>
      </c>
      <c r="S326" s="125">
        <v>1</v>
      </c>
      <c r="T326" s="97" t="s">
        <v>1312</v>
      </c>
      <c r="U326" s="104" t="s">
        <v>1329</v>
      </c>
      <c r="V326" s="96" t="s">
        <v>952</v>
      </c>
      <c r="W326" s="125">
        <v>1</v>
      </c>
      <c r="X326" s="103" t="s">
        <v>956</v>
      </c>
      <c r="Y326" s="122">
        <v>0.119457305682165</v>
      </c>
      <c r="Z326" s="127">
        <v>0</v>
      </c>
      <c r="AA326" s="127">
        <v>0</v>
      </c>
      <c r="AB326" s="130">
        <v>0</v>
      </c>
      <c r="AC326" s="177">
        <v>0</v>
      </c>
      <c r="AD326" s="130">
        <v>1</v>
      </c>
      <c r="AE326" s="131">
        <v>0</v>
      </c>
      <c r="AF326" s="130">
        <v>0</v>
      </c>
      <c r="AG326" s="130"/>
      <c r="AH326" s="54">
        <f t="shared" si="8"/>
        <v>0</v>
      </c>
      <c r="AI326" s="54">
        <f t="shared" si="9"/>
        <v>0</v>
      </c>
      <c r="AJ326" s="135">
        <v>6091517.11904254</v>
      </c>
      <c r="AK326" s="180">
        <v>50504</v>
      </c>
      <c r="AL326" s="108" t="s">
        <v>1327</v>
      </c>
      <c r="AM326" s="136">
        <v>4806751</v>
      </c>
      <c r="AN326" s="153" t="s">
        <v>1330</v>
      </c>
    </row>
    <row r="327" spans="1:40" ht="38.25" x14ac:dyDescent="0.25">
      <c r="A327" s="96">
        <v>1</v>
      </c>
      <c r="B327" s="97" t="s">
        <v>5</v>
      </c>
      <c r="C327" s="96">
        <v>12</v>
      </c>
      <c r="D327" s="96" t="s">
        <v>964</v>
      </c>
      <c r="E327" s="97" t="s">
        <v>6</v>
      </c>
      <c r="F327" s="98">
        <v>1</v>
      </c>
      <c r="G327" s="96" t="s">
        <v>1309</v>
      </c>
      <c r="H327" s="97" t="s">
        <v>1310</v>
      </c>
      <c r="I327" s="96">
        <v>9</v>
      </c>
      <c r="J327" s="96"/>
      <c r="K327" s="97" t="s">
        <v>1311</v>
      </c>
      <c r="L327" s="98">
        <v>2020051290054</v>
      </c>
      <c r="M327" s="96">
        <v>3</v>
      </c>
      <c r="N327" s="96">
        <v>11213</v>
      </c>
      <c r="O327" s="97" t="str">
        <f>+VLOOKUP(N327,'[3]Productos PD'!$B$2:$C$349,2,FALSE)</f>
        <v>Acciones para el fortalecimiento de artistas, grupos artísticos y culturales.</v>
      </c>
      <c r="P327" s="96" t="s">
        <v>952</v>
      </c>
      <c r="Q327" s="96">
        <v>4</v>
      </c>
      <c r="R327" s="96" t="s">
        <v>953</v>
      </c>
      <c r="S327" s="125">
        <v>1</v>
      </c>
      <c r="T327" s="97" t="s">
        <v>1312</v>
      </c>
      <c r="U327" s="105" t="s">
        <v>1331</v>
      </c>
      <c r="V327" s="96" t="s">
        <v>952</v>
      </c>
      <c r="W327" s="125">
        <v>1</v>
      </c>
      <c r="X327" s="103" t="s">
        <v>956</v>
      </c>
      <c r="Y327" s="122">
        <v>0.115652282608541</v>
      </c>
      <c r="Z327" s="127">
        <v>0</v>
      </c>
      <c r="AA327" s="127">
        <v>0</v>
      </c>
      <c r="AB327" s="130">
        <v>0</v>
      </c>
      <c r="AC327" s="177">
        <v>0</v>
      </c>
      <c r="AD327" s="130">
        <v>1</v>
      </c>
      <c r="AE327" s="131">
        <v>0</v>
      </c>
      <c r="AF327" s="130">
        <v>0</v>
      </c>
      <c r="AG327" s="130"/>
      <c r="AH327" s="54">
        <f t="shared" si="8"/>
        <v>0</v>
      </c>
      <c r="AI327" s="54">
        <f t="shared" si="9"/>
        <v>0</v>
      </c>
      <c r="AJ327" s="135">
        <v>8499386.7218221892</v>
      </c>
      <c r="AK327" s="180">
        <v>30508</v>
      </c>
      <c r="AL327" s="108" t="s">
        <v>957</v>
      </c>
      <c r="AM327" s="136">
        <v>7638608</v>
      </c>
      <c r="AN327" s="153" t="s">
        <v>1330</v>
      </c>
    </row>
    <row r="328" spans="1:40" ht="38.25" x14ac:dyDescent="0.25">
      <c r="A328" s="96">
        <v>1</v>
      </c>
      <c r="B328" s="97" t="s">
        <v>5</v>
      </c>
      <c r="C328" s="96">
        <v>12</v>
      </c>
      <c r="D328" s="96" t="s">
        <v>964</v>
      </c>
      <c r="E328" s="97" t="s">
        <v>6</v>
      </c>
      <c r="F328" s="98">
        <v>1</v>
      </c>
      <c r="G328" s="96" t="s">
        <v>1309</v>
      </c>
      <c r="H328" s="97" t="s">
        <v>1310</v>
      </c>
      <c r="I328" s="96">
        <v>9</v>
      </c>
      <c r="J328" s="96"/>
      <c r="K328" s="97" t="s">
        <v>1311</v>
      </c>
      <c r="L328" s="98">
        <v>2020051290054</v>
      </c>
      <c r="M328" s="96">
        <v>3</v>
      </c>
      <c r="N328" s="96">
        <v>11213</v>
      </c>
      <c r="O328" s="97" t="str">
        <f>+VLOOKUP(N328,'[3]Productos PD'!$B$2:$C$349,2,FALSE)</f>
        <v>Acciones para el fortalecimiento de artistas, grupos artísticos y culturales.</v>
      </c>
      <c r="P328" s="96" t="s">
        <v>952</v>
      </c>
      <c r="Q328" s="96">
        <v>4</v>
      </c>
      <c r="R328" s="96" t="s">
        <v>953</v>
      </c>
      <c r="S328" s="125">
        <v>1</v>
      </c>
      <c r="T328" s="97" t="s">
        <v>1312</v>
      </c>
      <c r="U328" s="104" t="s">
        <v>1331</v>
      </c>
      <c r="V328" s="96" t="s">
        <v>952</v>
      </c>
      <c r="W328" s="125">
        <v>1</v>
      </c>
      <c r="X328" s="103" t="s">
        <v>956</v>
      </c>
      <c r="Y328" s="122">
        <v>0.115652282608541</v>
      </c>
      <c r="Z328" s="127">
        <v>0</v>
      </c>
      <c r="AA328" s="127">
        <v>0</v>
      </c>
      <c r="AB328" s="130">
        <v>0</v>
      </c>
      <c r="AC328" s="177">
        <v>0</v>
      </c>
      <c r="AD328" s="130">
        <v>1</v>
      </c>
      <c r="AE328" s="131">
        <v>0</v>
      </c>
      <c r="AF328" s="130">
        <v>0</v>
      </c>
      <c r="AG328" s="130"/>
      <c r="AH328" s="54">
        <f t="shared" si="8"/>
        <v>0</v>
      </c>
      <c r="AI328" s="54">
        <f t="shared" si="9"/>
        <v>0</v>
      </c>
      <c r="AJ328" s="135">
        <v>5897486.5986070298</v>
      </c>
      <c r="AK328" s="180">
        <v>50504</v>
      </c>
      <c r="AL328" s="108" t="s">
        <v>1327</v>
      </c>
      <c r="AM328" s="136">
        <v>4806751</v>
      </c>
      <c r="AN328" s="153" t="s">
        <v>1330</v>
      </c>
    </row>
    <row r="329" spans="1:40" ht="38.25" x14ac:dyDescent="0.25">
      <c r="A329" s="96">
        <v>1</v>
      </c>
      <c r="B329" s="97" t="s">
        <v>5</v>
      </c>
      <c r="C329" s="96">
        <v>12</v>
      </c>
      <c r="D329" s="96" t="s">
        <v>964</v>
      </c>
      <c r="E329" s="97" t="s">
        <v>6</v>
      </c>
      <c r="F329" s="98">
        <v>1</v>
      </c>
      <c r="G329" s="96" t="s">
        <v>1309</v>
      </c>
      <c r="H329" s="97" t="s">
        <v>1310</v>
      </c>
      <c r="I329" s="96">
        <v>9</v>
      </c>
      <c r="J329" s="96"/>
      <c r="K329" s="97" t="s">
        <v>1311</v>
      </c>
      <c r="L329" s="98">
        <v>2020051290054</v>
      </c>
      <c r="M329" s="96">
        <v>3</v>
      </c>
      <c r="N329" s="96">
        <v>11213</v>
      </c>
      <c r="O329" s="97" t="str">
        <f>+VLOOKUP(N329,'[3]Productos PD'!$B$2:$C$349,2,FALSE)</f>
        <v>Acciones para el fortalecimiento de artistas, grupos artísticos y culturales.</v>
      </c>
      <c r="P329" s="96" t="s">
        <v>952</v>
      </c>
      <c r="Q329" s="96">
        <v>4</v>
      </c>
      <c r="R329" s="96" t="s">
        <v>953</v>
      </c>
      <c r="S329" s="125">
        <v>1</v>
      </c>
      <c r="T329" s="97" t="s">
        <v>1312</v>
      </c>
      <c r="U329" s="104" t="s">
        <v>1332</v>
      </c>
      <c r="V329" s="96" t="s">
        <v>952</v>
      </c>
      <c r="W329" s="125">
        <v>1</v>
      </c>
      <c r="X329" s="103" t="s">
        <v>956</v>
      </c>
      <c r="Y329" s="122">
        <v>9.4752360423569895E-2</v>
      </c>
      <c r="Z329" s="127">
        <v>0</v>
      </c>
      <c r="AA329" s="127">
        <v>0</v>
      </c>
      <c r="AB329" s="130">
        <v>0</v>
      </c>
      <c r="AC329" s="177">
        <v>0</v>
      </c>
      <c r="AD329" s="130">
        <v>0</v>
      </c>
      <c r="AE329" s="131">
        <v>0</v>
      </c>
      <c r="AF329" s="130">
        <v>1</v>
      </c>
      <c r="AG329" s="130"/>
      <c r="AH329" s="54">
        <f t="shared" ref="AH329:AH392" si="10">+IF(X329="Acumulado",(AA329+AC329+AE329+AG329)/(Z329+AB329+AD329+AF329),
IF(X329="No acumulado",IF(AG329&lt;&gt;"",(AG329/IF(AF329=0,1,AF329)),IF(AE329&lt;&gt;"",(AE329/IF(AD329=0,1,AD329)),IF(AC329&lt;&gt;"",(AC329/IF(AB329=0,1,AB329)),IF(AA329&lt;&gt;"",(AA329/IF(Z329=0,1,Z329)))))), IF(X329="Mantenimiento",IF(AG329&lt;&gt;"",(AG329/IF(AG329=0,1,AG329)),IF(AE329&lt;&gt;"",(AE329/IF(AE329=0,1,AE329)),IF(AC329&lt;&gt;"",(AC329/IF(AC329=0,1,AC329)),IF(AA329&lt;&gt;"",(AA329/IF(AA329=0,1,AA329)))))))))</f>
        <v>0</v>
      </c>
      <c r="AI329" s="54">
        <f t="shared" ref="AI329:AI392" si="11">+IF(AH329&gt;1,1,AH329)</f>
        <v>0</v>
      </c>
      <c r="AJ329" s="135">
        <v>6963433.2836412704</v>
      </c>
      <c r="AK329" s="180">
        <v>30508</v>
      </c>
      <c r="AL329" s="108" t="s">
        <v>957</v>
      </c>
      <c r="AM329" s="136">
        <v>5638608</v>
      </c>
      <c r="AN329" s="153"/>
    </row>
    <row r="330" spans="1:40" ht="38.25" x14ac:dyDescent="0.25">
      <c r="A330" s="96">
        <v>1</v>
      </c>
      <c r="B330" s="97" t="s">
        <v>5</v>
      </c>
      <c r="C330" s="96">
        <v>12</v>
      </c>
      <c r="D330" s="96" t="s">
        <v>964</v>
      </c>
      <c r="E330" s="97" t="s">
        <v>6</v>
      </c>
      <c r="F330" s="98">
        <v>1</v>
      </c>
      <c r="G330" s="96" t="s">
        <v>1309</v>
      </c>
      <c r="H330" s="97" t="s">
        <v>1310</v>
      </c>
      <c r="I330" s="96">
        <v>9</v>
      </c>
      <c r="J330" s="96"/>
      <c r="K330" s="97" t="s">
        <v>1311</v>
      </c>
      <c r="L330" s="98">
        <v>2020051290054</v>
      </c>
      <c r="M330" s="96">
        <v>3</v>
      </c>
      <c r="N330" s="96">
        <v>11213</v>
      </c>
      <c r="O330" s="97" t="str">
        <f>+VLOOKUP(N330,'[3]Productos PD'!$B$2:$C$349,2,FALSE)</f>
        <v>Acciones para el fortalecimiento de artistas, grupos artísticos y culturales.</v>
      </c>
      <c r="P330" s="96" t="s">
        <v>952</v>
      </c>
      <c r="Q330" s="96">
        <v>4</v>
      </c>
      <c r="R330" s="96" t="s">
        <v>953</v>
      </c>
      <c r="S330" s="125">
        <v>1</v>
      </c>
      <c r="T330" s="97" t="s">
        <v>1312</v>
      </c>
      <c r="U330" s="105" t="s">
        <v>1332</v>
      </c>
      <c r="V330" s="96" t="s">
        <v>952</v>
      </c>
      <c r="W330" s="125">
        <v>1</v>
      </c>
      <c r="X330" s="103" t="s">
        <v>956</v>
      </c>
      <c r="Y330" s="122">
        <v>9.4752360423569895E-2</v>
      </c>
      <c r="Z330" s="127">
        <v>0</v>
      </c>
      <c r="AA330" s="127">
        <v>0</v>
      </c>
      <c r="AB330" s="130">
        <v>0</v>
      </c>
      <c r="AC330" s="177">
        <v>0</v>
      </c>
      <c r="AD330" s="130">
        <v>0</v>
      </c>
      <c r="AE330" s="131">
        <v>0</v>
      </c>
      <c r="AF330" s="130">
        <v>1</v>
      </c>
      <c r="AG330" s="130"/>
      <c r="AH330" s="54">
        <f t="shared" si="10"/>
        <v>0</v>
      </c>
      <c r="AI330" s="54">
        <f t="shared" si="11"/>
        <v>0</v>
      </c>
      <c r="AJ330" s="135">
        <v>4831731.4901238196</v>
      </c>
      <c r="AK330" s="180">
        <v>50504</v>
      </c>
      <c r="AL330" s="108" t="s">
        <v>1327</v>
      </c>
      <c r="AM330" s="179">
        <v>4806751</v>
      </c>
      <c r="AN330" s="153"/>
    </row>
    <row r="331" spans="1:40" ht="38.25" x14ac:dyDescent="0.25">
      <c r="A331" s="96">
        <v>1</v>
      </c>
      <c r="B331" s="97" t="s">
        <v>5</v>
      </c>
      <c r="C331" s="96">
        <v>12</v>
      </c>
      <c r="D331" s="96" t="s">
        <v>964</v>
      </c>
      <c r="E331" s="97" t="s">
        <v>6</v>
      </c>
      <c r="F331" s="98">
        <v>1</v>
      </c>
      <c r="G331" s="96" t="s">
        <v>1309</v>
      </c>
      <c r="H331" s="97" t="s">
        <v>1310</v>
      </c>
      <c r="I331" s="96">
        <v>9</v>
      </c>
      <c r="J331" s="96"/>
      <c r="K331" s="97" t="s">
        <v>1311</v>
      </c>
      <c r="L331" s="98">
        <v>2020051290054</v>
      </c>
      <c r="M331" s="96">
        <v>3</v>
      </c>
      <c r="N331" s="96">
        <v>11213</v>
      </c>
      <c r="O331" s="97" t="str">
        <f>+VLOOKUP(N331,'[3]Productos PD'!$B$2:$C$349,2,FALSE)</f>
        <v>Acciones para el fortalecimiento de artistas, grupos artísticos y culturales.</v>
      </c>
      <c r="P331" s="96" t="s">
        <v>952</v>
      </c>
      <c r="Q331" s="96">
        <v>4</v>
      </c>
      <c r="R331" s="96" t="s">
        <v>953</v>
      </c>
      <c r="S331" s="125">
        <v>1</v>
      </c>
      <c r="T331" s="97" t="s">
        <v>1312</v>
      </c>
      <c r="U331" s="105" t="s">
        <v>1333</v>
      </c>
      <c r="V331" s="96" t="s">
        <v>952</v>
      </c>
      <c r="W331" s="125">
        <v>1</v>
      </c>
      <c r="X331" s="103" t="s">
        <v>956</v>
      </c>
      <c r="Y331" s="122">
        <v>7.9530567545781902E-2</v>
      </c>
      <c r="Z331" s="127">
        <v>0</v>
      </c>
      <c r="AA331" s="127">
        <v>0</v>
      </c>
      <c r="AB331" s="130">
        <v>0</v>
      </c>
      <c r="AC331" s="177">
        <v>0</v>
      </c>
      <c r="AD331" s="130">
        <v>1</v>
      </c>
      <c r="AE331" s="131">
        <v>1</v>
      </c>
      <c r="AF331" s="130">
        <v>0</v>
      </c>
      <c r="AG331" s="113"/>
      <c r="AH331" s="54">
        <f t="shared" si="10"/>
        <v>1</v>
      </c>
      <c r="AI331" s="54">
        <f t="shared" si="11"/>
        <v>1</v>
      </c>
      <c r="AJ331" s="135">
        <v>5844770.50112007</v>
      </c>
      <c r="AK331" s="180">
        <v>30508</v>
      </c>
      <c r="AL331" s="108" t="s">
        <v>957</v>
      </c>
      <c r="AM331" s="136">
        <v>7638608</v>
      </c>
      <c r="AN331" s="153"/>
    </row>
    <row r="332" spans="1:40" ht="38.25" x14ac:dyDescent="0.25">
      <c r="A332" s="96">
        <v>1</v>
      </c>
      <c r="B332" s="97" t="s">
        <v>5</v>
      </c>
      <c r="C332" s="96">
        <v>12</v>
      </c>
      <c r="D332" s="96" t="s">
        <v>964</v>
      </c>
      <c r="E332" s="97" t="s">
        <v>6</v>
      </c>
      <c r="F332" s="98">
        <v>1</v>
      </c>
      <c r="G332" s="96" t="s">
        <v>1309</v>
      </c>
      <c r="H332" s="97" t="s">
        <v>1310</v>
      </c>
      <c r="I332" s="96">
        <v>9</v>
      </c>
      <c r="J332" s="96"/>
      <c r="K332" s="97" t="s">
        <v>1311</v>
      </c>
      <c r="L332" s="98">
        <v>2020051290054</v>
      </c>
      <c r="M332" s="96">
        <v>3</v>
      </c>
      <c r="N332" s="96">
        <v>11213</v>
      </c>
      <c r="O332" s="97" t="str">
        <f>+VLOOKUP(N332,'[3]Productos PD'!$B$2:$C$349,2,FALSE)</f>
        <v>Acciones para el fortalecimiento de artistas, grupos artísticos y culturales.</v>
      </c>
      <c r="P332" s="96" t="s">
        <v>952</v>
      </c>
      <c r="Q332" s="96">
        <v>4</v>
      </c>
      <c r="R332" s="96" t="s">
        <v>953</v>
      </c>
      <c r="S332" s="125">
        <v>1</v>
      </c>
      <c r="T332" s="97" t="s">
        <v>1312</v>
      </c>
      <c r="U332" s="105" t="s">
        <v>1333</v>
      </c>
      <c r="V332" s="96" t="s">
        <v>952</v>
      </c>
      <c r="W332" s="125">
        <v>1</v>
      </c>
      <c r="X332" s="103" t="s">
        <v>956</v>
      </c>
      <c r="Y332" s="122">
        <v>7.9530567545781902E-2</v>
      </c>
      <c r="Z332" s="127">
        <v>0</v>
      </c>
      <c r="AA332" s="127">
        <v>0</v>
      </c>
      <c r="AB332" s="130">
        <v>0</v>
      </c>
      <c r="AC332" s="177">
        <v>0</v>
      </c>
      <c r="AD332" s="130">
        <v>1</v>
      </c>
      <c r="AE332" s="131">
        <v>1</v>
      </c>
      <c r="AF332" s="130">
        <v>0</v>
      </c>
      <c r="AG332" s="113"/>
      <c r="AH332" s="54">
        <f t="shared" si="10"/>
        <v>1</v>
      </c>
      <c r="AI332" s="54">
        <f t="shared" si="11"/>
        <v>1</v>
      </c>
      <c r="AJ332" s="135">
        <v>4055522.69010056</v>
      </c>
      <c r="AK332" s="180">
        <v>50504</v>
      </c>
      <c r="AL332" s="108" t="s">
        <v>1327</v>
      </c>
      <c r="AM332" s="136">
        <v>4806751</v>
      </c>
      <c r="AN332" s="153"/>
    </row>
    <row r="333" spans="1:40" ht="38.25" x14ac:dyDescent="0.25">
      <c r="A333" s="96">
        <v>1</v>
      </c>
      <c r="B333" s="97" t="s">
        <v>5</v>
      </c>
      <c r="C333" s="96">
        <v>12</v>
      </c>
      <c r="D333" s="96" t="s">
        <v>964</v>
      </c>
      <c r="E333" s="97" t="s">
        <v>6</v>
      </c>
      <c r="F333" s="98">
        <v>1</v>
      </c>
      <c r="G333" s="96" t="s">
        <v>1309</v>
      </c>
      <c r="H333" s="97" t="s">
        <v>1310</v>
      </c>
      <c r="I333" s="96">
        <v>9</v>
      </c>
      <c r="J333" s="96"/>
      <c r="K333" s="97" t="s">
        <v>1311</v>
      </c>
      <c r="L333" s="98">
        <v>2020051290054</v>
      </c>
      <c r="M333" s="96">
        <v>3</v>
      </c>
      <c r="N333" s="96">
        <v>11213</v>
      </c>
      <c r="O333" s="97" t="str">
        <f>+VLOOKUP(N333,'[3]Productos PD'!$B$2:$C$349,2,FALSE)</f>
        <v>Acciones para el fortalecimiento de artistas, grupos artísticos y culturales.</v>
      </c>
      <c r="P333" s="96" t="s">
        <v>952</v>
      </c>
      <c r="Q333" s="96">
        <v>4</v>
      </c>
      <c r="R333" s="96" t="s">
        <v>953</v>
      </c>
      <c r="S333" s="125">
        <v>1</v>
      </c>
      <c r="T333" s="97" t="s">
        <v>1312</v>
      </c>
      <c r="U333" s="105" t="s">
        <v>1334</v>
      </c>
      <c r="V333" s="96" t="s">
        <v>952</v>
      </c>
      <c r="W333" s="125">
        <v>1</v>
      </c>
      <c r="X333" s="96" t="s">
        <v>984</v>
      </c>
      <c r="Y333" s="122">
        <v>0.163327425362883</v>
      </c>
      <c r="Z333" s="127">
        <v>0</v>
      </c>
      <c r="AA333" s="127">
        <v>0</v>
      </c>
      <c r="AB333" s="130">
        <v>0</v>
      </c>
      <c r="AC333" s="177">
        <v>0</v>
      </c>
      <c r="AD333" s="130">
        <v>1</v>
      </c>
      <c r="AE333" s="131">
        <v>1</v>
      </c>
      <c r="AF333" s="130">
        <v>1</v>
      </c>
      <c r="AG333" s="113"/>
      <c r="AH333" s="54">
        <f t="shared" si="10"/>
        <v>1</v>
      </c>
      <c r="AI333" s="54">
        <f t="shared" si="11"/>
        <v>1</v>
      </c>
      <c r="AJ333" s="135">
        <v>12003074.380619001</v>
      </c>
      <c r="AK333" s="180">
        <v>30508</v>
      </c>
      <c r="AL333" s="108" t="s">
        <v>957</v>
      </c>
      <c r="AM333" s="136">
        <v>20000000</v>
      </c>
      <c r="AN333" s="153"/>
    </row>
    <row r="334" spans="1:40" ht="38.25" x14ac:dyDescent="0.25">
      <c r="A334" s="96">
        <v>1</v>
      </c>
      <c r="B334" s="97" t="s">
        <v>5</v>
      </c>
      <c r="C334" s="96">
        <v>12</v>
      </c>
      <c r="D334" s="96" t="s">
        <v>964</v>
      </c>
      <c r="E334" s="97" t="s">
        <v>6</v>
      </c>
      <c r="F334" s="98">
        <v>1</v>
      </c>
      <c r="G334" s="96" t="s">
        <v>1309</v>
      </c>
      <c r="H334" s="97" t="s">
        <v>1310</v>
      </c>
      <c r="I334" s="96">
        <v>9</v>
      </c>
      <c r="J334" s="96"/>
      <c r="K334" s="97" t="s">
        <v>1311</v>
      </c>
      <c r="L334" s="98">
        <v>2020051290054</v>
      </c>
      <c r="M334" s="96">
        <v>3</v>
      </c>
      <c r="N334" s="96">
        <v>11213</v>
      </c>
      <c r="O334" s="97" t="str">
        <f>+VLOOKUP(N334,'[3]Productos PD'!$B$2:$C$349,2,FALSE)</f>
        <v>Acciones para el fortalecimiento de artistas, grupos artísticos y culturales.</v>
      </c>
      <c r="P334" s="96" t="s">
        <v>952</v>
      </c>
      <c r="Q334" s="96">
        <v>4</v>
      </c>
      <c r="R334" s="96" t="s">
        <v>953</v>
      </c>
      <c r="S334" s="125">
        <v>1</v>
      </c>
      <c r="T334" s="97" t="s">
        <v>1312</v>
      </c>
      <c r="U334" s="104" t="s">
        <v>1334</v>
      </c>
      <c r="V334" s="96" t="s">
        <v>952</v>
      </c>
      <c r="W334" s="125">
        <v>1</v>
      </c>
      <c r="X334" s="96" t="s">
        <v>984</v>
      </c>
      <c r="Y334" s="122">
        <v>0.163327425362883</v>
      </c>
      <c r="Z334" s="127">
        <v>0</v>
      </c>
      <c r="AA334" s="127">
        <v>0</v>
      </c>
      <c r="AB334" s="130">
        <v>0</v>
      </c>
      <c r="AC334" s="177">
        <v>0</v>
      </c>
      <c r="AD334" s="130">
        <v>1</v>
      </c>
      <c r="AE334" s="131">
        <v>1</v>
      </c>
      <c r="AF334" s="130">
        <v>1</v>
      </c>
      <c r="AG334" s="130"/>
      <c r="AH334" s="54">
        <f t="shared" si="10"/>
        <v>1</v>
      </c>
      <c r="AI334" s="54">
        <f t="shared" si="11"/>
        <v>1</v>
      </c>
      <c r="AJ334" s="135">
        <v>8328597.4175096499</v>
      </c>
      <c r="AK334" s="180">
        <v>50504</v>
      </c>
      <c r="AL334" s="108" t="s">
        <v>1327</v>
      </c>
      <c r="AM334" s="136"/>
      <c r="AN334" s="153"/>
    </row>
    <row r="335" spans="1:40" ht="38.25" x14ac:dyDescent="0.25">
      <c r="A335" s="96">
        <v>1</v>
      </c>
      <c r="B335" s="97" t="s">
        <v>5</v>
      </c>
      <c r="C335" s="96">
        <v>12</v>
      </c>
      <c r="D335" s="96" t="s">
        <v>964</v>
      </c>
      <c r="E335" s="97" t="s">
        <v>6</v>
      </c>
      <c r="F335" s="98">
        <v>1</v>
      </c>
      <c r="G335" s="96" t="s">
        <v>1309</v>
      </c>
      <c r="H335" s="97" t="s">
        <v>1310</v>
      </c>
      <c r="I335" s="96">
        <v>9</v>
      </c>
      <c r="J335" s="96"/>
      <c r="K335" s="97" t="s">
        <v>1311</v>
      </c>
      <c r="L335" s="98">
        <v>2020051290054</v>
      </c>
      <c r="M335" s="96">
        <v>3</v>
      </c>
      <c r="N335" s="96">
        <v>11213</v>
      </c>
      <c r="O335" s="97" t="str">
        <f>+VLOOKUP(N335,'[3]Productos PD'!$B$2:$C$349,2,FALSE)</f>
        <v>Acciones para el fortalecimiento de artistas, grupos artísticos y culturales.</v>
      </c>
      <c r="P335" s="96" t="s">
        <v>952</v>
      </c>
      <c r="Q335" s="96">
        <v>4</v>
      </c>
      <c r="R335" s="96" t="s">
        <v>953</v>
      </c>
      <c r="S335" s="125">
        <v>1</v>
      </c>
      <c r="T335" s="97" t="s">
        <v>1312</v>
      </c>
      <c r="U335" s="104" t="s">
        <v>1335</v>
      </c>
      <c r="V335" s="96" t="s">
        <v>952</v>
      </c>
      <c r="W335" s="125">
        <v>1</v>
      </c>
      <c r="X335" s="96" t="s">
        <v>984</v>
      </c>
      <c r="Y335" s="122">
        <v>4.0096752102440403E-2</v>
      </c>
      <c r="Z335" s="127">
        <v>0</v>
      </c>
      <c r="AA335" s="127">
        <v>0</v>
      </c>
      <c r="AB335" s="130">
        <v>0</v>
      </c>
      <c r="AC335" s="177">
        <v>0</v>
      </c>
      <c r="AD335" s="130">
        <v>1</v>
      </c>
      <c r="AE335" s="131">
        <v>0</v>
      </c>
      <c r="AF335" s="130">
        <v>1</v>
      </c>
      <c r="AG335" s="130"/>
      <c r="AH335" s="54">
        <f t="shared" si="10"/>
        <v>0</v>
      </c>
      <c r="AI335" s="54">
        <f t="shared" si="11"/>
        <v>0</v>
      </c>
      <c r="AJ335" s="135">
        <v>2946745.1460617301</v>
      </c>
      <c r="AK335" s="180">
        <v>30508</v>
      </c>
      <c r="AL335" s="108" t="s">
        <v>957</v>
      </c>
      <c r="AM335" s="136">
        <v>0</v>
      </c>
      <c r="AN335" s="153" t="s">
        <v>1336</v>
      </c>
    </row>
    <row r="336" spans="1:40" ht="38.25" x14ac:dyDescent="0.25">
      <c r="A336" s="96">
        <v>1</v>
      </c>
      <c r="B336" s="97" t="s">
        <v>5</v>
      </c>
      <c r="C336" s="96">
        <v>12</v>
      </c>
      <c r="D336" s="96" t="s">
        <v>964</v>
      </c>
      <c r="E336" s="97" t="s">
        <v>6</v>
      </c>
      <c r="F336" s="98">
        <v>1</v>
      </c>
      <c r="G336" s="96" t="s">
        <v>1309</v>
      </c>
      <c r="H336" s="97" t="s">
        <v>1310</v>
      </c>
      <c r="I336" s="96">
        <v>9</v>
      </c>
      <c r="J336" s="96"/>
      <c r="K336" s="97" t="s">
        <v>1311</v>
      </c>
      <c r="L336" s="98">
        <v>2020051290054</v>
      </c>
      <c r="M336" s="96">
        <v>3</v>
      </c>
      <c r="N336" s="96">
        <v>11213</v>
      </c>
      <c r="O336" s="97" t="str">
        <f>+VLOOKUP(N336,'[3]Productos PD'!$B$2:$C$349,2,FALSE)</f>
        <v>Acciones para el fortalecimiento de artistas, grupos artísticos y culturales.</v>
      </c>
      <c r="P336" s="96" t="s">
        <v>952</v>
      </c>
      <c r="Q336" s="96">
        <v>4</v>
      </c>
      <c r="R336" s="96" t="s">
        <v>953</v>
      </c>
      <c r="S336" s="125">
        <v>1</v>
      </c>
      <c r="T336" s="97" t="s">
        <v>1312</v>
      </c>
      <c r="U336" s="104" t="s">
        <v>1335</v>
      </c>
      <c r="V336" s="96" t="s">
        <v>952</v>
      </c>
      <c r="W336" s="125">
        <v>1</v>
      </c>
      <c r="X336" s="96" t="s">
        <v>984</v>
      </c>
      <c r="Y336" s="122">
        <v>4.0096752102440403E-2</v>
      </c>
      <c r="Z336" s="127">
        <v>0</v>
      </c>
      <c r="AA336" s="127">
        <v>0</v>
      </c>
      <c r="AB336" s="130">
        <v>0</v>
      </c>
      <c r="AC336" s="177">
        <v>0</v>
      </c>
      <c r="AD336" s="130">
        <v>1</v>
      </c>
      <c r="AE336" s="131">
        <v>0</v>
      </c>
      <c r="AF336" s="130">
        <v>1</v>
      </c>
      <c r="AG336" s="130"/>
      <c r="AH336" s="54">
        <f t="shared" si="10"/>
        <v>0</v>
      </c>
      <c r="AI336" s="54">
        <f t="shared" si="11"/>
        <v>0</v>
      </c>
      <c r="AJ336" s="135">
        <v>2044663.9948492199</v>
      </c>
      <c r="AK336" s="180">
        <v>50504</v>
      </c>
      <c r="AL336" s="108" t="s">
        <v>1327</v>
      </c>
      <c r="AM336" s="136">
        <v>0</v>
      </c>
      <c r="AN336" s="153" t="s">
        <v>1336</v>
      </c>
    </row>
    <row r="337" spans="1:40" ht="38.25" x14ac:dyDescent="0.25">
      <c r="A337" s="96">
        <v>1</v>
      </c>
      <c r="B337" s="97" t="s">
        <v>5</v>
      </c>
      <c r="C337" s="96">
        <v>12</v>
      </c>
      <c r="D337" s="96" t="s">
        <v>964</v>
      </c>
      <c r="E337" s="97" t="s">
        <v>6</v>
      </c>
      <c r="F337" s="98">
        <v>1</v>
      </c>
      <c r="G337" s="96" t="s">
        <v>1309</v>
      </c>
      <c r="H337" s="97" t="s">
        <v>1310</v>
      </c>
      <c r="I337" s="96">
        <v>9</v>
      </c>
      <c r="J337" s="96"/>
      <c r="K337" s="97" t="s">
        <v>1311</v>
      </c>
      <c r="L337" s="98">
        <v>2020051290054</v>
      </c>
      <c r="M337" s="96">
        <v>3</v>
      </c>
      <c r="N337" s="96">
        <v>11213</v>
      </c>
      <c r="O337" s="97" t="str">
        <f>+VLOOKUP(N337,'[3]Productos PD'!$B$2:$C$349,2,FALSE)</f>
        <v>Acciones para el fortalecimiento de artistas, grupos artísticos y culturales.</v>
      </c>
      <c r="P337" s="96" t="s">
        <v>952</v>
      </c>
      <c r="Q337" s="96">
        <v>4</v>
      </c>
      <c r="R337" s="96" t="s">
        <v>953</v>
      </c>
      <c r="S337" s="125">
        <v>1</v>
      </c>
      <c r="T337" s="97" t="s">
        <v>1312</v>
      </c>
      <c r="U337" s="104" t="s">
        <v>1337</v>
      </c>
      <c r="V337" s="96" t="s">
        <v>952</v>
      </c>
      <c r="W337" s="125">
        <v>1</v>
      </c>
      <c r="X337" s="96" t="s">
        <v>984</v>
      </c>
      <c r="Y337" s="122">
        <v>6.4889637234087694E-2</v>
      </c>
      <c r="Z337" s="127">
        <v>0</v>
      </c>
      <c r="AA337" s="127">
        <v>0</v>
      </c>
      <c r="AB337" s="130">
        <v>0</v>
      </c>
      <c r="AC337" s="177">
        <v>0</v>
      </c>
      <c r="AD337" s="130">
        <v>1</v>
      </c>
      <c r="AE337" s="131">
        <v>1</v>
      </c>
      <c r="AF337" s="130">
        <v>1</v>
      </c>
      <c r="AG337" s="130"/>
      <c r="AH337" s="54">
        <f t="shared" si="10"/>
        <v>1</v>
      </c>
      <c r="AI337" s="54">
        <f t="shared" si="11"/>
        <v>1</v>
      </c>
      <c r="AJ337" s="135">
        <v>4768795.8132054601</v>
      </c>
      <c r="AK337" s="180">
        <v>30508</v>
      </c>
      <c r="AL337" s="108" t="s">
        <v>957</v>
      </c>
      <c r="AM337" s="179">
        <v>0</v>
      </c>
      <c r="AN337" s="153"/>
    </row>
    <row r="338" spans="1:40" ht="38.25" x14ac:dyDescent="0.25">
      <c r="A338" s="96">
        <v>1</v>
      </c>
      <c r="B338" s="97" t="s">
        <v>5</v>
      </c>
      <c r="C338" s="96">
        <v>12</v>
      </c>
      <c r="D338" s="96" t="s">
        <v>964</v>
      </c>
      <c r="E338" s="97" t="s">
        <v>6</v>
      </c>
      <c r="F338" s="98">
        <v>1</v>
      </c>
      <c r="G338" s="96" t="s">
        <v>1309</v>
      </c>
      <c r="H338" s="97" t="s">
        <v>1310</v>
      </c>
      <c r="I338" s="96">
        <v>9</v>
      </c>
      <c r="J338" s="96"/>
      <c r="K338" s="97" t="s">
        <v>1311</v>
      </c>
      <c r="L338" s="98">
        <v>2020051290054</v>
      </c>
      <c r="M338" s="96">
        <v>3</v>
      </c>
      <c r="N338" s="96">
        <v>11213</v>
      </c>
      <c r="O338" s="97" t="str">
        <f>+VLOOKUP(N338,'[3]Productos PD'!$B$2:$C$349,2,FALSE)</f>
        <v>Acciones para el fortalecimiento de artistas, grupos artísticos y culturales.</v>
      </c>
      <c r="P338" s="96" t="s">
        <v>952</v>
      </c>
      <c r="Q338" s="96">
        <v>4</v>
      </c>
      <c r="R338" s="96" t="s">
        <v>953</v>
      </c>
      <c r="S338" s="125">
        <v>1</v>
      </c>
      <c r="T338" s="97" t="s">
        <v>1312</v>
      </c>
      <c r="U338" s="104" t="s">
        <v>1337</v>
      </c>
      <c r="V338" s="96" t="s">
        <v>952</v>
      </c>
      <c r="W338" s="125">
        <v>1</v>
      </c>
      <c r="X338" s="96" t="s">
        <v>984</v>
      </c>
      <c r="Y338" s="122">
        <v>6.4889637234087694E-2</v>
      </c>
      <c r="Z338" s="127">
        <v>0</v>
      </c>
      <c r="AA338" s="127">
        <v>0</v>
      </c>
      <c r="AB338" s="130">
        <v>0</v>
      </c>
      <c r="AC338" s="177">
        <v>0</v>
      </c>
      <c r="AD338" s="130">
        <v>1</v>
      </c>
      <c r="AE338" s="131">
        <v>1</v>
      </c>
      <c r="AF338" s="130">
        <v>1</v>
      </c>
      <c r="AG338" s="130"/>
      <c r="AH338" s="54">
        <f t="shared" si="10"/>
        <v>1</v>
      </c>
      <c r="AI338" s="54">
        <f t="shared" si="11"/>
        <v>1</v>
      </c>
      <c r="AJ338" s="135">
        <v>3308933.9643370202</v>
      </c>
      <c r="AK338" s="180">
        <v>50504</v>
      </c>
      <c r="AL338" s="108" t="s">
        <v>1327</v>
      </c>
      <c r="AM338" s="179">
        <v>4806751</v>
      </c>
      <c r="AN338" s="153"/>
    </row>
    <row r="339" spans="1:40" ht="38.25" x14ac:dyDescent="0.25">
      <c r="A339" s="96">
        <v>1</v>
      </c>
      <c r="B339" s="97" t="s">
        <v>5</v>
      </c>
      <c r="C339" s="96">
        <v>12</v>
      </c>
      <c r="D339" s="96" t="s">
        <v>964</v>
      </c>
      <c r="E339" s="97" t="s">
        <v>6</v>
      </c>
      <c r="F339" s="98">
        <v>1</v>
      </c>
      <c r="G339" s="96" t="s">
        <v>1309</v>
      </c>
      <c r="H339" s="97" t="s">
        <v>1310</v>
      </c>
      <c r="I339" s="96">
        <v>9</v>
      </c>
      <c r="J339" s="96"/>
      <c r="K339" s="97" t="s">
        <v>1311</v>
      </c>
      <c r="L339" s="98">
        <v>2020051290054</v>
      </c>
      <c r="M339" s="96">
        <v>3</v>
      </c>
      <c r="N339" s="96">
        <v>11213</v>
      </c>
      <c r="O339" s="97" t="str">
        <f>+VLOOKUP(N339,'[3]Productos PD'!$B$2:$C$349,2,FALSE)</f>
        <v>Acciones para el fortalecimiento de artistas, grupos artísticos y culturales.</v>
      </c>
      <c r="P339" s="96" t="s">
        <v>952</v>
      </c>
      <c r="Q339" s="96">
        <v>4</v>
      </c>
      <c r="R339" s="96" t="s">
        <v>953</v>
      </c>
      <c r="S339" s="125">
        <v>1</v>
      </c>
      <c r="T339" s="97" t="s">
        <v>1312</v>
      </c>
      <c r="U339" s="104" t="s">
        <v>1338</v>
      </c>
      <c r="V339" s="96" t="s">
        <v>952</v>
      </c>
      <c r="W339" s="125">
        <v>1</v>
      </c>
      <c r="X339" s="103" t="s">
        <v>956</v>
      </c>
      <c r="Y339" s="122">
        <v>4.8082099729716998E-2</v>
      </c>
      <c r="Z339" s="127">
        <v>0</v>
      </c>
      <c r="AA339" s="127">
        <v>0</v>
      </c>
      <c r="AB339" s="130">
        <v>0</v>
      </c>
      <c r="AC339" s="177">
        <v>0</v>
      </c>
      <c r="AD339" s="130">
        <v>0</v>
      </c>
      <c r="AE339" s="131">
        <v>0</v>
      </c>
      <c r="AF339" s="130">
        <v>1</v>
      </c>
      <c r="AG339" s="130"/>
      <c r="AH339" s="54">
        <f t="shared" si="10"/>
        <v>0</v>
      </c>
      <c r="AI339" s="54">
        <f t="shared" si="11"/>
        <v>0</v>
      </c>
      <c r="AJ339" s="135">
        <v>3533595.2804610399</v>
      </c>
      <c r="AK339" s="180">
        <v>30508</v>
      </c>
      <c r="AL339" s="108" t="s">
        <v>957</v>
      </c>
      <c r="AM339" s="179">
        <v>0</v>
      </c>
      <c r="AN339" s="153"/>
    </row>
    <row r="340" spans="1:40" ht="38.25" x14ac:dyDescent="0.25">
      <c r="A340" s="96">
        <v>1</v>
      </c>
      <c r="B340" s="97" t="s">
        <v>5</v>
      </c>
      <c r="C340" s="96">
        <v>12</v>
      </c>
      <c r="D340" s="96" t="s">
        <v>964</v>
      </c>
      <c r="E340" s="97" t="s">
        <v>6</v>
      </c>
      <c r="F340" s="98">
        <v>1</v>
      </c>
      <c r="G340" s="96" t="s">
        <v>1309</v>
      </c>
      <c r="H340" s="97" t="s">
        <v>1310</v>
      </c>
      <c r="I340" s="96">
        <v>9</v>
      </c>
      <c r="J340" s="96"/>
      <c r="K340" s="97" t="s">
        <v>1311</v>
      </c>
      <c r="L340" s="98">
        <v>2020051290054</v>
      </c>
      <c r="M340" s="96">
        <v>3</v>
      </c>
      <c r="N340" s="96">
        <v>11213</v>
      </c>
      <c r="O340" s="97" t="str">
        <f>+VLOOKUP(N340,'[3]Productos PD'!$B$2:$C$349,2,FALSE)</f>
        <v>Acciones para el fortalecimiento de artistas, grupos artísticos y culturales.</v>
      </c>
      <c r="P340" s="96" t="s">
        <v>952</v>
      </c>
      <c r="Q340" s="96">
        <v>4</v>
      </c>
      <c r="R340" s="96" t="s">
        <v>953</v>
      </c>
      <c r="S340" s="125">
        <v>1</v>
      </c>
      <c r="T340" s="97" t="s">
        <v>1312</v>
      </c>
      <c r="U340" s="104" t="s">
        <v>1338</v>
      </c>
      <c r="V340" s="96" t="s">
        <v>952</v>
      </c>
      <c r="W340" s="125">
        <v>1</v>
      </c>
      <c r="X340" s="103" t="s">
        <v>956</v>
      </c>
      <c r="Y340" s="122">
        <v>4.8082099729716998E-2</v>
      </c>
      <c r="Z340" s="127">
        <v>0</v>
      </c>
      <c r="AA340" s="127">
        <v>0</v>
      </c>
      <c r="AB340" s="130">
        <v>0</v>
      </c>
      <c r="AC340" s="177">
        <v>0</v>
      </c>
      <c r="AD340" s="130">
        <v>0</v>
      </c>
      <c r="AE340" s="131">
        <v>0</v>
      </c>
      <c r="AF340" s="130">
        <v>1</v>
      </c>
      <c r="AG340" s="130"/>
      <c r="AH340" s="54">
        <f t="shared" si="10"/>
        <v>0</v>
      </c>
      <c r="AI340" s="54">
        <f t="shared" si="11"/>
        <v>0</v>
      </c>
      <c r="AJ340" s="135">
        <v>2451862.8806376201</v>
      </c>
      <c r="AK340" s="180">
        <v>50504</v>
      </c>
      <c r="AL340" s="108" t="s">
        <v>1327</v>
      </c>
      <c r="AM340" s="179">
        <v>4806751</v>
      </c>
      <c r="AN340" s="153" t="s">
        <v>1330</v>
      </c>
    </row>
    <row r="341" spans="1:40" ht="38.25" x14ac:dyDescent="0.25">
      <c r="A341" s="96">
        <v>1</v>
      </c>
      <c r="B341" s="97" t="s">
        <v>5</v>
      </c>
      <c r="C341" s="96">
        <v>12</v>
      </c>
      <c r="D341" s="96" t="s">
        <v>964</v>
      </c>
      <c r="E341" s="97" t="s">
        <v>6</v>
      </c>
      <c r="F341" s="98">
        <v>1</v>
      </c>
      <c r="G341" s="96" t="s">
        <v>1309</v>
      </c>
      <c r="H341" s="97" t="s">
        <v>1310</v>
      </c>
      <c r="I341" s="96">
        <v>9</v>
      </c>
      <c r="J341" s="96"/>
      <c r="K341" s="97" t="s">
        <v>1311</v>
      </c>
      <c r="L341" s="98">
        <v>2020051290054</v>
      </c>
      <c r="M341" s="96">
        <v>3</v>
      </c>
      <c r="N341" s="96">
        <v>11213</v>
      </c>
      <c r="O341" s="97" t="str">
        <f>+VLOOKUP(N341,'[3]Productos PD'!$B$2:$C$349,2,FALSE)</f>
        <v>Acciones para el fortalecimiento de artistas, grupos artísticos y culturales.</v>
      </c>
      <c r="P341" s="96" t="s">
        <v>952</v>
      </c>
      <c r="Q341" s="96">
        <v>4</v>
      </c>
      <c r="R341" s="96" t="s">
        <v>953</v>
      </c>
      <c r="S341" s="125">
        <v>1</v>
      </c>
      <c r="T341" s="97" t="s">
        <v>1312</v>
      </c>
      <c r="U341" s="104" t="s">
        <v>1339</v>
      </c>
      <c r="V341" s="96" t="s">
        <v>952</v>
      </c>
      <c r="W341" s="125">
        <v>1</v>
      </c>
      <c r="X341" s="103" t="s">
        <v>956</v>
      </c>
      <c r="Y341" s="122">
        <v>4.6069936208946498E-2</v>
      </c>
      <c r="Z341" s="127">
        <v>0</v>
      </c>
      <c r="AA341" s="127">
        <v>0</v>
      </c>
      <c r="AB341" s="130">
        <v>0</v>
      </c>
      <c r="AC341" s="177">
        <v>0</v>
      </c>
      <c r="AD341" s="130">
        <v>1</v>
      </c>
      <c r="AE341" s="131">
        <v>0</v>
      </c>
      <c r="AF341" s="130">
        <v>0</v>
      </c>
      <c r="AG341" s="130"/>
      <c r="AH341" s="54">
        <f t="shared" si="10"/>
        <v>0</v>
      </c>
      <c r="AI341" s="54">
        <f t="shared" si="11"/>
        <v>0</v>
      </c>
      <c r="AJ341" s="135">
        <v>3385719.63525256</v>
      </c>
      <c r="AK341" s="180">
        <v>30508</v>
      </c>
      <c r="AL341" s="108" t="s">
        <v>957</v>
      </c>
      <c r="AM341" s="179">
        <v>4638608</v>
      </c>
      <c r="AN341" s="153" t="s">
        <v>1330</v>
      </c>
    </row>
    <row r="342" spans="1:40" ht="38.25" x14ac:dyDescent="0.25">
      <c r="A342" s="96">
        <v>1</v>
      </c>
      <c r="B342" s="97" t="s">
        <v>5</v>
      </c>
      <c r="C342" s="96">
        <v>12</v>
      </c>
      <c r="D342" s="96" t="s">
        <v>964</v>
      </c>
      <c r="E342" s="97" t="s">
        <v>6</v>
      </c>
      <c r="F342" s="98">
        <v>1</v>
      </c>
      <c r="G342" s="96" t="s">
        <v>1309</v>
      </c>
      <c r="H342" s="97" t="s">
        <v>1310</v>
      </c>
      <c r="I342" s="96">
        <v>9</v>
      </c>
      <c r="J342" s="96"/>
      <c r="K342" s="97" t="s">
        <v>1311</v>
      </c>
      <c r="L342" s="98">
        <v>2020051290054</v>
      </c>
      <c r="M342" s="96">
        <v>3</v>
      </c>
      <c r="N342" s="96">
        <v>11213</v>
      </c>
      <c r="O342" s="97" t="str">
        <f>+VLOOKUP(N342,'[3]Productos PD'!$B$2:$C$349,2,FALSE)</f>
        <v>Acciones para el fortalecimiento de artistas, grupos artísticos y culturales.</v>
      </c>
      <c r="P342" s="96" t="s">
        <v>952</v>
      </c>
      <c r="Q342" s="96">
        <v>4</v>
      </c>
      <c r="R342" s="96" t="s">
        <v>953</v>
      </c>
      <c r="S342" s="125">
        <v>1</v>
      </c>
      <c r="T342" s="97" t="s">
        <v>1312</v>
      </c>
      <c r="U342" s="104" t="s">
        <v>1339</v>
      </c>
      <c r="V342" s="96" t="s">
        <v>952</v>
      </c>
      <c r="W342" s="125">
        <v>1</v>
      </c>
      <c r="X342" s="103" t="s">
        <v>956</v>
      </c>
      <c r="Y342" s="122">
        <v>4.6069936208946498E-2</v>
      </c>
      <c r="Z342" s="127">
        <v>0</v>
      </c>
      <c r="AA342" s="127">
        <v>0</v>
      </c>
      <c r="AB342" s="130">
        <v>0</v>
      </c>
      <c r="AC342" s="177">
        <v>0</v>
      </c>
      <c r="AD342" s="130">
        <v>1</v>
      </c>
      <c r="AE342" s="131">
        <v>0</v>
      </c>
      <c r="AF342" s="130">
        <v>0</v>
      </c>
      <c r="AG342" s="130"/>
      <c r="AH342" s="54">
        <f t="shared" si="10"/>
        <v>0</v>
      </c>
      <c r="AI342" s="54">
        <f t="shared" si="11"/>
        <v>0</v>
      </c>
      <c r="AJ342" s="135">
        <v>2349256.1085939002</v>
      </c>
      <c r="AK342" s="180">
        <v>50504</v>
      </c>
      <c r="AL342" s="108" t="s">
        <v>1327</v>
      </c>
      <c r="AM342" s="179">
        <v>4806751</v>
      </c>
      <c r="AN342" s="153" t="s">
        <v>1330</v>
      </c>
    </row>
    <row r="343" spans="1:40" ht="38.25" x14ac:dyDescent="0.25">
      <c r="A343" s="96">
        <v>1</v>
      </c>
      <c r="B343" s="97" t="s">
        <v>5</v>
      </c>
      <c r="C343" s="96">
        <v>12</v>
      </c>
      <c r="D343" s="96" t="s">
        <v>964</v>
      </c>
      <c r="E343" s="97" t="s">
        <v>6</v>
      </c>
      <c r="F343" s="98">
        <v>1</v>
      </c>
      <c r="G343" s="96" t="s">
        <v>1309</v>
      </c>
      <c r="H343" s="97" t="s">
        <v>1310</v>
      </c>
      <c r="I343" s="96">
        <v>8</v>
      </c>
      <c r="J343" s="96">
        <v>9</v>
      </c>
      <c r="K343" s="97" t="s">
        <v>1311</v>
      </c>
      <c r="L343" s="98">
        <v>2020051290054</v>
      </c>
      <c r="M343" s="96">
        <v>4</v>
      </c>
      <c r="N343" s="96">
        <v>11214</v>
      </c>
      <c r="O343" s="97" t="str">
        <f>+VLOOKUP(N343,'[3]Productos PD'!$B$2:$C$349,2,FALSE)</f>
        <v>Acciones para generar iniciativas emprendedoras en industrias creativas y/o economía naranja.</v>
      </c>
      <c r="P343" s="96" t="s">
        <v>952</v>
      </c>
      <c r="Q343" s="96">
        <v>4</v>
      </c>
      <c r="R343" s="96" t="s">
        <v>953</v>
      </c>
      <c r="S343" s="125">
        <v>1</v>
      </c>
      <c r="T343" s="97" t="s">
        <v>1312</v>
      </c>
      <c r="U343" s="104" t="s">
        <v>1328</v>
      </c>
      <c r="V343" s="96" t="s">
        <v>952</v>
      </c>
      <c r="W343" s="125">
        <v>1</v>
      </c>
      <c r="X343" s="103" t="s">
        <v>956</v>
      </c>
      <c r="Y343" s="122">
        <v>0.33264665373454999</v>
      </c>
      <c r="Z343" s="127">
        <v>1</v>
      </c>
      <c r="AA343" s="127">
        <v>1</v>
      </c>
      <c r="AB343" s="130">
        <v>1</v>
      </c>
      <c r="AC343" s="177">
        <v>1</v>
      </c>
      <c r="AD343" s="130">
        <v>1</v>
      </c>
      <c r="AE343" s="131">
        <v>1</v>
      </c>
      <c r="AF343" s="130">
        <v>1</v>
      </c>
      <c r="AG343" s="130"/>
      <c r="AH343" s="54">
        <f t="shared" si="10"/>
        <v>0.75</v>
      </c>
      <c r="AI343" s="54">
        <f t="shared" si="11"/>
        <v>0.75</v>
      </c>
      <c r="AJ343" s="135">
        <v>17290376.209863499</v>
      </c>
      <c r="AK343" s="180">
        <v>30508</v>
      </c>
      <c r="AL343" s="108" t="s">
        <v>957</v>
      </c>
      <c r="AM343" s="135">
        <v>16000216</v>
      </c>
      <c r="AN343" s="153"/>
    </row>
    <row r="344" spans="1:40" ht="38.25" x14ac:dyDescent="0.25">
      <c r="A344" s="96">
        <v>1</v>
      </c>
      <c r="B344" s="97" t="s">
        <v>5</v>
      </c>
      <c r="C344" s="96">
        <v>12</v>
      </c>
      <c r="D344" s="96" t="s">
        <v>964</v>
      </c>
      <c r="E344" s="97" t="s">
        <v>6</v>
      </c>
      <c r="F344" s="98">
        <v>1</v>
      </c>
      <c r="G344" s="96" t="s">
        <v>1309</v>
      </c>
      <c r="H344" s="97" t="s">
        <v>1310</v>
      </c>
      <c r="I344" s="96">
        <v>8</v>
      </c>
      <c r="J344" s="96">
        <v>9</v>
      </c>
      <c r="K344" s="97" t="s">
        <v>1311</v>
      </c>
      <c r="L344" s="98">
        <v>2020051290054</v>
      </c>
      <c r="M344" s="96">
        <v>4</v>
      </c>
      <c r="N344" s="96">
        <v>11214</v>
      </c>
      <c r="O344" s="97" t="str">
        <f>+VLOOKUP(N344,'[3]Productos PD'!$B$2:$C$349,2,FALSE)</f>
        <v>Acciones para generar iniciativas emprendedoras en industrias creativas y/o economía naranja.</v>
      </c>
      <c r="P344" s="96" t="s">
        <v>952</v>
      </c>
      <c r="Q344" s="96">
        <v>4</v>
      </c>
      <c r="R344" s="96" t="s">
        <v>953</v>
      </c>
      <c r="S344" s="125">
        <v>1</v>
      </c>
      <c r="T344" s="97" t="s">
        <v>1312</v>
      </c>
      <c r="U344" s="104" t="s">
        <v>1340</v>
      </c>
      <c r="V344" s="96" t="s">
        <v>952</v>
      </c>
      <c r="W344" s="125">
        <v>6</v>
      </c>
      <c r="X344" s="103" t="s">
        <v>956</v>
      </c>
      <c r="Y344" s="122">
        <v>0.36101566798364698</v>
      </c>
      <c r="Z344" s="127">
        <v>0</v>
      </c>
      <c r="AA344" s="127">
        <v>0</v>
      </c>
      <c r="AB344" s="130">
        <v>2</v>
      </c>
      <c r="AC344" s="177">
        <v>2</v>
      </c>
      <c r="AD344" s="130">
        <v>4</v>
      </c>
      <c r="AE344" s="131">
        <v>0</v>
      </c>
      <c r="AF344" s="130">
        <v>0</v>
      </c>
      <c r="AG344" s="130"/>
      <c r="AH344" s="54">
        <f t="shared" si="10"/>
        <v>0.33333333333333331</v>
      </c>
      <c r="AI344" s="54">
        <f t="shared" si="11"/>
        <v>0.33333333333333331</v>
      </c>
      <c r="AJ344" s="135">
        <v>18764946.6694277</v>
      </c>
      <c r="AK344" s="180">
        <v>30508</v>
      </c>
      <c r="AL344" s="108" t="s">
        <v>957</v>
      </c>
      <c r="AM344" s="135">
        <v>15965999</v>
      </c>
      <c r="AN344" s="153"/>
    </row>
    <row r="345" spans="1:40" ht="38.25" x14ac:dyDescent="0.25">
      <c r="A345" s="96">
        <v>1</v>
      </c>
      <c r="B345" s="97" t="s">
        <v>5</v>
      </c>
      <c r="C345" s="96">
        <v>12</v>
      </c>
      <c r="D345" s="96" t="s">
        <v>964</v>
      </c>
      <c r="E345" s="97" t="s">
        <v>6</v>
      </c>
      <c r="F345" s="98">
        <v>1</v>
      </c>
      <c r="G345" s="96" t="s">
        <v>1309</v>
      </c>
      <c r="H345" s="97" t="s">
        <v>1310</v>
      </c>
      <c r="I345" s="96">
        <v>8</v>
      </c>
      <c r="J345" s="96">
        <v>9</v>
      </c>
      <c r="K345" s="97" t="s">
        <v>1311</v>
      </c>
      <c r="L345" s="98">
        <v>2020051290054</v>
      </c>
      <c r="M345" s="96">
        <v>4</v>
      </c>
      <c r="N345" s="96">
        <v>11214</v>
      </c>
      <c r="O345" s="97" t="str">
        <f>+VLOOKUP(N345,'[3]Productos PD'!$B$2:$C$349,2,FALSE)</f>
        <v>Acciones para generar iniciativas emprendedoras en industrias creativas y/o economía naranja.</v>
      </c>
      <c r="P345" s="96" t="s">
        <v>952</v>
      </c>
      <c r="Q345" s="96">
        <v>4</v>
      </c>
      <c r="R345" s="96" t="s">
        <v>953</v>
      </c>
      <c r="S345" s="125">
        <v>1</v>
      </c>
      <c r="T345" s="97" t="s">
        <v>1312</v>
      </c>
      <c r="U345" s="104" t="s">
        <v>1339</v>
      </c>
      <c r="V345" s="96" t="s">
        <v>952</v>
      </c>
      <c r="W345" s="125">
        <v>1</v>
      </c>
      <c r="X345" s="103" t="s">
        <v>956</v>
      </c>
      <c r="Y345" s="122">
        <v>0.30633767828180197</v>
      </c>
      <c r="Z345" s="127">
        <v>0</v>
      </c>
      <c r="AA345" s="127">
        <v>0</v>
      </c>
      <c r="AB345" s="130">
        <v>0</v>
      </c>
      <c r="AC345" s="177">
        <v>0</v>
      </c>
      <c r="AD345" s="130">
        <v>1</v>
      </c>
      <c r="AE345" s="131">
        <v>0</v>
      </c>
      <c r="AF345" s="130">
        <v>0</v>
      </c>
      <c r="AG345" s="130"/>
      <c r="AH345" s="54">
        <f t="shared" si="10"/>
        <v>0</v>
      </c>
      <c r="AI345" s="54">
        <f t="shared" si="11"/>
        <v>0</v>
      </c>
      <c r="AJ345" s="135">
        <v>15922882.870708801</v>
      </c>
      <c r="AK345" s="180">
        <v>30508</v>
      </c>
      <c r="AL345" s="108" t="s">
        <v>957</v>
      </c>
      <c r="AM345" s="135">
        <v>5638607</v>
      </c>
      <c r="AN345" s="153" t="s">
        <v>1330</v>
      </c>
    </row>
    <row r="346" spans="1:40" ht="38.25" x14ac:dyDescent="0.25">
      <c r="A346" s="96">
        <v>1</v>
      </c>
      <c r="B346" s="97" t="s">
        <v>5</v>
      </c>
      <c r="C346" s="96">
        <v>12</v>
      </c>
      <c r="D346" s="96" t="s">
        <v>964</v>
      </c>
      <c r="E346" s="97" t="s">
        <v>6</v>
      </c>
      <c r="F346" s="98">
        <v>2</v>
      </c>
      <c r="G346" s="96" t="s">
        <v>1341</v>
      </c>
      <c r="H346" s="97" t="s">
        <v>1342</v>
      </c>
      <c r="I346" s="96">
        <v>4</v>
      </c>
      <c r="J346" s="96"/>
      <c r="K346" s="97" t="s">
        <v>1343</v>
      </c>
      <c r="L346" s="98">
        <v>2020051290062</v>
      </c>
      <c r="M346" s="96">
        <v>1</v>
      </c>
      <c r="N346" s="96">
        <v>11221</v>
      </c>
      <c r="O346" s="97" t="str">
        <f>+VLOOKUP(N346,'[3]Productos PD'!$B$2:$C$349,2,FALSE)</f>
        <v>Acciones formativas para promotores y gestores culturales.</v>
      </c>
      <c r="P346" s="96" t="s">
        <v>952</v>
      </c>
      <c r="Q346" s="96">
        <v>4</v>
      </c>
      <c r="R346" s="122" t="s">
        <v>953</v>
      </c>
      <c r="S346" s="125">
        <v>1</v>
      </c>
      <c r="T346" s="97" t="s">
        <v>1312</v>
      </c>
      <c r="U346" s="104" t="s">
        <v>1324</v>
      </c>
      <c r="V346" s="96" t="s">
        <v>952</v>
      </c>
      <c r="W346" s="125">
        <v>1</v>
      </c>
      <c r="X346" s="103" t="s">
        <v>956</v>
      </c>
      <c r="Y346" s="122">
        <v>0.52990802998111897</v>
      </c>
      <c r="Z346" s="127">
        <v>0</v>
      </c>
      <c r="AA346" s="127">
        <v>0</v>
      </c>
      <c r="AB346" s="130">
        <v>0</v>
      </c>
      <c r="AC346" s="177">
        <v>0</v>
      </c>
      <c r="AD346" s="130">
        <v>0</v>
      </c>
      <c r="AE346" s="131">
        <v>0</v>
      </c>
      <c r="AF346" s="130">
        <v>1</v>
      </c>
      <c r="AG346" s="130"/>
      <c r="AH346" s="54">
        <f t="shared" si="10"/>
        <v>0</v>
      </c>
      <c r="AI346" s="54">
        <f t="shared" si="11"/>
        <v>0</v>
      </c>
      <c r="AJ346" s="135">
        <v>10182906.120548099</v>
      </c>
      <c r="AK346" s="180">
        <v>30503</v>
      </c>
      <c r="AL346" s="108" t="s">
        <v>957</v>
      </c>
      <c r="AM346" s="135">
        <v>0</v>
      </c>
      <c r="AN346" s="153"/>
    </row>
    <row r="347" spans="1:40" ht="38.25" x14ac:dyDescent="0.25">
      <c r="A347" s="96">
        <v>1</v>
      </c>
      <c r="B347" s="97" t="s">
        <v>5</v>
      </c>
      <c r="C347" s="96">
        <v>12</v>
      </c>
      <c r="D347" s="96" t="s">
        <v>964</v>
      </c>
      <c r="E347" s="97" t="s">
        <v>6</v>
      </c>
      <c r="F347" s="98">
        <v>2</v>
      </c>
      <c r="G347" s="96" t="s">
        <v>1341</v>
      </c>
      <c r="H347" s="97" t="s">
        <v>1342</v>
      </c>
      <c r="I347" s="96">
        <v>4</v>
      </c>
      <c r="J347" s="96"/>
      <c r="K347" s="97" t="s">
        <v>1343</v>
      </c>
      <c r="L347" s="98">
        <v>2020051290062</v>
      </c>
      <c r="M347" s="96">
        <v>1</v>
      </c>
      <c r="N347" s="96">
        <v>11221</v>
      </c>
      <c r="O347" s="97" t="str">
        <f>+VLOOKUP(N347,'[3]Productos PD'!$B$2:$C$349,2,FALSE)</f>
        <v>Acciones formativas para promotores y gestores culturales.</v>
      </c>
      <c r="P347" s="96" t="s">
        <v>952</v>
      </c>
      <c r="Q347" s="96">
        <v>4</v>
      </c>
      <c r="R347" s="122" t="s">
        <v>953</v>
      </c>
      <c r="S347" s="125">
        <v>1</v>
      </c>
      <c r="T347" s="97" t="s">
        <v>1312</v>
      </c>
      <c r="U347" s="104" t="s">
        <v>1328</v>
      </c>
      <c r="V347" s="96" t="s">
        <v>952</v>
      </c>
      <c r="W347" s="125">
        <v>1</v>
      </c>
      <c r="X347" s="96" t="s">
        <v>984</v>
      </c>
      <c r="Y347" s="122">
        <v>0.47009197001888098</v>
      </c>
      <c r="Z347" s="127">
        <v>1</v>
      </c>
      <c r="AA347" s="127">
        <v>1</v>
      </c>
      <c r="AB347" s="130">
        <v>1</v>
      </c>
      <c r="AC347" s="177">
        <v>1</v>
      </c>
      <c r="AD347" s="130">
        <v>1</v>
      </c>
      <c r="AE347" s="131">
        <v>1</v>
      </c>
      <c r="AF347" s="130">
        <v>1</v>
      </c>
      <c r="AG347" s="130"/>
      <c r="AH347" s="54">
        <f t="shared" si="10"/>
        <v>1</v>
      </c>
      <c r="AI347" s="54">
        <f t="shared" si="11"/>
        <v>1</v>
      </c>
      <c r="AJ347" s="135">
        <v>9033458.8794518709</v>
      </c>
      <c r="AK347" s="180">
        <v>30503</v>
      </c>
      <c r="AL347" s="108" t="s">
        <v>957</v>
      </c>
      <c r="AM347" s="135">
        <v>8813199</v>
      </c>
      <c r="AN347" s="153"/>
    </row>
    <row r="348" spans="1:40" ht="38.25" x14ac:dyDescent="0.25">
      <c r="A348" s="96">
        <v>1</v>
      </c>
      <c r="B348" s="97" t="s">
        <v>5</v>
      </c>
      <c r="C348" s="96">
        <v>12</v>
      </c>
      <c r="D348" s="96" t="s">
        <v>964</v>
      </c>
      <c r="E348" s="97" t="s">
        <v>6</v>
      </c>
      <c r="F348" s="98">
        <v>2</v>
      </c>
      <c r="G348" s="96" t="s">
        <v>1341</v>
      </c>
      <c r="H348" s="97" t="s">
        <v>1342</v>
      </c>
      <c r="I348" s="96">
        <v>4</v>
      </c>
      <c r="J348" s="96"/>
      <c r="K348" s="97" t="s">
        <v>1343</v>
      </c>
      <c r="L348" s="98">
        <v>2020051290062</v>
      </c>
      <c r="M348" s="96">
        <v>2</v>
      </c>
      <c r="N348" s="96">
        <v>11222</v>
      </c>
      <c r="O348" s="97" t="str">
        <f>+VLOOKUP(N348,'[3]Productos PD'!$B$2:$C$349,2,FALSE)</f>
        <v>Implementación de acciones para ciudadanos que participan en procesos de gestión y formación artística y cultural, y en temas sobre industria creativa y/o economía naranja.</v>
      </c>
      <c r="P348" s="96" t="s">
        <v>952</v>
      </c>
      <c r="Q348" s="96">
        <v>4</v>
      </c>
      <c r="R348" s="122" t="s">
        <v>953</v>
      </c>
      <c r="S348" s="125">
        <v>1</v>
      </c>
      <c r="T348" s="97" t="s">
        <v>1312</v>
      </c>
      <c r="U348" s="104" t="s">
        <v>1314</v>
      </c>
      <c r="V348" s="96" t="s">
        <v>952</v>
      </c>
      <c r="W348" s="125">
        <v>1</v>
      </c>
      <c r="X348" s="96" t="s">
        <v>984</v>
      </c>
      <c r="Y348" s="122">
        <v>0.25141136312325202</v>
      </c>
      <c r="Z348" s="127">
        <v>1</v>
      </c>
      <c r="AA348" s="127">
        <v>1</v>
      </c>
      <c r="AB348" s="130">
        <v>1</v>
      </c>
      <c r="AC348" s="177">
        <v>1</v>
      </c>
      <c r="AD348" s="130">
        <v>1</v>
      </c>
      <c r="AE348" s="131">
        <v>1</v>
      </c>
      <c r="AF348" s="130">
        <v>1</v>
      </c>
      <c r="AG348" s="130"/>
      <c r="AH348" s="54">
        <f t="shared" si="10"/>
        <v>1</v>
      </c>
      <c r="AI348" s="54">
        <f t="shared" si="11"/>
        <v>1</v>
      </c>
      <c r="AJ348" s="135">
        <v>36580353.334433101</v>
      </c>
      <c r="AK348" s="180">
        <v>30503</v>
      </c>
      <c r="AL348" s="108" t="s">
        <v>957</v>
      </c>
      <c r="AM348" s="135">
        <v>18290176</v>
      </c>
      <c r="AN348" s="153"/>
    </row>
    <row r="349" spans="1:40" ht="38.25" x14ac:dyDescent="0.25">
      <c r="A349" s="96">
        <v>1</v>
      </c>
      <c r="B349" s="97" t="s">
        <v>5</v>
      </c>
      <c r="C349" s="96">
        <v>12</v>
      </c>
      <c r="D349" s="96" t="s">
        <v>964</v>
      </c>
      <c r="E349" s="97" t="s">
        <v>6</v>
      </c>
      <c r="F349" s="98">
        <v>2</v>
      </c>
      <c r="G349" s="96" t="s">
        <v>1341</v>
      </c>
      <c r="H349" s="97" t="s">
        <v>1342</v>
      </c>
      <c r="I349" s="96">
        <v>4</v>
      </c>
      <c r="J349" s="96"/>
      <c r="K349" s="97" t="s">
        <v>1343</v>
      </c>
      <c r="L349" s="98">
        <v>2020051290062</v>
      </c>
      <c r="M349" s="96">
        <v>2</v>
      </c>
      <c r="N349" s="96">
        <v>11222</v>
      </c>
      <c r="O349" s="97" t="str">
        <f>+VLOOKUP(N349,'[3]Productos PD'!$B$2:$C$349,2,FALSE)</f>
        <v>Implementación de acciones para ciudadanos que participan en procesos de gestión y formación artística y cultural, y en temas sobre industria creativa y/o economía naranja.</v>
      </c>
      <c r="P349" s="96" t="s">
        <v>952</v>
      </c>
      <c r="Q349" s="96">
        <v>4</v>
      </c>
      <c r="R349" s="122" t="s">
        <v>953</v>
      </c>
      <c r="S349" s="125">
        <v>1</v>
      </c>
      <c r="T349" s="97" t="s">
        <v>1312</v>
      </c>
      <c r="U349" s="104" t="s">
        <v>1324</v>
      </c>
      <c r="V349" s="96" t="s">
        <v>952</v>
      </c>
      <c r="W349" s="125">
        <v>1</v>
      </c>
      <c r="X349" s="103" t="s">
        <v>956</v>
      </c>
      <c r="Y349" s="122">
        <v>6.8706916182023306E-2</v>
      </c>
      <c r="Z349" s="127">
        <v>0</v>
      </c>
      <c r="AA349" s="127">
        <v>0</v>
      </c>
      <c r="AB349" s="130">
        <v>0</v>
      </c>
      <c r="AC349" s="177">
        <v>0</v>
      </c>
      <c r="AD349" s="130">
        <v>0</v>
      </c>
      <c r="AE349" s="131">
        <v>0</v>
      </c>
      <c r="AF349" s="130">
        <v>1</v>
      </c>
      <c r="AG349" s="130"/>
      <c r="AH349" s="54">
        <f t="shared" si="10"/>
        <v>0</v>
      </c>
      <c r="AI349" s="54">
        <f t="shared" si="11"/>
        <v>0</v>
      </c>
      <c r="AJ349" s="135">
        <v>9996856.3044843897</v>
      </c>
      <c r="AK349" s="180">
        <v>30503</v>
      </c>
      <c r="AL349" s="108" t="s">
        <v>957</v>
      </c>
      <c r="AM349" s="135">
        <v>0</v>
      </c>
      <c r="AN349" s="153"/>
    </row>
    <row r="350" spans="1:40" ht="38.25" x14ac:dyDescent="0.25">
      <c r="A350" s="96">
        <v>1</v>
      </c>
      <c r="B350" s="97" t="s">
        <v>5</v>
      </c>
      <c r="C350" s="96">
        <v>12</v>
      </c>
      <c r="D350" s="96" t="s">
        <v>964</v>
      </c>
      <c r="E350" s="97" t="s">
        <v>6</v>
      </c>
      <c r="F350" s="98">
        <v>2</v>
      </c>
      <c r="G350" s="96" t="s">
        <v>1341</v>
      </c>
      <c r="H350" s="97" t="s">
        <v>1342</v>
      </c>
      <c r="I350" s="96">
        <v>4</v>
      </c>
      <c r="J350" s="96"/>
      <c r="K350" s="97" t="s">
        <v>1343</v>
      </c>
      <c r="L350" s="98">
        <v>2020051290062</v>
      </c>
      <c r="M350" s="96">
        <v>2</v>
      </c>
      <c r="N350" s="96">
        <v>11222</v>
      </c>
      <c r="O350" s="97" t="str">
        <f>+VLOOKUP(N350,'[3]Productos PD'!$B$2:$C$349,2,FALSE)</f>
        <v>Implementación de acciones para ciudadanos que participan en procesos de gestión y formación artística y cultural, y en temas sobre industria creativa y/o economía naranja.</v>
      </c>
      <c r="P350" s="96" t="s">
        <v>952</v>
      </c>
      <c r="Q350" s="96">
        <v>4</v>
      </c>
      <c r="R350" s="122" t="s">
        <v>953</v>
      </c>
      <c r="S350" s="125">
        <v>1</v>
      </c>
      <c r="T350" s="97" t="s">
        <v>1312</v>
      </c>
      <c r="U350" s="104" t="s">
        <v>1344</v>
      </c>
      <c r="V350" s="96" t="s">
        <v>952</v>
      </c>
      <c r="W350" s="125">
        <v>1</v>
      </c>
      <c r="X350" s="103" t="s">
        <v>956</v>
      </c>
      <c r="Y350" s="122">
        <v>0.26185229536835702</v>
      </c>
      <c r="Z350" s="127">
        <v>0</v>
      </c>
      <c r="AA350" s="127">
        <v>0</v>
      </c>
      <c r="AB350" s="130">
        <v>1</v>
      </c>
      <c r="AC350" s="177">
        <v>1</v>
      </c>
      <c r="AD350" s="130">
        <v>0</v>
      </c>
      <c r="AE350" s="131">
        <v>0</v>
      </c>
      <c r="AF350" s="130">
        <v>0</v>
      </c>
      <c r="AG350" s="130"/>
      <c r="AH350" s="54">
        <f t="shared" si="10"/>
        <v>1</v>
      </c>
      <c r="AI350" s="54">
        <f t="shared" si="11"/>
        <v>1</v>
      </c>
      <c r="AJ350" s="135">
        <v>38099508.976095997</v>
      </c>
      <c r="AK350" s="180">
        <v>30503</v>
      </c>
      <c r="AL350" s="108" t="s">
        <v>957</v>
      </c>
      <c r="AM350" s="135">
        <v>37799509</v>
      </c>
      <c r="AN350" s="153"/>
    </row>
    <row r="351" spans="1:40" ht="38.25" x14ac:dyDescent="0.25">
      <c r="A351" s="96">
        <v>1</v>
      </c>
      <c r="B351" s="97" t="s">
        <v>5</v>
      </c>
      <c r="C351" s="96">
        <v>12</v>
      </c>
      <c r="D351" s="96" t="s">
        <v>964</v>
      </c>
      <c r="E351" s="97" t="s">
        <v>6</v>
      </c>
      <c r="F351" s="98">
        <v>2</v>
      </c>
      <c r="G351" s="96" t="s">
        <v>1341</v>
      </c>
      <c r="H351" s="97" t="s">
        <v>1342</v>
      </c>
      <c r="I351" s="96">
        <v>4</v>
      </c>
      <c r="J351" s="96"/>
      <c r="K351" s="97" t="s">
        <v>1343</v>
      </c>
      <c r="L351" s="98">
        <v>2020051290062</v>
      </c>
      <c r="M351" s="96">
        <v>2</v>
      </c>
      <c r="N351" s="96">
        <v>11222</v>
      </c>
      <c r="O351" s="97" t="str">
        <f>+VLOOKUP(N351,'[3]Productos PD'!$B$2:$C$349,2,FALSE)</f>
        <v>Implementación de acciones para ciudadanos que participan en procesos de gestión y formación artística y cultural, y en temas sobre industria creativa y/o economía naranja.</v>
      </c>
      <c r="P351" s="96" t="s">
        <v>952</v>
      </c>
      <c r="Q351" s="96">
        <v>4</v>
      </c>
      <c r="R351" s="122" t="s">
        <v>953</v>
      </c>
      <c r="S351" s="125">
        <v>1</v>
      </c>
      <c r="T351" s="97" t="s">
        <v>1312</v>
      </c>
      <c r="U351" s="104" t="s">
        <v>1345</v>
      </c>
      <c r="V351" s="96" t="s">
        <v>952</v>
      </c>
      <c r="W351" s="125">
        <v>1</v>
      </c>
      <c r="X351" s="96" t="s">
        <v>984</v>
      </c>
      <c r="Y351" s="122">
        <v>0.277563431018504</v>
      </c>
      <c r="Z351" s="127">
        <v>0</v>
      </c>
      <c r="AA351" s="127">
        <v>0</v>
      </c>
      <c r="AB351" s="130">
        <v>0</v>
      </c>
      <c r="AC351" s="177">
        <v>0</v>
      </c>
      <c r="AD351" s="130">
        <v>1</v>
      </c>
      <c r="AE351" s="131">
        <v>1</v>
      </c>
      <c r="AF351" s="130">
        <v>1</v>
      </c>
      <c r="AG351" s="130"/>
      <c r="AH351" s="54">
        <f t="shared" si="10"/>
        <v>1</v>
      </c>
      <c r="AI351" s="54">
        <f t="shared" si="11"/>
        <v>1</v>
      </c>
      <c r="AJ351" s="135">
        <v>40385479.213192299</v>
      </c>
      <c r="AK351" s="180">
        <v>30503</v>
      </c>
      <c r="AL351" s="108" t="s">
        <v>957</v>
      </c>
      <c r="AM351" s="135">
        <v>40385479</v>
      </c>
      <c r="AN351" s="153"/>
    </row>
    <row r="352" spans="1:40" ht="38.25" x14ac:dyDescent="0.25">
      <c r="A352" s="96">
        <v>1</v>
      </c>
      <c r="B352" s="97" t="s">
        <v>5</v>
      </c>
      <c r="C352" s="96">
        <v>12</v>
      </c>
      <c r="D352" s="96" t="s">
        <v>964</v>
      </c>
      <c r="E352" s="97" t="s">
        <v>6</v>
      </c>
      <c r="F352" s="98">
        <v>2</v>
      </c>
      <c r="G352" s="96" t="s">
        <v>1341</v>
      </c>
      <c r="H352" s="97" t="s">
        <v>1342</v>
      </c>
      <c r="I352" s="96">
        <v>4</v>
      </c>
      <c r="J352" s="96"/>
      <c r="K352" s="97" t="s">
        <v>1343</v>
      </c>
      <c r="L352" s="98">
        <v>2020051290062</v>
      </c>
      <c r="M352" s="96">
        <v>2</v>
      </c>
      <c r="N352" s="96">
        <v>11222</v>
      </c>
      <c r="O352" s="97" t="str">
        <f>+VLOOKUP(N352,'[3]Productos PD'!$B$2:$C$349,2,FALSE)</f>
        <v>Implementación de acciones para ciudadanos que participan en procesos de gestión y formación artística y cultural, y en temas sobre industria creativa y/o economía naranja.</v>
      </c>
      <c r="P352" s="96" t="s">
        <v>952</v>
      </c>
      <c r="Q352" s="96">
        <v>4</v>
      </c>
      <c r="R352" s="122" t="s">
        <v>953</v>
      </c>
      <c r="S352" s="125">
        <v>1</v>
      </c>
      <c r="T352" s="97" t="s">
        <v>1312</v>
      </c>
      <c r="U352" s="104" t="s">
        <v>1328</v>
      </c>
      <c r="V352" s="96" t="s">
        <v>952</v>
      </c>
      <c r="W352" s="125">
        <v>1</v>
      </c>
      <c r="X352" s="96" t="s">
        <v>984</v>
      </c>
      <c r="Y352" s="122">
        <v>4.5713455573243897E-2</v>
      </c>
      <c r="Z352" s="127">
        <v>1</v>
      </c>
      <c r="AA352" s="127">
        <v>1</v>
      </c>
      <c r="AB352" s="130">
        <v>1</v>
      </c>
      <c r="AC352" s="177">
        <v>1</v>
      </c>
      <c r="AD352" s="130">
        <v>1</v>
      </c>
      <c r="AE352" s="131">
        <v>1</v>
      </c>
      <c r="AF352" s="113">
        <v>1</v>
      </c>
      <c r="AG352" s="130"/>
      <c r="AH352" s="54">
        <f t="shared" si="10"/>
        <v>1</v>
      </c>
      <c r="AI352" s="54">
        <f t="shared" si="11"/>
        <v>1</v>
      </c>
      <c r="AJ352" s="135">
        <v>6651307.7859069798</v>
      </c>
      <c r="AK352" s="180">
        <v>30503</v>
      </c>
      <c r="AL352" s="108" t="s">
        <v>957</v>
      </c>
      <c r="AM352" s="135">
        <v>7622125</v>
      </c>
      <c r="AN352" s="153"/>
    </row>
    <row r="353" spans="1:40" ht="38.25" x14ac:dyDescent="0.25">
      <c r="A353" s="96">
        <v>1</v>
      </c>
      <c r="B353" s="97" t="s">
        <v>5</v>
      </c>
      <c r="C353" s="96">
        <v>12</v>
      </c>
      <c r="D353" s="96" t="s">
        <v>964</v>
      </c>
      <c r="E353" s="97" t="s">
        <v>6</v>
      </c>
      <c r="F353" s="98">
        <v>2</v>
      </c>
      <c r="G353" s="96" t="s">
        <v>1341</v>
      </c>
      <c r="H353" s="97" t="s">
        <v>1342</v>
      </c>
      <c r="I353" s="96">
        <v>4</v>
      </c>
      <c r="J353" s="96"/>
      <c r="K353" s="97" t="s">
        <v>1343</v>
      </c>
      <c r="L353" s="98">
        <v>2020051290062</v>
      </c>
      <c r="M353" s="96">
        <v>2</v>
      </c>
      <c r="N353" s="96">
        <v>11222</v>
      </c>
      <c r="O353" s="97" t="str">
        <f>+VLOOKUP(N353,'[3]Productos PD'!$B$2:$C$349,2,FALSE)</f>
        <v>Implementación de acciones para ciudadanos que participan en procesos de gestión y formación artística y cultural, y en temas sobre industria creativa y/o economía naranja.</v>
      </c>
      <c r="P353" s="96" t="s">
        <v>952</v>
      </c>
      <c r="Q353" s="96">
        <v>4</v>
      </c>
      <c r="R353" s="122" t="s">
        <v>953</v>
      </c>
      <c r="S353" s="125">
        <v>1</v>
      </c>
      <c r="T353" s="97" t="s">
        <v>1312</v>
      </c>
      <c r="U353" s="104" t="s">
        <v>1346</v>
      </c>
      <c r="V353" s="96" t="s">
        <v>952</v>
      </c>
      <c r="W353" s="125">
        <v>7</v>
      </c>
      <c r="X353" s="103" t="s">
        <v>956</v>
      </c>
      <c r="Y353" s="122">
        <v>4.5140514941995301E-2</v>
      </c>
      <c r="Z353" s="127">
        <v>0</v>
      </c>
      <c r="AA353" s="127">
        <v>0</v>
      </c>
      <c r="AB353" s="130">
        <v>1</v>
      </c>
      <c r="AC353" s="177">
        <v>1</v>
      </c>
      <c r="AD353" s="130">
        <v>3</v>
      </c>
      <c r="AE353" s="131">
        <v>0</v>
      </c>
      <c r="AF353" s="113">
        <v>3</v>
      </c>
      <c r="AG353" s="130"/>
      <c r="AH353" s="54">
        <f t="shared" si="10"/>
        <v>0.14285714285714285</v>
      </c>
      <c r="AI353" s="54">
        <f t="shared" si="11"/>
        <v>0.14285714285714285</v>
      </c>
      <c r="AJ353" s="135">
        <v>6567944.9240603102</v>
      </c>
      <c r="AK353" s="180">
        <v>30503</v>
      </c>
      <c r="AL353" s="108" t="s">
        <v>957</v>
      </c>
      <c r="AM353" s="135">
        <v>3283972.4620301551</v>
      </c>
      <c r="AN353" s="153" t="s">
        <v>1347</v>
      </c>
    </row>
    <row r="354" spans="1:40" ht="38.25" x14ac:dyDescent="0.25">
      <c r="A354" s="96">
        <v>1</v>
      </c>
      <c r="B354" s="97" t="s">
        <v>5</v>
      </c>
      <c r="C354" s="96">
        <v>12</v>
      </c>
      <c r="D354" s="96" t="s">
        <v>964</v>
      </c>
      <c r="E354" s="97" t="s">
        <v>6</v>
      </c>
      <c r="F354" s="98">
        <v>2</v>
      </c>
      <c r="G354" s="96" t="s">
        <v>1341</v>
      </c>
      <c r="H354" s="97" t="s">
        <v>1342</v>
      </c>
      <c r="I354" s="96">
        <v>4</v>
      </c>
      <c r="J354" s="96"/>
      <c r="K354" s="97" t="s">
        <v>1343</v>
      </c>
      <c r="L354" s="98">
        <v>2020051290062</v>
      </c>
      <c r="M354" s="96">
        <v>2</v>
      </c>
      <c r="N354" s="96">
        <v>11222</v>
      </c>
      <c r="O354" s="97" t="str">
        <f>+VLOOKUP(N354,'[3]Productos PD'!$B$2:$C$349,2,FALSE)</f>
        <v>Implementación de acciones para ciudadanos que participan en procesos de gestión y formación artística y cultural, y en temas sobre industria creativa y/o economía naranja.</v>
      </c>
      <c r="P354" s="96" t="s">
        <v>952</v>
      </c>
      <c r="Q354" s="96">
        <v>4</v>
      </c>
      <c r="R354" s="122" t="s">
        <v>953</v>
      </c>
      <c r="S354" s="125">
        <v>1</v>
      </c>
      <c r="T354" s="97" t="s">
        <v>1312</v>
      </c>
      <c r="U354" s="105" t="s">
        <v>1340</v>
      </c>
      <c r="V354" s="96" t="s">
        <v>952</v>
      </c>
      <c r="W354" s="125">
        <v>6</v>
      </c>
      <c r="X354" s="103" t="s">
        <v>956</v>
      </c>
      <c r="Y354" s="122">
        <v>4.9612023792624499E-2</v>
      </c>
      <c r="Z354" s="127">
        <v>0</v>
      </c>
      <c r="AA354" s="127">
        <v>0</v>
      </c>
      <c r="AB354" s="113">
        <v>2</v>
      </c>
      <c r="AC354" s="134">
        <v>0.02</v>
      </c>
      <c r="AD354" s="145">
        <v>4</v>
      </c>
      <c r="AE354" s="142">
        <v>4</v>
      </c>
      <c r="AF354" s="130">
        <v>0</v>
      </c>
      <c r="AG354" s="130"/>
      <c r="AH354" s="54">
        <f t="shared" si="10"/>
        <v>0.66999999999999993</v>
      </c>
      <c r="AI354" s="54">
        <f t="shared" si="11"/>
        <v>0.66999999999999993</v>
      </c>
      <c r="AJ354" s="135">
        <v>7218549.46182686</v>
      </c>
      <c r="AK354" s="148">
        <v>30503</v>
      </c>
      <c r="AL354" s="149" t="s">
        <v>957</v>
      </c>
      <c r="AM354" s="135">
        <v>3498765</v>
      </c>
      <c r="AN354" s="153"/>
    </row>
    <row r="355" spans="1:40" ht="38.25" x14ac:dyDescent="0.25">
      <c r="A355" s="96">
        <v>1</v>
      </c>
      <c r="B355" s="97" t="s">
        <v>5</v>
      </c>
      <c r="C355" s="96">
        <v>12</v>
      </c>
      <c r="D355" s="96" t="s">
        <v>964</v>
      </c>
      <c r="E355" s="97" t="s">
        <v>6</v>
      </c>
      <c r="F355" s="98">
        <v>2</v>
      </c>
      <c r="G355" s="96" t="s">
        <v>1341</v>
      </c>
      <c r="H355" s="97" t="s">
        <v>1342</v>
      </c>
      <c r="I355" s="96">
        <v>9</v>
      </c>
      <c r="J355" s="96"/>
      <c r="K355" s="97" t="s">
        <v>1343</v>
      </c>
      <c r="L355" s="98">
        <v>2020051290062</v>
      </c>
      <c r="M355" s="96">
        <v>3</v>
      </c>
      <c r="N355" s="96">
        <v>11223</v>
      </c>
      <c r="O355" s="97" t="str">
        <f>+VLOOKUP(N355,'[3]Productos PD'!$B$2:$C$349,2,FALSE)</f>
        <v>Desarrollar acciones mediante procesos investigativos en áreas artísticas, culturales, creativas y patrimoniales.</v>
      </c>
      <c r="P355" s="96" t="s">
        <v>952</v>
      </c>
      <c r="Q355" s="96">
        <v>4</v>
      </c>
      <c r="R355" s="122" t="s">
        <v>953</v>
      </c>
      <c r="S355" s="125">
        <v>1</v>
      </c>
      <c r="T355" s="97" t="s">
        <v>1312</v>
      </c>
      <c r="U355" s="105" t="s">
        <v>1348</v>
      </c>
      <c r="V355" s="96" t="s">
        <v>952</v>
      </c>
      <c r="W355" s="125">
        <v>30</v>
      </c>
      <c r="X355" s="103" t="s">
        <v>956</v>
      </c>
      <c r="Y355" s="122">
        <v>0.17773731643531601</v>
      </c>
      <c r="Z355" s="127">
        <v>0</v>
      </c>
      <c r="AA355" s="127">
        <v>0</v>
      </c>
      <c r="AB355" s="113">
        <v>4</v>
      </c>
      <c r="AC355" s="134">
        <v>0.04</v>
      </c>
      <c r="AD355" s="113">
        <v>13</v>
      </c>
      <c r="AE355" s="132">
        <v>0</v>
      </c>
      <c r="AF355" s="113">
        <v>13</v>
      </c>
      <c r="AG355" s="130"/>
      <c r="AH355" s="54">
        <f t="shared" si="10"/>
        <v>1.3333333333333333E-3</v>
      </c>
      <c r="AI355" s="54">
        <f t="shared" si="11"/>
        <v>1.3333333333333333E-3</v>
      </c>
      <c r="AJ355" s="135">
        <v>3032382.9319836274</v>
      </c>
      <c r="AK355" s="180">
        <v>30503</v>
      </c>
      <c r="AL355" s="108" t="s">
        <v>957</v>
      </c>
      <c r="AM355" s="135">
        <v>1516191.4659918137</v>
      </c>
      <c r="AN355" s="153" t="s">
        <v>1349</v>
      </c>
    </row>
    <row r="356" spans="1:40" ht="38.25" x14ac:dyDescent="0.25">
      <c r="A356" s="96">
        <v>1</v>
      </c>
      <c r="B356" s="97" t="s">
        <v>5</v>
      </c>
      <c r="C356" s="96">
        <v>12</v>
      </c>
      <c r="D356" s="96" t="s">
        <v>964</v>
      </c>
      <c r="E356" s="97" t="s">
        <v>6</v>
      </c>
      <c r="F356" s="98">
        <v>2</v>
      </c>
      <c r="G356" s="96" t="s">
        <v>1341</v>
      </c>
      <c r="H356" s="97" t="s">
        <v>1342</v>
      </c>
      <c r="I356" s="96">
        <v>9</v>
      </c>
      <c r="J356" s="96"/>
      <c r="K356" s="97" t="s">
        <v>1343</v>
      </c>
      <c r="L356" s="98">
        <v>2020051290062</v>
      </c>
      <c r="M356" s="96">
        <v>3</v>
      </c>
      <c r="N356" s="96">
        <v>11223</v>
      </c>
      <c r="O356" s="97" t="str">
        <f>+VLOOKUP(N356,'[3]Productos PD'!$B$2:$C$349,2,FALSE)</f>
        <v>Desarrollar acciones mediante procesos investigativos en áreas artísticas, culturales, creativas y patrimoniales.</v>
      </c>
      <c r="P356" s="96" t="s">
        <v>952</v>
      </c>
      <c r="Q356" s="96">
        <v>4</v>
      </c>
      <c r="R356" s="122" t="s">
        <v>953</v>
      </c>
      <c r="S356" s="125">
        <v>1</v>
      </c>
      <c r="T356" s="97" t="s">
        <v>1312</v>
      </c>
      <c r="U356" s="104" t="s">
        <v>1348</v>
      </c>
      <c r="V356" s="96" t="s">
        <v>952</v>
      </c>
      <c r="W356" s="125">
        <v>30</v>
      </c>
      <c r="X356" s="103" t="s">
        <v>956</v>
      </c>
      <c r="Y356" s="122">
        <v>0.17773731643531601</v>
      </c>
      <c r="Z356" s="127">
        <v>0</v>
      </c>
      <c r="AA356" s="127">
        <v>0</v>
      </c>
      <c r="AB356" s="113">
        <v>4</v>
      </c>
      <c r="AC356" s="134">
        <v>0.04</v>
      </c>
      <c r="AD356" s="113">
        <v>13</v>
      </c>
      <c r="AE356" s="132">
        <v>0</v>
      </c>
      <c r="AF356" s="113">
        <v>13</v>
      </c>
      <c r="AG356" s="130"/>
      <c r="AH356" s="54">
        <f t="shared" si="10"/>
        <v>1.3333333333333333E-3</v>
      </c>
      <c r="AI356" s="54">
        <f t="shared" si="11"/>
        <v>1.3333333333333333E-3</v>
      </c>
      <c r="AJ356" s="135">
        <v>6989377.0680163717</v>
      </c>
      <c r="AK356" s="180">
        <v>50504</v>
      </c>
      <c r="AL356" s="108" t="s">
        <v>1327</v>
      </c>
      <c r="AM356" s="135">
        <v>4989000</v>
      </c>
      <c r="AN356" s="153" t="s">
        <v>1349</v>
      </c>
    </row>
    <row r="357" spans="1:40" ht="38.25" x14ac:dyDescent="0.25">
      <c r="A357" s="96">
        <v>1</v>
      </c>
      <c r="B357" s="97" t="s">
        <v>5</v>
      </c>
      <c r="C357" s="96">
        <v>12</v>
      </c>
      <c r="D357" s="96" t="s">
        <v>964</v>
      </c>
      <c r="E357" s="97" t="s">
        <v>6</v>
      </c>
      <c r="F357" s="98">
        <v>2</v>
      </c>
      <c r="G357" s="96" t="s">
        <v>1341</v>
      </c>
      <c r="H357" s="97" t="s">
        <v>1342</v>
      </c>
      <c r="I357" s="96">
        <v>9</v>
      </c>
      <c r="J357" s="96"/>
      <c r="K357" s="97" t="s">
        <v>1343</v>
      </c>
      <c r="L357" s="98">
        <v>2020051290062</v>
      </c>
      <c r="M357" s="96">
        <v>3</v>
      </c>
      <c r="N357" s="96">
        <v>11223</v>
      </c>
      <c r="O357" s="97" t="str">
        <f>+VLOOKUP(N357,'[3]Productos PD'!$B$2:$C$349,2,FALSE)</f>
        <v>Desarrollar acciones mediante procesos investigativos en áreas artísticas, culturales, creativas y patrimoniales.</v>
      </c>
      <c r="P357" s="96" t="s">
        <v>952</v>
      </c>
      <c r="Q357" s="96">
        <v>4</v>
      </c>
      <c r="R357" s="122" t="s">
        <v>953</v>
      </c>
      <c r="S357" s="125">
        <v>1</v>
      </c>
      <c r="T357" s="97" t="s">
        <v>1312</v>
      </c>
      <c r="U357" s="104" t="s">
        <v>1350</v>
      </c>
      <c r="V357" s="96" t="s">
        <v>952</v>
      </c>
      <c r="W357" s="125">
        <v>1</v>
      </c>
      <c r="X357" s="96" t="s">
        <v>984</v>
      </c>
      <c r="Y357" s="122">
        <v>0.32729298112504002</v>
      </c>
      <c r="Z357" s="126">
        <v>1</v>
      </c>
      <c r="AA357" s="126">
        <v>1</v>
      </c>
      <c r="AB357" s="113">
        <v>1</v>
      </c>
      <c r="AC357" s="134">
        <v>1</v>
      </c>
      <c r="AD357" s="113">
        <v>1</v>
      </c>
      <c r="AE357" s="132">
        <v>1</v>
      </c>
      <c r="AF357" s="113">
        <v>1</v>
      </c>
      <c r="AG357" s="130"/>
      <c r="AH357" s="54">
        <f t="shared" si="10"/>
        <v>1</v>
      </c>
      <c r="AI357" s="54">
        <f t="shared" si="11"/>
        <v>1</v>
      </c>
      <c r="AJ357" s="135">
        <v>5583957.660814614</v>
      </c>
      <c r="AK357" s="180">
        <v>30503</v>
      </c>
      <c r="AL357" s="108" t="s">
        <v>957</v>
      </c>
      <c r="AM357" s="135">
        <v>2691978</v>
      </c>
      <c r="AN357" s="153"/>
    </row>
    <row r="358" spans="1:40" ht="38.25" x14ac:dyDescent="0.25">
      <c r="A358" s="96">
        <v>1</v>
      </c>
      <c r="B358" s="97" t="s">
        <v>5</v>
      </c>
      <c r="C358" s="96">
        <v>12</v>
      </c>
      <c r="D358" s="96" t="s">
        <v>964</v>
      </c>
      <c r="E358" s="97" t="s">
        <v>6</v>
      </c>
      <c r="F358" s="98">
        <v>2</v>
      </c>
      <c r="G358" s="96" t="s">
        <v>1341</v>
      </c>
      <c r="H358" s="97" t="s">
        <v>1342</v>
      </c>
      <c r="I358" s="96">
        <v>9</v>
      </c>
      <c r="J358" s="96"/>
      <c r="K358" s="97" t="s">
        <v>1343</v>
      </c>
      <c r="L358" s="98">
        <v>2020051290062</v>
      </c>
      <c r="M358" s="96">
        <v>3</v>
      </c>
      <c r="N358" s="96">
        <v>11223</v>
      </c>
      <c r="O358" s="97" t="str">
        <f>+VLOOKUP(N358,'[3]Productos PD'!$B$2:$C$349,2,FALSE)</f>
        <v>Desarrollar acciones mediante procesos investigativos en áreas artísticas, culturales, creativas y patrimoniales.</v>
      </c>
      <c r="P358" s="96" t="s">
        <v>952</v>
      </c>
      <c r="Q358" s="96">
        <v>4</v>
      </c>
      <c r="R358" s="122" t="s">
        <v>953</v>
      </c>
      <c r="S358" s="125">
        <v>1</v>
      </c>
      <c r="T358" s="97" t="s">
        <v>1312</v>
      </c>
      <c r="U358" s="97" t="s">
        <v>1350</v>
      </c>
      <c r="V358" s="96" t="s">
        <v>952</v>
      </c>
      <c r="W358" s="125">
        <v>1</v>
      </c>
      <c r="X358" s="96" t="s">
        <v>984</v>
      </c>
      <c r="Y358" s="122">
        <v>0.32729298112504002</v>
      </c>
      <c r="Z358" s="126">
        <v>1</v>
      </c>
      <c r="AA358" s="126">
        <v>1</v>
      </c>
      <c r="AB358" s="113">
        <v>1</v>
      </c>
      <c r="AC358" s="134">
        <v>1</v>
      </c>
      <c r="AD358" s="113">
        <v>1</v>
      </c>
      <c r="AE358" s="132">
        <v>1</v>
      </c>
      <c r="AF358" s="113">
        <v>1</v>
      </c>
      <c r="AG358" s="130"/>
      <c r="AH358" s="54">
        <f t="shared" si="10"/>
        <v>1</v>
      </c>
      <c r="AI358" s="54">
        <f t="shared" si="11"/>
        <v>1</v>
      </c>
      <c r="AJ358" s="135">
        <v>12870533.339185385</v>
      </c>
      <c r="AK358" s="180">
        <v>50504</v>
      </c>
      <c r="AL358" s="108" t="s">
        <v>1327</v>
      </c>
      <c r="AM358" s="135">
        <v>9990987</v>
      </c>
      <c r="AN358" s="153"/>
    </row>
    <row r="359" spans="1:40" ht="38.25" x14ac:dyDescent="0.25">
      <c r="A359" s="96">
        <v>1</v>
      </c>
      <c r="B359" s="97" t="s">
        <v>5</v>
      </c>
      <c r="C359" s="96">
        <v>12</v>
      </c>
      <c r="D359" s="96" t="s">
        <v>964</v>
      </c>
      <c r="E359" s="97" t="s">
        <v>6</v>
      </c>
      <c r="F359" s="98">
        <v>2</v>
      </c>
      <c r="G359" s="96" t="s">
        <v>1341</v>
      </c>
      <c r="H359" s="97" t="s">
        <v>1342</v>
      </c>
      <c r="I359" s="96">
        <v>9</v>
      </c>
      <c r="J359" s="96"/>
      <c r="K359" s="97" t="s">
        <v>1343</v>
      </c>
      <c r="L359" s="98">
        <v>2020051290062</v>
      </c>
      <c r="M359" s="96">
        <v>3</v>
      </c>
      <c r="N359" s="96">
        <v>11223</v>
      </c>
      <c r="O359" s="97" t="str">
        <f>+VLOOKUP(N359,'[3]Productos PD'!$B$2:$C$349,2,FALSE)</f>
        <v>Desarrollar acciones mediante procesos investigativos en áreas artísticas, culturales, creativas y patrimoniales.</v>
      </c>
      <c r="P359" s="96" t="s">
        <v>952</v>
      </c>
      <c r="Q359" s="96">
        <v>4</v>
      </c>
      <c r="R359" s="122" t="s">
        <v>953</v>
      </c>
      <c r="S359" s="125">
        <v>1</v>
      </c>
      <c r="T359" s="97" t="s">
        <v>1312</v>
      </c>
      <c r="U359" s="97" t="s">
        <v>1351</v>
      </c>
      <c r="V359" s="96" t="s">
        <v>952</v>
      </c>
      <c r="W359" s="125">
        <v>1</v>
      </c>
      <c r="X359" s="96" t="s">
        <v>984</v>
      </c>
      <c r="Y359" s="122">
        <v>0.32729298112504002</v>
      </c>
      <c r="Z359" s="126">
        <v>1</v>
      </c>
      <c r="AA359" s="126">
        <v>1</v>
      </c>
      <c r="AB359" s="113">
        <v>1</v>
      </c>
      <c r="AC359" s="134">
        <v>1</v>
      </c>
      <c r="AD359" s="113">
        <v>1</v>
      </c>
      <c r="AE359" s="132">
        <v>1</v>
      </c>
      <c r="AF359" s="113">
        <v>1</v>
      </c>
      <c r="AG359" s="130"/>
      <c r="AH359" s="54">
        <f t="shared" si="10"/>
        <v>1</v>
      </c>
      <c r="AI359" s="54">
        <f t="shared" si="11"/>
        <v>1</v>
      </c>
      <c r="AJ359" s="135">
        <v>5583957.660814614</v>
      </c>
      <c r="AK359" s="180">
        <v>30503</v>
      </c>
      <c r="AL359" s="108" t="s">
        <v>957</v>
      </c>
      <c r="AM359" s="135">
        <v>2691978</v>
      </c>
      <c r="AN359" s="153"/>
    </row>
    <row r="360" spans="1:40" ht="38.25" x14ac:dyDescent="0.25">
      <c r="A360" s="96">
        <v>1</v>
      </c>
      <c r="B360" s="97" t="s">
        <v>5</v>
      </c>
      <c r="C360" s="96">
        <v>12</v>
      </c>
      <c r="D360" s="96" t="s">
        <v>964</v>
      </c>
      <c r="E360" s="97" t="s">
        <v>6</v>
      </c>
      <c r="F360" s="98">
        <v>2</v>
      </c>
      <c r="G360" s="96" t="s">
        <v>1341</v>
      </c>
      <c r="H360" s="97" t="s">
        <v>1342</v>
      </c>
      <c r="I360" s="96">
        <v>9</v>
      </c>
      <c r="J360" s="96"/>
      <c r="K360" s="97" t="s">
        <v>1343</v>
      </c>
      <c r="L360" s="98">
        <v>2020051290062</v>
      </c>
      <c r="M360" s="96">
        <v>3</v>
      </c>
      <c r="N360" s="96">
        <v>11223</v>
      </c>
      <c r="O360" s="97" t="str">
        <f>+VLOOKUP(N360,'[3]Productos PD'!$B$2:$C$349,2,FALSE)</f>
        <v>Desarrollar acciones mediante procesos investigativos en áreas artísticas, culturales, creativas y patrimoniales.</v>
      </c>
      <c r="P360" s="96" t="s">
        <v>952</v>
      </c>
      <c r="Q360" s="96">
        <v>4</v>
      </c>
      <c r="R360" s="122" t="s">
        <v>953</v>
      </c>
      <c r="S360" s="125">
        <v>1</v>
      </c>
      <c r="T360" s="97" t="s">
        <v>1312</v>
      </c>
      <c r="U360" s="104" t="s">
        <v>1351</v>
      </c>
      <c r="V360" s="96" t="s">
        <v>952</v>
      </c>
      <c r="W360" s="125">
        <v>1</v>
      </c>
      <c r="X360" s="96" t="s">
        <v>984</v>
      </c>
      <c r="Y360" s="122">
        <v>0.32729298112504002</v>
      </c>
      <c r="Z360" s="127">
        <v>1</v>
      </c>
      <c r="AA360" s="127">
        <v>1</v>
      </c>
      <c r="AB360" s="130">
        <v>1</v>
      </c>
      <c r="AC360" s="177">
        <v>1</v>
      </c>
      <c r="AD360" s="130">
        <v>1</v>
      </c>
      <c r="AE360" s="131">
        <v>1</v>
      </c>
      <c r="AF360" s="130">
        <v>1</v>
      </c>
      <c r="AG360" s="130"/>
      <c r="AH360" s="54">
        <f t="shared" si="10"/>
        <v>1</v>
      </c>
      <c r="AI360" s="54">
        <f t="shared" si="11"/>
        <v>1</v>
      </c>
      <c r="AJ360" s="135">
        <v>12870533.339185385</v>
      </c>
      <c r="AK360" s="180">
        <v>50504</v>
      </c>
      <c r="AL360" s="108" t="s">
        <v>1327</v>
      </c>
      <c r="AM360" s="135">
        <v>9990987</v>
      </c>
      <c r="AN360" s="153"/>
    </row>
    <row r="361" spans="1:40" ht="38.25" x14ac:dyDescent="0.25">
      <c r="A361" s="96">
        <v>1</v>
      </c>
      <c r="B361" s="97" t="s">
        <v>5</v>
      </c>
      <c r="C361" s="96">
        <v>12</v>
      </c>
      <c r="D361" s="96" t="s">
        <v>964</v>
      </c>
      <c r="E361" s="97" t="s">
        <v>6</v>
      </c>
      <c r="F361" s="98">
        <v>2</v>
      </c>
      <c r="G361" s="96" t="s">
        <v>1341</v>
      </c>
      <c r="H361" s="97" t="s">
        <v>1342</v>
      </c>
      <c r="I361" s="96">
        <v>9</v>
      </c>
      <c r="J361" s="96"/>
      <c r="K361" s="97" t="s">
        <v>1343</v>
      </c>
      <c r="L361" s="98">
        <v>2020051290062</v>
      </c>
      <c r="M361" s="96">
        <v>3</v>
      </c>
      <c r="N361" s="96">
        <v>11223</v>
      </c>
      <c r="O361" s="97" t="str">
        <f>+VLOOKUP(N361,'[3]Productos PD'!$B$2:$C$349,2,FALSE)</f>
        <v>Desarrollar acciones mediante procesos investigativos en áreas artísticas, culturales, creativas y patrimoniales.</v>
      </c>
      <c r="P361" s="96" t="s">
        <v>952</v>
      </c>
      <c r="Q361" s="96">
        <v>4</v>
      </c>
      <c r="R361" s="122" t="s">
        <v>953</v>
      </c>
      <c r="S361" s="125">
        <v>1</v>
      </c>
      <c r="T361" s="97" t="s">
        <v>1312</v>
      </c>
      <c r="U361" s="97" t="s">
        <v>1352</v>
      </c>
      <c r="V361" s="96" t="s">
        <v>952</v>
      </c>
      <c r="W361" s="125">
        <v>1</v>
      </c>
      <c r="X361" s="96" t="s">
        <v>984</v>
      </c>
      <c r="Y361" s="122">
        <v>0.16767672131460401</v>
      </c>
      <c r="Z361" s="126">
        <v>1</v>
      </c>
      <c r="AA361" s="126">
        <v>1</v>
      </c>
      <c r="AB361" s="113">
        <v>1</v>
      </c>
      <c r="AC361" s="134">
        <v>1</v>
      </c>
      <c r="AD361" s="113">
        <v>1</v>
      </c>
      <c r="AE361" s="132">
        <v>1</v>
      </c>
      <c r="AF361" s="113">
        <v>1</v>
      </c>
      <c r="AG361" s="130"/>
      <c r="AH361" s="54">
        <f t="shared" si="10"/>
        <v>1</v>
      </c>
      <c r="AI361" s="54">
        <f t="shared" si="11"/>
        <v>1</v>
      </c>
      <c r="AJ361" s="135">
        <v>2860738.7463871436</v>
      </c>
      <c r="AK361" s="180">
        <v>30503</v>
      </c>
      <c r="AL361" s="108" t="s">
        <v>957</v>
      </c>
      <c r="AM361" s="135">
        <v>1390546</v>
      </c>
      <c r="AN361" s="153"/>
    </row>
    <row r="362" spans="1:40" ht="38.25" x14ac:dyDescent="0.25">
      <c r="A362" s="96">
        <v>1</v>
      </c>
      <c r="B362" s="97" t="s">
        <v>5</v>
      </c>
      <c r="C362" s="96">
        <v>12</v>
      </c>
      <c r="D362" s="96" t="s">
        <v>964</v>
      </c>
      <c r="E362" s="97" t="s">
        <v>6</v>
      </c>
      <c r="F362" s="98">
        <v>2</v>
      </c>
      <c r="G362" s="96" t="s">
        <v>1341</v>
      </c>
      <c r="H362" s="97" t="s">
        <v>1342</v>
      </c>
      <c r="I362" s="96">
        <v>9</v>
      </c>
      <c r="J362" s="96"/>
      <c r="K362" s="97" t="s">
        <v>1343</v>
      </c>
      <c r="L362" s="98">
        <v>2020051290062</v>
      </c>
      <c r="M362" s="96">
        <v>3</v>
      </c>
      <c r="N362" s="96">
        <v>11223</v>
      </c>
      <c r="O362" s="97" t="str">
        <f>+VLOOKUP(N362,'[3]Productos PD'!$B$2:$C$349,2,FALSE)</f>
        <v>Desarrollar acciones mediante procesos investigativos en áreas artísticas, culturales, creativas y patrimoniales.</v>
      </c>
      <c r="P362" s="96" t="s">
        <v>952</v>
      </c>
      <c r="Q362" s="96">
        <v>4</v>
      </c>
      <c r="R362" s="122" t="s">
        <v>953</v>
      </c>
      <c r="S362" s="125">
        <v>1</v>
      </c>
      <c r="T362" s="97" t="s">
        <v>1312</v>
      </c>
      <c r="U362" s="97" t="s">
        <v>1352</v>
      </c>
      <c r="V362" s="96" t="s">
        <v>952</v>
      </c>
      <c r="W362" s="125">
        <v>1</v>
      </c>
      <c r="X362" s="96" t="s">
        <v>984</v>
      </c>
      <c r="Y362" s="122">
        <v>0.16767672131460401</v>
      </c>
      <c r="Z362" s="126">
        <v>1</v>
      </c>
      <c r="AA362" s="126">
        <v>1</v>
      </c>
      <c r="AB362" s="113">
        <v>1</v>
      </c>
      <c r="AC362" s="134">
        <v>1</v>
      </c>
      <c r="AD362" s="113">
        <v>1</v>
      </c>
      <c r="AE362" s="132">
        <v>1</v>
      </c>
      <c r="AF362" s="113">
        <v>1</v>
      </c>
      <c r="AG362" s="130"/>
      <c r="AH362" s="54">
        <f t="shared" si="10"/>
        <v>1</v>
      </c>
      <c r="AI362" s="54">
        <f t="shared" si="11"/>
        <v>1</v>
      </c>
      <c r="AJ362" s="135">
        <v>6593752.2536128564</v>
      </c>
      <c r="AK362" s="180">
        <v>50504</v>
      </c>
      <c r="AL362" s="108" t="s">
        <v>1327</v>
      </c>
      <c r="AM362" s="135">
        <v>4996789</v>
      </c>
      <c r="AN362" s="153"/>
    </row>
    <row r="363" spans="1:40" ht="38.25" x14ac:dyDescent="0.25">
      <c r="A363" s="96">
        <v>1</v>
      </c>
      <c r="B363" s="97" t="s">
        <v>5</v>
      </c>
      <c r="C363" s="96">
        <v>12</v>
      </c>
      <c r="D363" s="96" t="s">
        <v>964</v>
      </c>
      <c r="E363" s="97" t="s">
        <v>6</v>
      </c>
      <c r="F363" s="98">
        <v>2</v>
      </c>
      <c r="G363" s="96" t="s">
        <v>1341</v>
      </c>
      <c r="H363" s="97" t="s">
        <v>1342</v>
      </c>
      <c r="I363" s="96">
        <v>9</v>
      </c>
      <c r="J363" s="96"/>
      <c r="K363" s="97" t="s">
        <v>1343</v>
      </c>
      <c r="L363" s="98">
        <v>2020051290062</v>
      </c>
      <c r="M363" s="96">
        <v>4</v>
      </c>
      <c r="N363" s="96">
        <v>11224</v>
      </c>
      <c r="O363" s="97" t="str">
        <f>+VLOOKUP(N363,'[3]Productos PD'!$B$2:$C$349,2,FALSE)</f>
        <v>Acciones para la actualización y declaración de bienes culturales y patrimoniales del Municipio de Caldas.</v>
      </c>
      <c r="P363" s="96" t="s">
        <v>952</v>
      </c>
      <c r="Q363" s="96">
        <v>4</v>
      </c>
      <c r="R363" s="122" t="s">
        <v>953</v>
      </c>
      <c r="S363" s="125">
        <v>1</v>
      </c>
      <c r="T363" s="97" t="s">
        <v>1312</v>
      </c>
      <c r="U363" s="97" t="s">
        <v>1353</v>
      </c>
      <c r="V363" s="96" t="s">
        <v>952</v>
      </c>
      <c r="W363" s="125">
        <v>1</v>
      </c>
      <c r="X363" s="96" t="s">
        <v>984</v>
      </c>
      <c r="Y363" s="122">
        <v>0.5</v>
      </c>
      <c r="Z363" s="127">
        <v>1</v>
      </c>
      <c r="AA363" s="127">
        <v>1</v>
      </c>
      <c r="AB363" s="130">
        <v>1</v>
      </c>
      <c r="AC363" s="177">
        <v>0</v>
      </c>
      <c r="AD363" s="130">
        <v>1</v>
      </c>
      <c r="AE363" s="131">
        <v>0</v>
      </c>
      <c r="AF363" s="130">
        <v>1</v>
      </c>
      <c r="AG363" s="130"/>
      <c r="AH363" s="54">
        <f>+IF(X363="Acumulado",(AA363+AC363+AE363+AG363)/(Z363+AB363+AD363+AF363),
IF(X363="No acumulado",IF(AG363&lt;&gt;"",(AG363/IF(AF363=0,1,AF363)),IF(AE363&lt;&gt;"",(AE363/IF(AD363=0,1,AD363)),IF(AC363&lt;&gt;"",(AC363/IF(AB363=0,1,AB363)),IF(AA363&lt;&gt;"",(AA363/IF(Z363=0,1,Z363)))))), IF(X363="Mantenimiento",IF(AG363&lt;&gt;"",(AG363/IF(AG363=0,1,AG363)),IF(AE363&lt;&gt;"",(AE363/IF(AE363=0,1,AE363)),IF(AC363&lt;&gt;"",(AC363/IF(AC363=0,1,AC363)),IF(AA363&lt;&gt;"",(AA363/IF(AA363=0,1,AA363)))))))))</f>
        <v>0</v>
      </c>
      <c r="AI363" s="54">
        <f t="shared" si="11"/>
        <v>0</v>
      </c>
      <c r="AJ363" s="135">
        <v>19111481.344999999</v>
      </c>
      <c r="AK363" s="180">
        <v>30503</v>
      </c>
      <c r="AL363" s="108" t="s">
        <v>957</v>
      </c>
      <c r="AM363" s="135">
        <v>2800000</v>
      </c>
      <c r="AN363" s="153" t="s">
        <v>1354</v>
      </c>
    </row>
    <row r="364" spans="1:40" ht="38.25" x14ac:dyDescent="0.25">
      <c r="A364" s="96">
        <v>1</v>
      </c>
      <c r="B364" s="97" t="s">
        <v>5</v>
      </c>
      <c r="C364" s="96">
        <v>12</v>
      </c>
      <c r="D364" s="96" t="s">
        <v>964</v>
      </c>
      <c r="E364" s="97" t="s">
        <v>6</v>
      </c>
      <c r="F364" s="98">
        <v>2</v>
      </c>
      <c r="G364" s="96" t="s">
        <v>1341</v>
      </c>
      <c r="H364" s="97" t="s">
        <v>1342</v>
      </c>
      <c r="I364" s="96">
        <v>9</v>
      </c>
      <c r="J364" s="96"/>
      <c r="K364" s="97" t="s">
        <v>1343</v>
      </c>
      <c r="L364" s="98">
        <v>2020051290062</v>
      </c>
      <c r="M364" s="96">
        <v>4</v>
      </c>
      <c r="N364" s="96">
        <v>11224</v>
      </c>
      <c r="O364" s="97" t="str">
        <f>+VLOOKUP(N364,'[3]Productos PD'!$B$2:$C$349,2,FALSE)</f>
        <v>Acciones para la actualización y declaración de bienes culturales y patrimoniales del Municipio de Caldas.</v>
      </c>
      <c r="P364" s="96" t="s">
        <v>952</v>
      </c>
      <c r="Q364" s="96">
        <v>4</v>
      </c>
      <c r="R364" s="122" t="s">
        <v>953</v>
      </c>
      <c r="S364" s="125">
        <v>1</v>
      </c>
      <c r="T364" s="97" t="s">
        <v>1312</v>
      </c>
      <c r="U364" s="97" t="s">
        <v>1353</v>
      </c>
      <c r="V364" s="96" t="s">
        <v>952</v>
      </c>
      <c r="W364" s="125">
        <v>1</v>
      </c>
      <c r="X364" s="96" t="s">
        <v>984</v>
      </c>
      <c r="Y364" s="122">
        <v>0.5</v>
      </c>
      <c r="Z364" s="127">
        <v>1</v>
      </c>
      <c r="AA364" s="127">
        <v>1</v>
      </c>
      <c r="AB364" s="130">
        <v>1</v>
      </c>
      <c r="AC364" s="177">
        <v>0</v>
      </c>
      <c r="AD364" s="130">
        <v>1</v>
      </c>
      <c r="AE364" s="131">
        <v>0</v>
      </c>
      <c r="AF364" s="130">
        <v>1</v>
      </c>
      <c r="AG364" s="130"/>
      <c r="AH364" s="54">
        <f t="shared" si="10"/>
        <v>0</v>
      </c>
      <c r="AI364" s="54">
        <f t="shared" si="11"/>
        <v>0</v>
      </c>
      <c r="AJ364" s="135">
        <v>9454491</v>
      </c>
      <c r="AK364" s="180">
        <v>50504</v>
      </c>
      <c r="AL364" s="108" t="s">
        <v>1327</v>
      </c>
      <c r="AM364" s="135">
        <v>5000000</v>
      </c>
      <c r="AN364" s="153" t="s">
        <v>1354</v>
      </c>
    </row>
    <row r="365" spans="1:40" ht="38.25" x14ac:dyDescent="0.25">
      <c r="A365" s="96">
        <v>1</v>
      </c>
      <c r="B365" s="97" t="s">
        <v>5</v>
      </c>
      <c r="C365" s="96">
        <v>12</v>
      </c>
      <c r="D365" s="96" t="s">
        <v>964</v>
      </c>
      <c r="E365" s="97" t="s">
        <v>6</v>
      </c>
      <c r="F365" s="98">
        <v>2</v>
      </c>
      <c r="G365" s="96" t="s">
        <v>1341</v>
      </c>
      <c r="H365" s="97" t="s">
        <v>1342</v>
      </c>
      <c r="I365" s="96">
        <v>9</v>
      </c>
      <c r="J365" s="96"/>
      <c r="K365" s="97" t="s">
        <v>1343</v>
      </c>
      <c r="L365" s="98">
        <v>2020051290062</v>
      </c>
      <c r="M365" s="96">
        <v>4</v>
      </c>
      <c r="N365" s="96">
        <v>11224</v>
      </c>
      <c r="O365" s="97" t="str">
        <f>+VLOOKUP(N365,'[3]Productos PD'!$B$2:$C$349,2,FALSE)</f>
        <v>Acciones para la actualización y declaración de bienes culturales y patrimoniales del Municipio de Caldas.</v>
      </c>
      <c r="P365" s="96" t="s">
        <v>952</v>
      </c>
      <c r="Q365" s="96">
        <v>4</v>
      </c>
      <c r="R365" s="122" t="s">
        <v>953</v>
      </c>
      <c r="S365" s="125">
        <v>1</v>
      </c>
      <c r="T365" s="97" t="s">
        <v>1312</v>
      </c>
      <c r="U365" s="97" t="s">
        <v>1355</v>
      </c>
      <c r="V365" s="96" t="s">
        <v>952</v>
      </c>
      <c r="W365" s="125">
        <v>1</v>
      </c>
      <c r="X365" s="96" t="s">
        <v>984</v>
      </c>
      <c r="Y365" s="122">
        <v>0.5</v>
      </c>
      <c r="Z365" s="127">
        <v>1</v>
      </c>
      <c r="AA365" s="127">
        <v>1</v>
      </c>
      <c r="AB365" s="130">
        <v>1</v>
      </c>
      <c r="AC365" s="177">
        <v>1</v>
      </c>
      <c r="AD365" s="130">
        <v>1</v>
      </c>
      <c r="AE365" s="131">
        <v>1</v>
      </c>
      <c r="AF365" s="130">
        <v>1</v>
      </c>
      <c r="AG365" s="130"/>
      <c r="AH365" s="54">
        <f t="shared" si="10"/>
        <v>1</v>
      </c>
      <c r="AI365" s="54">
        <f t="shared" si="11"/>
        <v>1</v>
      </c>
      <c r="AJ365" s="135">
        <v>19111481.344999999</v>
      </c>
      <c r="AK365" s="180">
        <v>30503</v>
      </c>
      <c r="AL365" s="108" t="s">
        <v>957</v>
      </c>
      <c r="AM365" s="135">
        <v>14983466.18</v>
      </c>
      <c r="AN365" s="153"/>
    </row>
    <row r="366" spans="1:40" ht="38.25" x14ac:dyDescent="0.25">
      <c r="A366" s="96">
        <v>1</v>
      </c>
      <c r="B366" s="97" t="s">
        <v>5</v>
      </c>
      <c r="C366" s="96">
        <v>12</v>
      </c>
      <c r="D366" s="96" t="s">
        <v>964</v>
      </c>
      <c r="E366" s="97" t="s">
        <v>6</v>
      </c>
      <c r="F366" s="98">
        <v>2</v>
      </c>
      <c r="G366" s="96" t="s">
        <v>1341</v>
      </c>
      <c r="H366" s="97" t="s">
        <v>1342</v>
      </c>
      <c r="I366" s="96">
        <v>9</v>
      </c>
      <c r="J366" s="96"/>
      <c r="K366" s="97" t="s">
        <v>1343</v>
      </c>
      <c r="L366" s="98">
        <v>2020051290062</v>
      </c>
      <c r="M366" s="96">
        <v>4</v>
      </c>
      <c r="N366" s="96">
        <v>11224</v>
      </c>
      <c r="O366" s="97" t="str">
        <f>+VLOOKUP(N366,'[3]Productos PD'!$B$2:$C$349,2,FALSE)</f>
        <v>Acciones para la actualización y declaración de bienes culturales y patrimoniales del Municipio de Caldas.</v>
      </c>
      <c r="P366" s="96" t="s">
        <v>952</v>
      </c>
      <c r="Q366" s="96">
        <v>4</v>
      </c>
      <c r="R366" s="122" t="s">
        <v>953</v>
      </c>
      <c r="S366" s="125">
        <v>1</v>
      </c>
      <c r="T366" s="97" t="s">
        <v>1312</v>
      </c>
      <c r="U366" s="97" t="s">
        <v>1355</v>
      </c>
      <c r="V366" s="96" t="s">
        <v>952</v>
      </c>
      <c r="W366" s="125">
        <v>1</v>
      </c>
      <c r="X366" s="96" t="s">
        <v>984</v>
      </c>
      <c r="Y366" s="122">
        <v>0.5</v>
      </c>
      <c r="Z366" s="127">
        <v>1</v>
      </c>
      <c r="AA366" s="127">
        <v>1</v>
      </c>
      <c r="AB366" s="130">
        <v>1</v>
      </c>
      <c r="AC366" s="177">
        <v>1</v>
      </c>
      <c r="AD366" s="130">
        <v>1</v>
      </c>
      <c r="AE366" s="131">
        <v>1</v>
      </c>
      <c r="AF366" s="130">
        <v>1</v>
      </c>
      <c r="AG366" s="130"/>
      <c r="AH366" s="54">
        <f t="shared" si="10"/>
        <v>1</v>
      </c>
      <c r="AI366" s="54">
        <f t="shared" si="11"/>
        <v>1</v>
      </c>
      <c r="AJ366" s="135">
        <v>9454491</v>
      </c>
      <c r="AK366" s="180">
        <v>50504</v>
      </c>
      <c r="AL366" s="108" t="s">
        <v>1327</v>
      </c>
      <c r="AM366" s="135">
        <v>6997890</v>
      </c>
      <c r="AN366" s="153"/>
    </row>
    <row r="367" spans="1:40" ht="38.25" x14ac:dyDescent="0.25">
      <c r="A367" s="96">
        <v>1</v>
      </c>
      <c r="B367" s="97" t="s">
        <v>5</v>
      </c>
      <c r="C367" s="96">
        <v>12</v>
      </c>
      <c r="D367" s="96" t="s">
        <v>964</v>
      </c>
      <c r="E367" s="97" t="s">
        <v>6</v>
      </c>
      <c r="F367" s="98">
        <v>3</v>
      </c>
      <c r="G367" s="96" t="s">
        <v>1356</v>
      </c>
      <c r="H367" s="97" t="s">
        <v>1357</v>
      </c>
      <c r="I367" s="96">
        <v>9</v>
      </c>
      <c r="J367" s="96"/>
      <c r="K367" s="97" t="s">
        <v>1358</v>
      </c>
      <c r="L367" s="98">
        <v>2020051290059</v>
      </c>
      <c r="M367" s="96">
        <v>2</v>
      </c>
      <c r="N367" s="96">
        <v>11232</v>
      </c>
      <c r="O367" s="97" t="str">
        <f>+VLOOKUP(N367,'[3]Productos PD'!$B$2:$C$349,2,FALSE)</f>
        <v>Modernización y dotación de las diferentes áreas artísticas y culturales de la casa de la cultura del Municipio de Caldas.</v>
      </c>
      <c r="P367" s="96" t="s">
        <v>952</v>
      </c>
      <c r="Q367" s="96">
        <v>4</v>
      </c>
      <c r="R367" s="122" t="s">
        <v>953</v>
      </c>
      <c r="S367" s="125">
        <v>1</v>
      </c>
      <c r="T367" s="97" t="s">
        <v>1312</v>
      </c>
      <c r="U367" s="104" t="s">
        <v>1359</v>
      </c>
      <c r="V367" s="96" t="s">
        <v>952</v>
      </c>
      <c r="W367" s="125">
        <v>1</v>
      </c>
      <c r="X367" s="103" t="s">
        <v>956</v>
      </c>
      <c r="Y367" s="122">
        <v>0.27946562940180603</v>
      </c>
      <c r="Z367" s="127">
        <v>0</v>
      </c>
      <c r="AA367" s="127">
        <v>0</v>
      </c>
      <c r="AB367" s="130">
        <v>0</v>
      </c>
      <c r="AC367" s="134">
        <v>0</v>
      </c>
      <c r="AD367" s="130">
        <v>0</v>
      </c>
      <c r="AE367" s="132">
        <v>0</v>
      </c>
      <c r="AF367" s="113">
        <v>1</v>
      </c>
      <c r="AG367" s="130"/>
      <c r="AH367" s="54">
        <f t="shared" si="10"/>
        <v>0</v>
      </c>
      <c r="AI367" s="54">
        <f t="shared" si="11"/>
        <v>0</v>
      </c>
      <c r="AJ367" s="135">
        <v>33577582.1976422</v>
      </c>
      <c r="AK367" s="109">
        <v>30507</v>
      </c>
      <c r="AL367" s="108" t="s">
        <v>957</v>
      </c>
      <c r="AM367" s="135">
        <v>0</v>
      </c>
      <c r="AN367" s="153"/>
    </row>
    <row r="368" spans="1:40" ht="38.25" x14ac:dyDescent="0.25">
      <c r="A368" s="96">
        <v>1</v>
      </c>
      <c r="B368" s="97" t="s">
        <v>5</v>
      </c>
      <c r="C368" s="96">
        <v>12</v>
      </c>
      <c r="D368" s="96" t="s">
        <v>964</v>
      </c>
      <c r="E368" s="97" t="s">
        <v>6</v>
      </c>
      <c r="F368" s="98">
        <v>3</v>
      </c>
      <c r="G368" s="96" t="s">
        <v>1356</v>
      </c>
      <c r="H368" s="97" t="s">
        <v>1357</v>
      </c>
      <c r="I368" s="96">
        <v>9</v>
      </c>
      <c r="J368" s="96"/>
      <c r="K368" s="97" t="s">
        <v>1358</v>
      </c>
      <c r="L368" s="98">
        <v>2020051290059</v>
      </c>
      <c r="M368" s="96">
        <v>2</v>
      </c>
      <c r="N368" s="96">
        <v>11232</v>
      </c>
      <c r="O368" s="97" t="str">
        <f>+VLOOKUP(N368,'[3]Productos PD'!$B$2:$C$349,2,FALSE)</f>
        <v>Modernización y dotación de las diferentes áreas artísticas y culturales de la casa de la cultura del Municipio de Caldas.</v>
      </c>
      <c r="P368" s="96" t="s">
        <v>952</v>
      </c>
      <c r="Q368" s="96">
        <v>4</v>
      </c>
      <c r="R368" s="122" t="s">
        <v>953</v>
      </c>
      <c r="S368" s="125">
        <v>1</v>
      </c>
      <c r="T368" s="97" t="s">
        <v>1312</v>
      </c>
      <c r="U368" s="104" t="s">
        <v>1359</v>
      </c>
      <c r="V368" s="96" t="s">
        <v>952</v>
      </c>
      <c r="W368" s="125">
        <v>1</v>
      </c>
      <c r="X368" s="103" t="s">
        <v>956</v>
      </c>
      <c r="Y368" s="122">
        <v>0.27946562940180603</v>
      </c>
      <c r="Z368" s="127">
        <v>0</v>
      </c>
      <c r="AA368" s="127">
        <v>0</v>
      </c>
      <c r="AB368" s="130">
        <v>0</v>
      </c>
      <c r="AC368" s="134">
        <v>0</v>
      </c>
      <c r="AD368" s="130">
        <v>0</v>
      </c>
      <c r="AE368" s="132">
        <v>0</v>
      </c>
      <c r="AF368" s="113">
        <v>1</v>
      </c>
      <c r="AG368" s="130"/>
      <c r="AH368" s="54">
        <f t="shared" si="10"/>
        <v>0</v>
      </c>
      <c r="AI368" s="54">
        <f t="shared" si="11"/>
        <v>0</v>
      </c>
      <c r="AJ368" s="135">
        <v>8904851.6192307193</v>
      </c>
      <c r="AK368" s="181">
        <v>30503</v>
      </c>
      <c r="AL368" s="108" t="s">
        <v>957</v>
      </c>
      <c r="AM368" s="135">
        <v>0</v>
      </c>
      <c r="AN368" s="153"/>
    </row>
    <row r="369" spans="1:40" ht="38.25" x14ac:dyDescent="0.25">
      <c r="A369" s="96">
        <v>1</v>
      </c>
      <c r="B369" s="97" t="s">
        <v>5</v>
      </c>
      <c r="C369" s="96">
        <v>12</v>
      </c>
      <c r="D369" s="96" t="s">
        <v>964</v>
      </c>
      <c r="E369" s="97" t="s">
        <v>6</v>
      </c>
      <c r="F369" s="98">
        <v>3</v>
      </c>
      <c r="G369" s="96" t="s">
        <v>1356</v>
      </c>
      <c r="H369" s="97" t="s">
        <v>1357</v>
      </c>
      <c r="I369" s="96">
        <v>9</v>
      </c>
      <c r="J369" s="96"/>
      <c r="K369" s="97" t="s">
        <v>1358</v>
      </c>
      <c r="L369" s="98">
        <v>2020051290059</v>
      </c>
      <c r="M369" s="96">
        <v>2</v>
      </c>
      <c r="N369" s="96">
        <v>11232</v>
      </c>
      <c r="O369" s="97" t="str">
        <f>+VLOOKUP(N369,'[3]Productos PD'!$B$2:$C$349,2,FALSE)</f>
        <v>Modernización y dotación de las diferentes áreas artísticas y culturales de la casa de la cultura del Municipio de Caldas.</v>
      </c>
      <c r="P369" s="96" t="s">
        <v>952</v>
      </c>
      <c r="Q369" s="96">
        <v>4</v>
      </c>
      <c r="R369" s="122" t="s">
        <v>953</v>
      </c>
      <c r="S369" s="125">
        <v>1</v>
      </c>
      <c r="T369" s="97" t="s">
        <v>1312</v>
      </c>
      <c r="U369" s="104" t="s">
        <v>1360</v>
      </c>
      <c r="V369" s="96" t="s">
        <v>952</v>
      </c>
      <c r="W369" s="125">
        <v>1</v>
      </c>
      <c r="X369" s="103" t="s">
        <v>956</v>
      </c>
      <c r="Y369" s="122">
        <v>0.18013359264954801</v>
      </c>
      <c r="Z369" s="127">
        <v>0</v>
      </c>
      <c r="AA369" s="127">
        <v>0</v>
      </c>
      <c r="AB369" s="113">
        <v>1</v>
      </c>
      <c r="AC369" s="134">
        <v>1</v>
      </c>
      <c r="AD369" s="130">
        <v>0</v>
      </c>
      <c r="AE369" s="132">
        <v>0</v>
      </c>
      <c r="AF369" s="130">
        <v>0</v>
      </c>
      <c r="AG369" s="130"/>
      <c r="AH369" s="54">
        <f t="shared" si="10"/>
        <v>1</v>
      </c>
      <c r="AI369" s="54">
        <f t="shared" si="11"/>
        <v>1</v>
      </c>
      <c r="AJ369" s="135">
        <v>6172495.9500000002</v>
      </c>
      <c r="AK369" s="181">
        <v>30504</v>
      </c>
      <c r="AL369" s="108" t="s">
        <v>957</v>
      </c>
      <c r="AM369" s="135">
        <v>6172496</v>
      </c>
      <c r="AN369" s="153"/>
    </row>
    <row r="370" spans="1:40" ht="38.25" x14ac:dyDescent="0.25">
      <c r="A370" s="96">
        <v>1</v>
      </c>
      <c r="B370" s="97" t="s">
        <v>5</v>
      </c>
      <c r="C370" s="96">
        <v>12</v>
      </c>
      <c r="D370" s="96" t="s">
        <v>964</v>
      </c>
      <c r="E370" s="97" t="s">
        <v>6</v>
      </c>
      <c r="F370" s="98">
        <v>3</v>
      </c>
      <c r="G370" s="96" t="s">
        <v>1356</v>
      </c>
      <c r="H370" s="97" t="s">
        <v>1357</v>
      </c>
      <c r="I370" s="96">
        <v>9</v>
      </c>
      <c r="J370" s="96"/>
      <c r="K370" s="97" t="s">
        <v>1358</v>
      </c>
      <c r="L370" s="98">
        <v>2020051290059</v>
      </c>
      <c r="M370" s="96">
        <v>2</v>
      </c>
      <c r="N370" s="96">
        <v>11232</v>
      </c>
      <c r="O370" s="97" t="str">
        <f>+VLOOKUP(N370,'[3]Productos PD'!$B$2:$C$349,2,FALSE)</f>
        <v>Modernización y dotación de las diferentes áreas artísticas y culturales de la casa de la cultura del Municipio de Caldas.</v>
      </c>
      <c r="P370" s="96" t="s">
        <v>952</v>
      </c>
      <c r="Q370" s="96">
        <v>4</v>
      </c>
      <c r="R370" s="122" t="s">
        <v>953</v>
      </c>
      <c r="S370" s="125">
        <v>1</v>
      </c>
      <c r="T370" s="97" t="s">
        <v>1312</v>
      </c>
      <c r="U370" s="104" t="s">
        <v>1360</v>
      </c>
      <c r="V370" s="96" t="s">
        <v>952</v>
      </c>
      <c r="W370" s="125">
        <v>1</v>
      </c>
      <c r="X370" s="103" t="s">
        <v>956</v>
      </c>
      <c r="Y370" s="122">
        <v>0.18013359264954801</v>
      </c>
      <c r="Z370" s="127">
        <v>0</v>
      </c>
      <c r="AA370" s="127">
        <v>0</v>
      </c>
      <c r="AB370" s="113">
        <v>1</v>
      </c>
      <c r="AC370" s="134">
        <v>1</v>
      </c>
      <c r="AD370" s="130">
        <v>0</v>
      </c>
      <c r="AE370" s="132">
        <v>0</v>
      </c>
      <c r="AF370" s="130">
        <v>0</v>
      </c>
      <c r="AG370" s="130"/>
      <c r="AH370" s="54">
        <f t="shared" si="10"/>
        <v>1</v>
      </c>
      <c r="AI370" s="54">
        <f t="shared" si="11"/>
        <v>1</v>
      </c>
      <c r="AJ370" s="135">
        <v>15469678.892357999</v>
      </c>
      <c r="AK370" s="109">
        <v>30507</v>
      </c>
      <c r="AL370" s="108" t="s">
        <v>957</v>
      </c>
      <c r="AM370" s="135">
        <v>35948590</v>
      </c>
      <c r="AN370" s="153"/>
    </row>
    <row r="371" spans="1:40" ht="38.25" x14ac:dyDescent="0.25">
      <c r="A371" s="96">
        <v>1</v>
      </c>
      <c r="B371" s="97" t="s">
        <v>5</v>
      </c>
      <c r="C371" s="96">
        <v>12</v>
      </c>
      <c r="D371" s="96" t="s">
        <v>964</v>
      </c>
      <c r="E371" s="97" t="s">
        <v>6</v>
      </c>
      <c r="F371" s="98">
        <v>3</v>
      </c>
      <c r="G371" s="96" t="s">
        <v>1356</v>
      </c>
      <c r="H371" s="97" t="s">
        <v>1357</v>
      </c>
      <c r="I371" s="96">
        <v>9</v>
      </c>
      <c r="J371" s="96"/>
      <c r="K371" s="97" t="s">
        <v>1358</v>
      </c>
      <c r="L371" s="98">
        <v>2020051290059</v>
      </c>
      <c r="M371" s="96">
        <v>2</v>
      </c>
      <c r="N371" s="96">
        <v>11232</v>
      </c>
      <c r="O371" s="97" t="str">
        <f>+VLOOKUP(N371,'[3]Productos PD'!$B$2:$C$349,2,FALSE)</f>
        <v>Modernización y dotación de las diferentes áreas artísticas y culturales de la casa de la cultura del Municipio de Caldas.</v>
      </c>
      <c r="P371" s="96" t="s">
        <v>952</v>
      </c>
      <c r="Q371" s="96">
        <v>4</v>
      </c>
      <c r="R371" s="122" t="s">
        <v>953</v>
      </c>
      <c r="S371" s="125">
        <v>1</v>
      </c>
      <c r="T371" s="97" t="s">
        <v>1312</v>
      </c>
      <c r="U371" s="104" t="s">
        <v>1360</v>
      </c>
      <c r="V371" s="96" t="s">
        <v>952</v>
      </c>
      <c r="W371" s="125">
        <v>1</v>
      </c>
      <c r="X371" s="103" t="s">
        <v>956</v>
      </c>
      <c r="Y371" s="122">
        <v>0.18013359264954801</v>
      </c>
      <c r="Z371" s="127">
        <v>0</v>
      </c>
      <c r="AA371" s="127">
        <v>0</v>
      </c>
      <c r="AB371" s="113">
        <v>1</v>
      </c>
      <c r="AC371" s="134">
        <v>1</v>
      </c>
      <c r="AD371" s="130">
        <v>0</v>
      </c>
      <c r="AE371" s="132">
        <v>0</v>
      </c>
      <c r="AF371" s="130">
        <v>0</v>
      </c>
      <c r="AG371" s="130"/>
      <c r="AH371" s="54">
        <f t="shared" si="10"/>
        <v>1</v>
      </c>
      <c r="AI371" s="54">
        <f t="shared" si="11"/>
        <v>1</v>
      </c>
      <c r="AJ371" s="135">
        <v>5739750.2426923197</v>
      </c>
      <c r="AK371" s="109">
        <v>30503</v>
      </c>
      <c r="AL371" s="108" t="s">
        <v>957</v>
      </c>
      <c r="AM371" s="135">
        <v>900000</v>
      </c>
      <c r="AN371" s="153"/>
    </row>
    <row r="372" spans="1:40" ht="38.25" x14ac:dyDescent="0.25">
      <c r="A372" s="96">
        <v>1</v>
      </c>
      <c r="B372" s="97" t="s">
        <v>5</v>
      </c>
      <c r="C372" s="96">
        <v>12</v>
      </c>
      <c r="D372" s="96" t="s">
        <v>964</v>
      </c>
      <c r="E372" s="97" t="s">
        <v>6</v>
      </c>
      <c r="F372" s="98">
        <v>3</v>
      </c>
      <c r="G372" s="96" t="s">
        <v>1356</v>
      </c>
      <c r="H372" s="97" t="s">
        <v>1357</v>
      </c>
      <c r="I372" s="96">
        <v>9</v>
      </c>
      <c r="J372" s="96"/>
      <c r="K372" s="97" t="s">
        <v>1358</v>
      </c>
      <c r="L372" s="98">
        <v>2020051290059</v>
      </c>
      <c r="M372" s="96">
        <v>2</v>
      </c>
      <c r="N372" s="96">
        <v>11232</v>
      </c>
      <c r="O372" s="97" t="str">
        <f>+VLOOKUP(N372,'[3]Productos PD'!$B$2:$C$349,2,FALSE)</f>
        <v>Modernización y dotación de las diferentes áreas artísticas y culturales de la casa de la cultura del Municipio de Caldas.</v>
      </c>
      <c r="P372" s="96" t="s">
        <v>952</v>
      </c>
      <c r="Q372" s="96">
        <v>4</v>
      </c>
      <c r="R372" s="122" t="s">
        <v>953</v>
      </c>
      <c r="S372" s="125">
        <v>1</v>
      </c>
      <c r="T372" s="97" t="s">
        <v>1312</v>
      </c>
      <c r="U372" s="104" t="s">
        <v>1361</v>
      </c>
      <c r="V372" s="96" t="s">
        <v>952</v>
      </c>
      <c r="W372" s="125">
        <v>1</v>
      </c>
      <c r="X372" s="103" t="s">
        <v>956</v>
      </c>
      <c r="Y372" s="122">
        <v>0.18013359264954801</v>
      </c>
      <c r="Z372" s="127">
        <v>0</v>
      </c>
      <c r="AA372" s="127">
        <v>0</v>
      </c>
      <c r="AB372" s="113">
        <v>1</v>
      </c>
      <c r="AC372" s="134">
        <v>0</v>
      </c>
      <c r="AD372" s="130">
        <v>0</v>
      </c>
      <c r="AE372" s="132">
        <v>0</v>
      </c>
      <c r="AF372" s="130">
        <v>0</v>
      </c>
      <c r="AG372" s="113"/>
      <c r="AH372" s="54">
        <f t="shared" si="10"/>
        <v>0</v>
      </c>
      <c r="AI372" s="54">
        <f t="shared" si="11"/>
        <v>0</v>
      </c>
      <c r="AJ372" s="135">
        <v>21642913.751839399</v>
      </c>
      <c r="AK372" s="180">
        <v>30504</v>
      </c>
      <c r="AL372" s="108" t="s">
        <v>957</v>
      </c>
      <c r="AM372" s="135">
        <v>0</v>
      </c>
      <c r="AN372" s="153"/>
    </row>
    <row r="373" spans="1:40" ht="38.25" x14ac:dyDescent="0.25">
      <c r="A373" s="96">
        <v>1</v>
      </c>
      <c r="B373" s="97" t="s">
        <v>5</v>
      </c>
      <c r="C373" s="96">
        <v>12</v>
      </c>
      <c r="D373" s="96" t="s">
        <v>964</v>
      </c>
      <c r="E373" s="97" t="s">
        <v>6</v>
      </c>
      <c r="F373" s="98">
        <v>3</v>
      </c>
      <c r="G373" s="96" t="s">
        <v>1356</v>
      </c>
      <c r="H373" s="97" t="s">
        <v>1357</v>
      </c>
      <c r="I373" s="96">
        <v>9</v>
      </c>
      <c r="J373" s="96"/>
      <c r="K373" s="97" t="s">
        <v>1358</v>
      </c>
      <c r="L373" s="98">
        <v>2020051290059</v>
      </c>
      <c r="M373" s="96">
        <v>2</v>
      </c>
      <c r="N373" s="96">
        <v>11232</v>
      </c>
      <c r="O373" s="97" t="str">
        <f>+VLOOKUP(N373,'[3]Productos PD'!$B$2:$C$349,2,FALSE)</f>
        <v>Modernización y dotación de las diferentes áreas artísticas y culturales de la casa de la cultura del Municipio de Caldas.</v>
      </c>
      <c r="P373" s="96" t="s">
        <v>952</v>
      </c>
      <c r="Q373" s="96">
        <v>4</v>
      </c>
      <c r="R373" s="122" t="s">
        <v>953</v>
      </c>
      <c r="S373" s="125">
        <v>1</v>
      </c>
      <c r="T373" s="97" t="s">
        <v>1312</v>
      </c>
      <c r="U373" s="104" t="s">
        <v>1361</v>
      </c>
      <c r="V373" s="96" t="s">
        <v>952</v>
      </c>
      <c r="W373" s="125">
        <v>1</v>
      </c>
      <c r="X373" s="103" t="s">
        <v>956</v>
      </c>
      <c r="Y373" s="122">
        <v>0.18013359264954801</v>
      </c>
      <c r="Z373" s="127">
        <v>0</v>
      </c>
      <c r="AA373" s="127">
        <v>0</v>
      </c>
      <c r="AB373" s="113">
        <v>1</v>
      </c>
      <c r="AC373" s="134">
        <v>0</v>
      </c>
      <c r="AD373" s="130">
        <v>0</v>
      </c>
      <c r="AE373" s="132">
        <v>0</v>
      </c>
      <c r="AF373" s="130">
        <v>0</v>
      </c>
      <c r="AG373" s="113"/>
      <c r="AH373" s="54">
        <f t="shared" si="10"/>
        <v>0</v>
      </c>
      <c r="AI373" s="54">
        <f t="shared" si="11"/>
        <v>0</v>
      </c>
      <c r="AJ373" s="135">
        <v>5739750.2426923197</v>
      </c>
      <c r="AK373" s="180">
        <v>30503</v>
      </c>
      <c r="AL373" s="108" t="s">
        <v>957</v>
      </c>
      <c r="AM373" s="135">
        <v>0</v>
      </c>
      <c r="AN373" s="153"/>
    </row>
    <row r="374" spans="1:40" ht="38.25" x14ac:dyDescent="0.25">
      <c r="A374" s="96">
        <v>1</v>
      </c>
      <c r="B374" s="97" t="s">
        <v>5</v>
      </c>
      <c r="C374" s="96">
        <v>12</v>
      </c>
      <c r="D374" s="96" t="s">
        <v>964</v>
      </c>
      <c r="E374" s="97" t="s">
        <v>6</v>
      </c>
      <c r="F374" s="98">
        <v>3</v>
      </c>
      <c r="G374" s="96" t="s">
        <v>1356</v>
      </c>
      <c r="H374" s="97" t="s">
        <v>1357</v>
      </c>
      <c r="I374" s="96">
        <v>9</v>
      </c>
      <c r="J374" s="96"/>
      <c r="K374" s="97" t="s">
        <v>1358</v>
      </c>
      <c r="L374" s="98">
        <v>2020051290059</v>
      </c>
      <c r="M374" s="96">
        <v>2</v>
      </c>
      <c r="N374" s="96">
        <v>11232</v>
      </c>
      <c r="O374" s="97" t="str">
        <f>+VLOOKUP(N374,'[3]Productos PD'!$B$2:$C$349,2,FALSE)</f>
        <v>Modernización y dotación de las diferentes áreas artísticas y culturales de la casa de la cultura del Municipio de Caldas.</v>
      </c>
      <c r="P374" s="96" t="s">
        <v>952</v>
      </c>
      <c r="Q374" s="96">
        <v>4</v>
      </c>
      <c r="R374" s="122" t="s">
        <v>953</v>
      </c>
      <c r="S374" s="125">
        <v>1</v>
      </c>
      <c r="T374" s="97" t="s">
        <v>1312</v>
      </c>
      <c r="U374" s="104" t="s">
        <v>1362</v>
      </c>
      <c r="V374" s="96" t="s">
        <v>952</v>
      </c>
      <c r="W374" s="125">
        <v>1</v>
      </c>
      <c r="X374" s="103" t="s">
        <v>956</v>
      </c>
      <c r="Y374" s="122">
        <v>0.18013359264954801</v>
      </c>
      <c r="Z374" s="127">
        <v>0</v>
      </c>
      <c r="AA374" s="127">
        <v>0</v>
      </c>
      <c r="AB374" s="113">
        <v>1</v>
      </c>
      <c r="AC374" s="134">
        <v>0</v>
      </c>
      <c r="AD374" s="130">
        <v>0</v>
      </c>
      <c r="AE374" s="132">
        <v>0</v>
      </c>
      <c r="AF374" s="130">
        <v>0</v>
      </c>
      <c r="AG374" s="113"/>
      <c r="AH374" s="54">
        <f t="shared" si="10"/>
        <v>0</v>
      </c>
      <c r="AI374" s="54">
        <f t="shared" si="11"/>
        <v>0</v>
      </c>
      <c r="AJ374" s="135">
        <v>21642913.751839399</v>
      </c>
      <c r="AK374" s="180">
        <v>30504</v>
      </c>
      <c r="AL374" s="108" t="s">
        <v>957</v>
      </c>
      <c r="AM374" s="135">
        <v>0</v>
      </c>
      <c r="AN374" s="153"/>
    </row>
    <row r="375" spans="1:40" ht="38.25" x14ac:dyDescent="0.25">
      <c r="A375" s="96">
        <v>1</v>
      </c>
      <c r="B375" s="97" t="s">
        <v>5</v>
      </c>
      <c r="C375" s="96">
        <v>12</v>
      </c>
      <c r="D375" s="96" t="s">
        <v>964</v>
      </c>
      <c r="E375" s="97" t="s">
        <v>6</v>
      </c>
      <c r="F375" s="98">
        <v>3</v>
      </c>
      <c r="G375" s="96" t="s">
        <v>1356</v>
      </c>
      <c r="H375" s="97" t="s">
        <v>1357</v>
      </c>
      <c r="I375" s="96">
        <v>9</v>
      </c>
      <c r="J375" s="96"/>
      <c r="K375" s="97" t="s">
        <v>1358</v>
      </c>
      <c r="L375" s="98">
        <v>2020051290059</v>
      </c>
      <c r="M375" s="96">
        <v>2</v>
      </c>
      <c r="N375" s="96">
        <v>11232</v>
      </c>
      <c r="O375" s="97" t="str">
        <f>+VLOOKUP(N375,'[3]Productos PD'!$B$2:$C$349,2,FALSE)</f>
        <v>Modernización y dotación de las diferentes áreas artísticas y culturales de la casa de la cultura del Municipio de Caldas.</v>
      </c>
      <c r="P375" s="96" t="s">
        <v>952</v>
      </c>
      <c r="Q375" s="96">
        <v>4</v>
      </c>
      <c r="R375" s="122" t="s">
        <v>953</v>
      </c>
      <c r="S375" s="125">
        <v>1</v>
      </c>
      <c r="T375" s="97" t="s">
        <v>1312</v>
      </c>
      <c r="U375" s="104" t="s">
        <v>1362</v>
      </c>
      <c r="V375" s="96" t="s">
        <v>952</v>
      </c>
      <c r="W375" s="125">
        <v>1</v>
      </c>
      <c r="X375" s="103" t="s">
        <v>956</v>
      </c>
      <c r="Y375" s="122">
        <v>0.18013359264954801</v>
      </c>
      <c r="Z375" s="127">
        <v>0</v>
      </c>
      <c r="AA375" s="127">
        <v>0</v>
      </c>
      <c r="AB375" s="113">
        <v>1</v>
      </c>
      <c r="AC375" s="134">
        <v>0</v>
      </c>
      <c r="AD375" s="130">
        <v>0</v>
      </c>
      <c r="AE375" s="132">
        <v>0</v>
      </c>
      <c r="AF375" s="130">
        <v>0</v>
      </c>
      <c r="AG375" s="113"/>
      <c r="AH375" s="54">
        <f t="shared" si="10"/>
        <v>0</v>
      </c>
      <c r="AI375" s="54">
        <f t="shared" si="11"/>
        <v>0</v>
      </c>
      <c r="AJ375" s="135">
        <v>5739750.2426923197</v>
      </c>
      <c r="AK375" s="180">
        <v>30503</v>
      </c>
      <c r="AL375" s="108" t="s">
        <v>957</v>
      </c>
      <c r="AM375" s="135">
        <v>0</v>
      </c>
      <c r="AN375" s="153"/>
    </row>
    <row r="376" spans="1:40" ht="38.25" x14ac:dyDescent="0.25">
      <c r="A376" s="96">
        <v>1</v>
      </c>
      <c r="B376" s="97" t="s">
        <v>5</v>
      </c>
      <c r="C376" s="96">
        <v>12</v>
      </c>
      <c r="D376" s="96" t="s">
        <v>964</v>
      </c>
      <c r="E376" s="97" t="s">
        <v>6</v>
      </c>
      <c r="F376" s="98">
        <v>3</v>
      </c>
      <c r="G376" s="96" t="s">
        <v>1356</v>
      </c>
      <c r="H376" s="97" t="s">
        <v>1357</v>
      </c>
      <c r="I376" s="96">
        <v>9</v>
      </c>
      <c r="J376" s="96"/>
      <c r="K376" s="97" t="s">
        <v>1358</v>
      </c>
      <c r="L376" s="98">
        <v>2020051290059</v>
      </c>
      <c r="M376" s="96">
        <v>2</v>
      </c>
      <c r="N376" s="96">
        <v>11232</v>
      </c>
      <c r="O376" s="97" t="str">
        <f>+VLOOKUP(N376,'[3]Productos PD'!$B$2:$C$349,2,FALSE)</f>
        <v>Modernización y dotación de las diferentes áreas artísticas y culturales de la casa de la cultura del Municipio de Caldas.</v>
      </c>
      <c r="P376" s="96" t="s">
        <v>952</v>
      </c>
      <c r="Q376" s="96">
        <v>4</v>
      </c>
      <c r="R376" s="122" t="s">
        <v>953</v>
      </c>
      <c r="S376" s="125">
        <v>1</v>
      </c>
      <c r="T376" s="97" t="s">
        <v>1312</v>
      </c>
      <c r="U376" s="104" t="s">
        <v>1363</v>
      </c>
      <c r="V376" s="96" t="s">
        <v>952</v>
      </c>
      <c r="W376" s="125">
        <v>1</v>
      </c>
      <c r="X376" s="103" t="s">
        <v>956</v>
      </c>
      <c r="Y376" s="122">
        <v>0.18013359264954801</v>
      </c>
      <c r="Z376" s="127">
        <v>0</v>
      </c>
      <c r="AA376" s="127">
        <v>0</v>
      </c>
      <c r="AB376" s="113">
        <v>1</v>
      </c>
      <c r="AC376" s="134">
        <v>0</v>
      </c>
      <c r="AD376" s="130">
        <v>0</v>
      </c>
      <c r="AE376" s="132">
        <v>0</v>
      </c>
      <c r="AF376" s="130">
        <v>0</v>
      </c>
      <c r="AG376" s="130"/>
      <c r="AH376" s="54">
        <f t="shared" si="10"/>
        <v>0</v>
      </c>
      <c r="AI376" s="54">
        <f t="shared" si="11"/>
        <v>0</v>
      </c>
      <c r="AJ376" s="135">
        <v>21642913.751839399</v>
      </c>
      <c r="AK376" s="180">
        <v>30504</v>
      </c>
      <c r="AL376" s="108" t="s">
        <v>957</v>
      </c>
      <c r="AM376" s="135">
        <v>0</v>
      </c>
      <c r="AN376" s="153"/>
    </row>
    <row r="377" spans="1:40" ht="38.25" x14ac:dyDescent="0.25">
      <c r="A377" s="96">
        <v>1</v>
      </c>
      <c r="B377" s="97" t="s">
        <v>5</v>
      </c>
      <c r="C377" s="96">
        <v>12</v>
      </c>
      <c r="D377" s="96" t="s">
        <v>964</v>
      </c>
      <c r="E377" s="97" t="s">
        <v>6</v>
      </c>
      <c r="F377" s="98">
        <v>3</v>
      </c>
      <c r="G377" s="96" t="s">
        <v>1356</v>
      </c>
      <c r="H377" s="97" t="s">
        <v>1357</v>
      </c>
      <c r="I377" s="96">
        <v>9</v>
      </c>
      <c r="J377" s="96"/>
      <c r="K377" s="97" t="s">
        <v>1358</v>
      </c>
      <c r="L377" s="98">
        <v>2020051290059</v>
      </c>
      <c r="M377" s="96">
        <v>2</v>
      </c>
      <c r="N377" s="96">
        <v>11232</v>
      </c>
      <c r="O377" s="97" t="str">
        <f>+VLOOKUP(N377,'[3]Productos PD'!$B$2:$C$349,2,FALSE)</f>
        <v>Modernización y dotación de las diferentes áreas artísticas y culturales de la casa de la cultura del Municipio de Caldas.</v>
      </c>
      <c r="P377" s="96" t="s">
        <v>952</v>
      </c>
      <c r="Q377" s="96">
        <v>4</v>
      </c>
      <c r="R377" s="122" t="s">
        <v>953</v>
      </c>
      <c r="S377" s="125">
        <v>1</v>
      </c>
      <c r="T377" s="97" t="s">
        <v>1312</v>
      </c>
      <c r="U377" s="104" t="s">
        <v>1363</v>
      </c>
      <c r="V377" s="96" t="s">
        <v>952</v>
      </c>
      <c r="W377" s="125">
        <v>1</v>
      </c>
      <c r="X377" s="103" t="s">
        <v>956</v>
      </c>
      <c r="Y377" s="122">
        <v>0.18013359264954801</v>
      </c>
      <c r="Z377" s="127">
        <v>0</v>
      </c>
      <c r="AA377" s="127">
        <v>0</v>
      </c>
      <c r="AB377" s="113">
        <v>1</v>
      </c>
      <c r="AC377" s="134">
        <v>0</v>
      </c>
      <c r="AD377" s="130">
        <v>0</v>
      </c>
      <c r="AE377" s="132">
        <v>0</v>
      </c>
      <c r="AF377" s="130">
        <v>0</v>
      </c>
      <c r="AG377" s="130"/>
      <c r="AH377" s="54">
        <f t="shared" si="10"/>
        <v>0</v>
      </c>
      <c r="AI377" s="54">
        <f t="shared" si="11"/>
        <v>0</v>
      </c>
      <c r="AJ377" s="135">
        <v>5739750.2426923197</v>
      </c>
      <c r="AK377" s="180">
        <v>30503</v>
      </c>
      <c r="AL377" s="108" t="s">
        <v>957</v>
      </c>
      <c r="AM377" s="135">
        <v>0</v>
      </c>
      <c r="AN377" s="153"/>
    </row>
    <row r="378" spans="1:40" ht="38.25" x14ac:dyDescent="0.25">
      <c r="A378" s="96">
        <v>1</v>
      </c>
      <c r="B378" s="97" t="s">
        <v>5</v>
      </c>
      <c r="C378" s="96">
        <v>12</v>
      </c>
      <c r="D378" s="96" t="s">
        <v>964</v>
      </c>
      <c r="E378" s="97" t="s">
        <v>6</v>
      </c>
      <c r="F378" s="98">
        <v>3</v>
      </c>
      <c r="G378" s="96" t="s">
        <v>1356</v>
      </c>
      <c r="H378" s="97" t="s">
        <v>1357</v>
      </c>
      <c r="I378" s="96">
        <v>9</v>
      </c>
      <c r="J378" s="96"/>
      <c r="K378" s="97" t="s">
        <v>1358</v>
      </c>
      <c r="L378" s="98">
        <v>2020051290059</v>
      </c>
      <c r="M378" s="96">
        <v>3</v>
      </c>
      <c r="N378" s="96">
        <v>11233</v>
      </c>
      <c r="O378" s="97" t="str">
        <f>+VLOOKUP(N378,'[3]Productos PD'!$B$2:$C$349,2,FALSE)</f>
        <v>Acciones de creación, implementación y sostenimiento de una plataforma tecnológica y sistemas de información integrados a la gestión cultural y artística del Municipio de Caldas.</v>
      </c>
      <c r="P378" s="96" t="s">
        <v>952</v>
      </c>
      <c r="Q378" s="96">
        <v>3</v>
      </c>
      <c r="R378" s="122" t="s">
        <v>953</v>
      </c>
      <c r="S378" s="125">
        <v>1</v>
      </c>
      <c r="T378" s="97" t="s">
        <v>1312</v>
      </c>
      <c r="U378" s="104" t="s">
        <v>1364</v>
      </c>
      <c r="V378" s="96" t="s">
        <v>952</v>
      </c>
      <c r="W378" s="125">
        <v>1</v>
      </c>
      <c r="X378" s="96" t="s">
        <v>984</v>
      </c>
      <c r="Y378" s="122">
        <v>1</v>
      </c>
      <c r="Z378" s="127">
        <v>0</v>
      </c>
      <c r="AA378" s="127">
        <v>0</v>
      </c>
      <c r="AB378" s="130">
        <v>0</v>
      </c>
      <c r="AC378" s="134">
        <v>0</v>
      </c>
      <c r="AD378" s="113">
        <v>1</v>
      </c>
      <c r="AE378" s="132">
        <v>1</v>
      </c>
      <c r="AF378" s="113">
        <v>1</v>
      </c>
      <c r="AG378" s="130"/>
      <c r="AH378" s="54">
        <f t="shared" si="10"/>
        <v>1</v>
      </c>
      <c r="AI378" s="54">
        <f t="shared" si="11"/>
        <v>1</v>
      </c>
      <c r="AJ378" s="135">
        <v>37229352.085000001</v>
      </c>
      <c r="AK378" s="180">
        <v>30507</v>
      </c>
      <c r="AL378" s="108" t="s">
        <v>957</v>
      </c>
      <c r="AM378" s="135">
        <v>21569154</v>
      </c>
      <c r="AN378" s="153"/>
    </row>
    <row r="379" spans="1:40" ht="38.25" x14ac:dyDescent="0.25">
      <c r="A379" s="96">
        <v>1</v>
      </c>
      <c r="B379" s="97" t="s">
        <v>5</v>
      </c>
      <c r="C379" s="96">
        <v>12</v>
      </c>
      <c r="D379" s="96" t="s">
        <v>964</v>
      </c>
      <c r="E379" s="97" t="s">
        <v>6</v>
      </c>
      <c r="F379" s="98">
        <v>4</v>
      </c>
      <c r="G379" s="96" t="s">
        <v>1365</v>
      </c>
      <c r="H379" s="97" t="s">
        <v>1366</v>
      </c>
      <c r="I379" s="96">
        <v>9</v>
      </c>
      <c r="J379" s="96"/>
      <c r="K379" s="97" t="s">
        <v>1367</v>
      </c>
      <c r="L379" s="98">
        <v>2020051290061</v>
      </c>
      <c r="M379" s="96">
        <v>1</v>
      </c>
      <c r="N379" s="96">
        <v>11241</v>
      </c>
      <c r="O379" s="97" t="str">
        <f>+VLOOKUP(N379,'[3]Productos PD'!$B$2:$C$349,2,FALSE)</f>
        <v>Actualización e implementación del Plan decenal de cultura como herramienta de gestión y desarrollo cultural.</v>
      </c>
      <c r="P379" s="96" t="s">
        <v>983</v>
      </c>
      <c r="Q379" s="122">
        <v>0.5</v>
      </c>
      <c r="R379" s="122" t="s">
        <v>1368</v>
      </c>
      <c r="S379" s="122">
        <v>0.25</v>
      </c>
      <c r="T379" s="97" t="s">
        <v>1312</v>
      </c>
      <c r="U379" s="104" t="s">
        <v>1369</v>
      </c>
      <c r="V379" s="96" t="s">
        <v>952</v>
      </c>
      <c r="W379" s="125">
        <v>1</v>
      </c>
      <c r="X379" s="96" t="s">
        <v>984</v>
      </c>
      <c r="Y379" s="122">
        <v>1</v>
      </c>
      <c r="Z379" s="126">
        <v>1</v>
      </c>
      <c r="AA379" s="126">
        <v>1</v>
      </c>
      <c r="AB379" s="113">
        <v>1</v>
      </c>
      <c r="AC379" s="134">
        <v>1</v>
      </c>
      <c r="AD379" s="113">
        <v>1</v>
      </c>
      <c r="AE379" s="132">
        <v>1</v>
      </c>
      <c r="AF379" s="113">
        <v>1</v>
      </c>
      <c r="AG379" s="130"/>
      <c r="AH379" s="54">
        <f t="shared" si="10"/>
        <v>1</v>
      </c>
      <c r="AI379" s="54">
        <f t="shared" si="11"/>
        <v>1</v>
      </c>
      <c r="AJ379" s="135">
        <v>162364000</v>
      </c>
      <c r="AK379" s="180">
        <v>30511</v>
      </c>
      <c r="AL379" s="108" t="s">
        <v>957</v>
      </c>
      <c r="AM379" s="135">
        <v>41325988</v>
      </c>
      <c r="AN379" s="153"/>
    </row>
    <row r="380" spans="1:40" ht="38.25" x14ac:dyDescent="0.25">
      <c r="A380" s="96">
        <v>1</v>
      </c>
      <c r="B380" s="97" t="s">
        <v>5</v>
      </c>
      <c r="C380" s="96">
        <v>12</v>
      </c>
      <c r="D380" s="96" t="s">
        <v>964</v>
      </c>
      <c r="E380" s="97" t="s">
        <v>6</v>
      </c>
      <c r="F380" s="98">
        <v>4</v>
      </c>
      <c r="G380" s="96" t="s">
        <v>1365</v>
      </c>
      <c r="H380" s="97" t="s">
        <v>1366</v>
      </c>
      <c r="I380" s="96">
        <v>9</v>
      </c>
      <c r="J380" s="96"/>
      <c r="K380" s="97" t="s">
        <v>1367</v>
      </c>
      <c r="L380" s="98">
        <v>2020051290061</v>
      </c>
      <c r="M380" s="96">
        <v>1</v>
      </c>
      <c r="N380" s="96">
        <v>11241</v>
      </c>
      <c r="O380" s="97" t="str">
        <f>+VLOOKUP(N380,'[3]Productos PD'!$B$2:$C$349,2,FALSE)</f>
        <v>Actualización e implementación del Plan decenal de cultura como herramienta de gestión y desarrollo cultural.</v>
      </c>
      <c r="P380" s="96" t="s">
        <v>983</v>
      </c>
      <c r="Q380" s="122">
        <v>0.5</v>
      </c>
      <c r="R380" s="122" t="s">
        <v>1368</v>
      </c>
      <c r="S380" s="122">
        <v>0.25</v>
      </c>
      <c r="T380" s="97" t="s">
        <v>1312</v>
      </c>
      <c r="U380" s="104" t="s">
        <v>1369</v>
      </c>
      <c r="V380" s="96" t="s">
        <v>952</v>
      </c>
      <c r="W380" s="125">
        <v>1</v>
      </c>
      <c r="X380" s="96" t="s">
        <v>984</v>
      </c>
      <c r="Y380" s="122">
        <v>1</v>
      </c>
      <c r="Z380" s="126">
        <v>1</v>
      </c>
      <c r="AA380" s="126">
        <v>1</v>
      </c>
      <c r="AB380" s="113">
        <v>1</v>
      </c>
      <c r="AC380" s="134">
        <v>1</v>
      </c>
      <c r="AD380" s="113">
        <v>1</v>
      </c>
      <c r="AE380" s="132">
        <v>1</v>
      </c>
      <c r="AF380" s="113">
        <v>1</v>
      </c>
      <c r="AG380" s="130"/>
      <c r="AH380" s="54">
        <f t="shared" si="10"/>
        <v>1</v>
      </c>
      <c r="AI380" s="54">
        <f t="shared" si="11"/>
        <v>1</v>
      </c>
      <c r="AJ380" s="135">
        <v>27964742.890000001</v>
      </c>
      <c r="AK380" s="180">
        <v>50509</v>
      </c>
      <c r="AL380" s="108" t="s">
        <v>1327</v>
      </c>
      <c r="AM380" s="135">
        <v>13212035</v>
      </c>
      <c r="AN380" s="153"/>
    </row>
    <row r="381" spans="1:40" ht="38.25" x14ac:dyDescent="0.25">
      <c r="A381" s="96">
        <v>1</v>
      </c>
      <c r="B381" s="97" t="s">
        <v>5</v>
      </c>
      <c r="C381" s="96">
        <v>12</v>
      </c>
      <c r="D381" s="96" t="s">
        <v>964</v>
      </c>
      <c r="E381" s="97" t="s">
        <v>6</v>
      </c>
      <c r="F381" s="98">
        <v>4</v>
      </c>
      <c r="G381" s="96" t="s">
        <v>1365</v>
      </c>
      <c r="H381" s="97" t="s">
        <v>1366</v>
      </c>
      <c r="I381" s="96">
        <v>9</v>
      </c>
      <c r="J381" s="96"/>
      <c r="K381" s="97" t="s">
        <v>1367</v>
      </c>
      <c r="L381" s="98">
        <v>2020051290061</v>
      </c>
      <c r="M381" s="96">
        <v>1</v>
      </c>
      <c r="N381" s="96">
        <v>11241</v>
      </c>
      <c r="O381" s="97" t="str">
        <f>+VLOOKUP(N381,'[3]Productos PD'!$B$2:$C$349,2,FALSE)</f>
        <v>Actualización e implementación del Plan decenal de cultura como herramienta de gestión y desarrollo cultural.</v>
      </c>
      <c r="P381" s="96" t="s">
        <v>983</v>
      </c>
      <c r="Q381" s="122">
        <v>0.5</v>
      </c>
      <c r="R381" s="122" t="s">
        <v>1368</v>
      </c>
      <c r="S381" s="122">
        <v>0.25</v>
      </c>
      <c r="T381" s="97" t="s">
        <v>1312</v>
      </c>
      <c r="U381" s="104" t="s">
        <v>1369</v>
      </c>
      <c r="V381" s="96" t="s">
        <v>952</v>
      </c>
      <c r="W381" s="125">
        <v>1</v>
      </c>
      <c r="X381" s="96" t="s">
        <v>984</v>
      </c>
      <c r="Y381" s="122">
        <v>1</v>
      </c>
      <c r="Z381" s="126">
        <v>1</v>
      </c>
      <c r="AA381" s="126">
        <v>1</v>
      </c>
      <c r="AB381" s="113">
        <v>1</v>
      </c>
      <c r="AC381" s="134">
        <v>1</v>
      </c>
      <c r="AD381" s="113">
        <v>1</v>
      </c>
      <c r="AE381" s="132">
        <v>1</v>
      </c>
      <c r="AF381" s="113">
        <v>1</v>
      </c>
      <c r="AG381" s="130"/>
      <c r="AH381" s="54">
        <f t="shared" si="10"/>
        <v>1</v>
      </c>
      <c r="AI381" s="54">
        <f t="shared" si="11"/>
        <v>1</v>
      </c>
      <c r="AJ381" s="135">
        <v>13000472</v>
      </c>
      <c r="AK381" s="180">
        <v>50504</v>
      </c>
      <c r="AL381" s="108" t="s">
        <v>1327</v>
      </c>
      <c r="AM381" s="135">
        <v>10347043</v>
      </c>
      <c r="AN381" s="153"/>
    </row>
    <row r="382" spans="1:40" ht="38.25" x14ac:dyDescent="0.25">
      <c r="A382" s="96">
        <v>1</v>
      </c>
      <c r="B382" s="97" t="s">
        <v>5</v>
      </c>
      <c r="C382" s="96">
        <v>12</v>
      </c>
      <c r="D382" s="96" t="s">
        <v>964</v>
      </c>
      <c r="E382" s="97" t="s">
        <v>6</v>
      </c>
      <c r="F382" s="98">
        <v>4</v>
      </c>
      <c r="G382" s="96" t="s">
        <v>1365</v>
      </c>
      <c r="H382" s="97" t="s">
        <v>1366</v>
      </c>
      <c r="I382" s="96">
        <v>9</v>
      </c>
      <c r="J382" s="96"/>
      <c r="K382" s="97" t="s">
        <v>1367</v>
      </c>
      <c r="L382" s="98">
        <v>2020051290061</v>
      </c>
      <c r="M382" s="96">
        <v>1</v>
      </c>
      <c r="N382" s="96">
        <v>11241</v>
      </c>
      <c r="O382" s="97" t="str">
        <f>+VLOOKUP(N382,'[3]Productos PD'!$B$2:$C$349,2,FALSE)</f>
        <v>Actualización e implementación del Plan decenal de cultura como herramienta de gestión y desarrollo cultural.</v>
      </c>
      <c r="P382" s="96" t="s">
        <v>983</v>
      </c>
      <c r="Q382" s="122">
        <v>0.5</v>
      </c>
      <c r="R382" s="122" t="s">
        <v>1368</v>
      </c>
      <c r="S382" s="122">
        <v>0.25</v>
      </c>
      <c r="T382" s="97" t="s">
        <v>1312</v>
      </c>
      <c r="U382" s="104" t="s">
        <v>1369</v>
      </c>
      <c r="V382" s="96" t="s">
        <v>952</v>
      </c>
      <c r="W382" s="125">
        <v>1</v>
      </c>
      <c r="X382" s="96" t="s">
        <v>984</v>
      </c>
      <c r="Y382" s="122">
        <v>1</v>
      </c>
      <c r="Z382" s="126">
        <v>1</v>
      </c>
      <c r="AA382" s="126">
        <v>1</v>
      </c>
      <c r="AB382" s="113">
        <v>1</v>
      </c>
      <c r="AC382" s="134">
        <v>1</v>
      </c>
      <c r="AD382" s="113">
        <v>1</v>
      </c>
      <c r="AE382" s="132">
        <v>1</v>
      </c>
      <c r="AF382" s="113">
        <v>1</v>
      </c>
      <c r="AG382" s="130"/>
      <c r="AH382" s="54">
        <f t="shared" si="10"/>
        <v>1</v>
      </c>
      <c r="AI382" s="54">
        <f t="shared" si="11"/>
        <v>1</v>
      </c>
      <c r="AJ382" s="135">
        <v>181498593.66666701</v>
      </c>
      <c r="AK382" s="182"/>
      <c r="AL382" s="108" t="s">
        <v>965</v>
      </c>
      <c r="AM382" s="135">
        <v>90749296.833333507</v>
      </c>
      <c r="AN382" s="153"/>
    </row>
    <row r="383" spans="1:40" ht="38.25" x14ac:dyDescent="0.25">
      <c r="A383" s="96">
        <v>1</v>
      </c>
      <c r="B383" s="97" t="s">
        <v>5</v>
      </c>
      <c r="C383" s="96">
        <v>12</v>
      </c>
      <c r="D383" s="96" t="s">
        <v>964</v>
      </c>
      <c r="E383" s="97" t="s">
        <v>6</v>
      </c>
      <c r="F383" s="98">
        <v>4</v>
      </c>
      <c r="G383" s="96" t="s">
        <v>1365</v>
      </c>
      <c r="H383" s="97" t="s">
        <v>1366</v>
      </c>
      <c r="I383" s="96">
        <v>9</v>
      </c>
      <c r="J383" s="96"/>
      <c r="K383" s="97" t="s">
        <v>1367</v>
      </c>
      <c r="L383" s="98">
        <v>2020051290061</v>
      </c>
      <c r="M383" s="96">
        <v>2</v>
      </c>
      <c r="N383" s="96">
        <v>11242</v>
      </c>
      <c r="O383" s="97" t="str">
        <f>+VLOOKUP(N383,'[3]Productos PD'!$B$2:$C$349,2,FALSE)</f>
        <v>Apoyar técnica, operativa y logísticamente la conformación y operación del Consejo Municipal de cultura.</v>
      </c>
      <c r="P383" s="96" t="s">
        <v>952</v>
      </c>
      <c r="Q383" s="96">
        <v>4</v>
      </c>
      <c r="R383" s="122" t="s">
        <v>953</v>
      </c>
      <c r="S383" s="125">
        <v>1</v>
      </c>
      <c r="T383" s="97" t="s">
        <v>1312</v>
      </c>
      <c r="U383" s="104" t="s">
        <v>1370</v>
      </c>
      <c r="V383" s="96" t="s">
        <v>952</v>
      </c>
      <c r="W383" s="125">
        <v>10</v>
      </c>
      <c r="X383" s="103" t="s">
        <v>956</v>
      </c>
      <c r="Y383" s="122">
        <v>0.36515990852361702</v>
      </c>
      <c r="Z383" s="127">
        <v>0</v>
      </c>
      <c r="AA383" s="127">
        <v>0</v>
      </c>
      <c r="AB383" s="113">
        <v>2</v>
      </c>
      <c r="AC383" s="134">
        <v>2</v>
      </c>
      <c r="AD383" s="113">
        <v>4</v>
      </c>
      <c r="AE383" s="132">
        <v>2</v>
      </c>
      <c r="AF383" s="113">
        <v>4</v>
      </c>
      <c r="AG383" s="130"/>
      <c r="AH383" s="54">
        <f t="shared" si="10"/>
        <v>0.4</v>
      </c>
      <c r="AI383" s="54">
        <f t="shared" si="11"/>
        <v>0.4</v>
      </c>
      <c r="AJ383" s="135">
        <v>6425727.4477287503</v>
      </c>
      <c r="AK383" s="180">
        <v>50505</v>
      </c>
      <c r="AL383" s="108" t="s">
        <v>1327</v>
      </c>
      <c r="AM383" s="135">
        <v>2771256</v>
      </c>
      <c r="AN383" s="153" t="s">
        <v>1371</v>
      </c>
    </row>
    <row r="384" spans="1:40" ht="38.25" x14ac:dyDescent="0.25">
      <c r="A384" s="96">
        <v>1</v>
      </c>
      <c r="B384" s="97" t="s">
        <v>5</v>
      </c>
      <c r="C384" s="96">
        <v>12</v>
      </c>
      <c r="D384" s="96" t="s">
        <v>964</v>
      </c>
      <c r="E384" s="97" t="s">
        <v>6</v>
      </c>
      <c r="F384" s="98">
        <v>4</v>
      </c>
      <c r="G384" s="96" t="s">
        <v>1365</v>
      </c>
      <c r="H384" s="97" t="s">
        <v>1366</v>
      </c>
      <c r="I384" s="96">
        <v>9</v>
      </c>
      <c r="J384" s="96"/>
      <c r="K384" s="97" t="s">
        <v>1367</v>
      </c>
      <c r="L384" s="98">
        <v>2020051290061</v>
      </c>
      <c r="M384" s="96">
        <v>2</v>
      </c>
      <c r="N384" s="96">
        <v>11242</v>
      </c>
      <c r="O384" s="97" t="str">
        <f>+VLOOKUP(N384,'[3]Productos PD'!$B$2:$C$349,2,FALSE)</f>
        <v>Apoyar técnica, operativa y logísticamente la conformación y operación del Consejo Municipal de cultura.</v>
      </c>
      <c r="P384" s="96" t="s">
        <v>952</v>
      </c>
      <c r="Q384" s="96">
        <v>4</v>
      </c>
      <c r="R384" s="122" t="s">
        <v>953</v>
      </c>
      <c r="S384" s="125">
        <v>1</v>
      </c>
      <c r="T384" s="97" t="s">
        <v>1312</v>
      </c>
      <c r="U384" s="104" t="s">
        <v>1328</v>
      </c>
      <c r="V384" s="96" t="s">
        <v>952</v>
      </c>
      <c r="W384" s="125">
        <v>1</v>
      </c>
      <c r="X384" s="96" t="s">
        <v>984</v>
      </c>
      <c r="Y384" s="122">
        <v>0.31742004573819099</v>
      </c>
      <c r="Z384" s="126">
        <v>1</v>
      </c>
      <c r="AA384" s="126">
        <v>1</v>
      </c>
      <c r="AB384" s="113">
        <v>1</v>
      </c>
      <c r="AC384" s="134">
        <v>1</v>
      </c>
      <c r="AD384" s="113">
        <v>1</v>
      </c>
      <c r="AE384" s="132">
        <v>1</v>
      </c>
      <c r="AF384" s="113">
        <v>1</v>
      </c>
      <c r="AG384" s="113"/>
      <c r="AH384" s="54">
        <f t="shared" si="10"/>
        <v>1</v>
      </c>
      <c r="AI384" s="54">
        <f t="shared" si="11"/>
        <v>1</v>
      </c>
      <c r="AJ384" s="135">
        <v>5585647.9661356201</v>
      </c>
      <c r="AK384" s="180">
        <v>50505</v>
      </c>
      <c r="AL384" s="108" t="s">
        <v>1327</v>
      </c>
      <c r="AM384" s="135">
        <v>2771256</v>
      </c>
      <c r="AN384" s="153"/>
    </row>
    <row r="385" spans="1:40" ht="38.25" x14ac:dyDescent="0.25">
      <c r="A385" s="96">
        <v>1</v>
      </c>
      <c r="B385" s="97" t="s">
        <v>5</v>
      </c>
      <c r="C385" s="96">
        <v>12</v>
      </c>
      <c r="D385" s="96" t="s">
        <v>964</v>
      </c>
      <c r="E385" s="97" t="s">
        <v>6</v>
      </c>
      <c r="F385" s="98">
        <v>4</v>
      </c>
      <c r="G385" s="96" t="s">
        <v>1365</v>
      </c>
      <c r="H385" s="97" t="s">
        <v>1366</v>
      </c>
      <c r="I385" s="96">
        <v>9</v>
      </c>
      <c r="J385" s="96"/>
      <c r="K385" s="97" t="s">
        <v>1367</v>
      </c>
      <c r="L385" s="98">
        <v>2020051290061</v>
      </c>
      <c r="M385" s="96">
        <v>2</v>
      </c>
      <c r="N385" s="96">
        <v>11242</v>
      </c>
      <c r="O385" s="97" t="str">
        <f>+VLOOKUP(N385,'[3]Productos PD'!$B$2:$C$349,2,FALSE)</f>
        <v>Apoyar técnica, operativa y logísticamente la conformación y operación del Consejo Municipal de cultura.</v>
      </c>
      <c r="P385" s="96" t="s">
        <v>952</v>
      </c>
      <c r="Q385" s="96">
        <v>4</v>
      </c>
      <c r="R385" s="122" t="s">
        <v>953</v>
      </c>
      <c r="S385" s="125">
        <v>1</v>
      </c>
      <c r="T385" s="97" t="s">
        <v>1312</v>
      </c>
      <c r="U385" s="104" t="s">
        <v>1372</v>
      </c>
      <c r="V385" s="96" t="s">
        <v>952</v>
      </c>
      <c r="W385" s="125">
        <v>1</v>
      </c>
      <c r="X385" s="96" t="s">
        <v>984</v>
      </c>
      <c r="Y385" s="122">
        <v>0.31742004573819099</v>
      </c>
      <c r="Z385" s="126">
        <v>1</v>
      </c>
      <c r="AA385" s="126">
        <v>1</v>
      </c>
      <c r="AB385" s="113">
        <v>1</v>
      </c>
      <c r="AC385" s="134">
        <v>1</v>
      </c>
      <c r="AD385" s="113">
        <v>1</v>
      </c>
      <c r="AE385" s="132">
        <v>1</v>
      </c>
      <c r="AF385" s="113">
        <v>1</v>
      </c>
      <c r="AG385" s="113"/>
      <c r="AH385" s="54">
        <f t="shared" si="10"/>
        <v>1</v>
      </c>
      <c r="AI385" s="54">
        <f t="shared" si="11"/>
        <v>1</v>
      </c>
      <c r="AJ385" s="135">
        <v>5585647.9661356201</v>
      </c>
      <c r="AK385" s="180">
        <v>50505</v>
      </c>
      <c r="AL385" s="108" t="s">
        <v>1327</v>
      </c>
      <c r="AM385" s="135">
        <v>2771258</v>
      </c>
      <c r="AN385" s="153"/>
    </row>
    <row r="386" spans="1:40" ht="51" x14ac:dyDescent="0.25">
      <c r="A386" s="96">
        <v>1</v>
      </c>
      <c r="B386" s="97" t="s">
        <v>5</v>
      </c>
      <c r="C386" s="96">
        <v>12</v>
      </c>
      <c r="D386" s="96" t="s">
        <v>964</v>
      </c>
      <c r="E386" s="97" t="s">
        <v>6</v>
      </c>
      <c r="F386" s="98">
        <v>4</v>
      </c>
      <c r="G386" s="96" t="s">
        <v>1365</v>
      </c>
      <c r="H386" s="97" t="s">
        <v>1366</v>
      </c>
      <c r="I386" s="96">
        <v>9</v>
      </c>
      <c r="J386" s="96"/>
      <c r="K386" s="97" t="s">
        <v>1367</v>
      </c>
      <c r="L386" s="98">
        <v>2020051290061</v>
      </c>
      <c r="M386" s="96">
        <v>3</v>
      </c>
      <c r="N386" s="96">
        <v>11243</v>
      </c>
      <c r="O386" s="97" t="str">
        <f>+VLOOKUP(N386,'[3]Productos PD'!$B$2:$C$349,2,FALSE)</f>
        <v>Eventos tradicionales, típicos y conmemorativos de orden cultural, comunitario y ambiental (Fiestas del aguacero, Calcanta, fiestas y juegos tradicionales de la calle, puente de reyes, concurso de poesía Ciro Mendía).</v>
      </c>
      <c r="P386" s="96" t="s">
        <v>952</v>
      </c>
      <c r="Q386" s="96">
        <v>20</v>
      </c>
      <c r="R386" s="122" t="s">
        <v>953</v>
      </c>
      <c r="S386" s="125">
        <v>5</v>
      </c>
      <c r="T386" s="97" t="s">
        <v>1312</v>
      </c>
      <c r="U386" s="104" t="s">
        <v>1373</v>
      </c>
      <c r="V386" s="96" t="s">
        <v>952</v>
      </c>
      <c r="W386" s="125">
        <v>1</v>
      </c>
      <c r="X386" s="103" t="s">
        <v>956</v>
      </c>
      <c r="Y386" s="122">
        <v>0.15607165549451199</v>
      </c>
      <c r="Z386" s="127">
        <v>0</v>
      </c>
      <c r="AA386" s="127">
        <v>0</v>
      </c>
      <c r="AB386" s="130">
        <v>0</v>
      </c>
      <c r="AC386" s="134">
        <v>0</v>
      </c>
      <c r="AD386" s="130">
        <v>0</v>
      </c>
      <c r="AE386" s="132">
        <v>0</v>
      </c>
      <c r="AF386" s="113">
        <v>1</v>
      </c>
      <c r="AG386" s="113"/>
      <c r="AH386" s="54">
        <f t="shared" si="10"/>
        <v>0</v>
      </c>
      <c r="AI386" s="54">
        <f t="shared" si="11"/>
        <v>0</v>
      </c>
      <c r="AJ386" s="135">
        <v>25601232.216361601</v>
      </c>
      <c r="AK386" s="180">
        <v>30511</v>
      </c>
      <c r="AL386" s="108" t="s">
        <v>957</v>
      </c>
      <c r="AM386" s="135"/>
      <c r="AN386" s="153"/>
    </row>
    <row r="387" spans="1:40" ht="51" x14ac:dyDescent="0.25">
      <c r="A387" s="96">
        <v>1</v>
      </c>
      <c r="B387" s="97" t="s">
        <v>5</v>
      </c>
      <c r="C387" s="96">
        <v>12</v>
      </c>
      <c r="D387" s="96" t="s">
        <v>964</v>
      </c>
      <c r="E387" s="97" t="s">
        <v>6</v>
      </c>
      <c r="F387" s="98">
        <v>4</v>
      </c>
      <c r="G387" s="96" t="s">
        <v>1365</v>
      </c>
      <c r="H387" s="97" t="s">
        <v>1366</v>
      </c>
      <c r="I387" s="96">
        <v>9</v>
      </c>
      <c r="J387" s="96"/>
      <c r="K387" s="97" t="s">
        <v>1367</v>
      </c>
      <c r="L387" s="98">
        <v>2020051290061</v>
      </c>
      <c r="M387" s="96">
        <v>3</v>
      </c>
      <c r="N387" s="96">
        <v>11243</v>
      </c>
      <c r="O387" s="97" t="str">
        <f>+VLOOKUP(N387,'[3]Productos PD'!$B$2:$C$349,2,FALSE)</f>
        <v>Eventos tradicionales, típicos y conmemorativos de orden cultural, comunitario y ambiental (Fiestas del aguacero, Calcanta, fiestas y juegos tradicionales de la calle, puente de reyes, concurso de poesía Ciro Mendía).</v>
      </c>
      <c r="P387" s="96" t="s">
        <v>952</v>
      </c>
      <c r="Q387" s="96">
        <v>20</v>
      </c>
      <c r="R387" s="122" t="s">
        <v>953</v>
      </c>
      <c r="S387" s="125">
        <v>5</v>
      </c>
      <c r="T387" s="97" t="s">
        <v>1312</v>
      </c>
      <c r="U387" s="104" t="s">
        <v>1373</v>
      </c>
      <c r="V387" s="96" t="s">
        <v>952</v>
      </c>
      <c r="W387" s="125">
        <v>1</v>
      </c>
      <c r="X387" s="103" t="s">
        <v>956</v>
      </c>
      <c r="Y387" s="122">
        <v>0.15607165549451199</v>
      </c>
      <c r="Z387" s="127">
        <v>0</v>
      </c>
      <c r="AA387" s="127">
        <v>0</v>
      </c>
      <c r="AB387" s="130">
        <v>0</v>
      </c>
      <c r="AC387" s="134">
        <v>0</v>
      </c>
      <c r="AD387" s="130">
        <v>0</v>
      </c>
      <c r="AE387" s="132">
        <v>0</v>
      </c>
      <c r="AF387" s="113">
        <v>1</v>
      </c>
      <c r="AG387" s="113"/>
      <c r="AH387" s="54">
        <f t="shared" si="10"/>
        <v>0</v>
      </c>
      <c r="AI387" s="54">
        <f t="shared" si="11"/>
        <v>0</v>
      </c>
      <c r="AJ387" s="135">
        <v>1310451.5803287399</v>
      </c>
      <c r="AK387" s="180">
        <v>50506</v>
      </c>
      <c r="AL387" s="108" t="s">
        <v>1327</v>
      </c>
      <c r="AM387" s="135">
        <v>0</v>
      </c>
      <c r="AN387" s="153"/>
    </row>
    <row r="388" spans="1:40" ht="51" x14ac:dyDescent="0.25">
      <c r="A388" s="96">
        <v>1</v>
      </c>
      <c r="B388" s="97" t="s">
        <v>5</v>
      </c>
      <c r="C388" s="96">
        <v>12</v>
      </c>
      <c r="D388" s="96" t="s">
        <v>964</v>
      </c>
      <c r="E388" s="97" t="s">
        <v>6</v>
      </c>
      <c r="F388" s="98">
        <v>4</v>
      </c>
      <c r="G388" s="96" t="s">
        <v>1365</v>
      </c>
      <c r="H388" s="97" t="s">
        <v>1366</v>
      </c>
      <c r="I388" s="96">
        <v>9</v>
      </c>
      <c r="J388" s="96"/>
      <c r="K388" s="97" t="s">
        <v>1367</v>
      </c>
      <c r="L388" s="98">
        <v>2020051290061</v>
      </c>
      <c r="M388" s="96">
        <v>3</v>
      </c>
      <c r="N388" s="96">
        <v>11243</v>
      </c>
      <c r="O388" s="97" t="str">
        <f>+VLOOKUP(N388,'[3]Productos PD'!$B$2:$C$349,2,FALSE)</f>
        <v>Eventos tradicionales, típicos y conmemorativos de orden cultural, comunitario y ambiental (Fiestas del aguacero, Calcanta, fiestas y juegos tradicionales de la calle, puente de reyes, concurso de poesía Ciro Mendía).</v>
      </c>
      <c r="P388" s="96" t="s">
        <v>952</v>
      </c>
      <c r="Q388" s="96">
        <v>20</v>
      </c>
      <c r="R388" s="122" t="s">
        <v>953</v>
      </c>
      <c r="S388" s="125">
        <v>5</v>
      </c>
      <c r="T388" s="97" t="s">
        <v>1312</v>
      </c>
      <c r="U388" s="104" t="s">
        <v>1373</v>
      </c>
      <c r="V388" s="96" t="s">
        <v>952</v>
      </c>
      <c r="W388" s="125">
        <v>1</v>
      </c>
      <c r="X388" s="103" t="s">
        <v>956</v>
      </c>
      <c r="Y388" s="122">
        <v>0.15607165549451199</v>
      </c>
      <c r="Z388" s="127">
        <v>0</v>
      </c>
      <c r="AA388" s="127">
        <v>0</v>
      </c>
      <c r="AB388" s="130">
        <v>0</v>
      </c>
      <c r="AC388" s="134">
        <v>0</v>
      </c>
      <c r="AD388" s="130">
        <v>0</v>
      </c>
      <c r="AE388" s="132">
        <v>0</v>
      </c>
      <c r="AF388" s="113">
        <v>1</v>
      </c>
      <c r="AG388" s="113"/>
      <c r="AH388" s="54">
        <f t="shared" si="10"/>
        <v>0</v>
      </c>
      <c r="AI388" s="54">
        <f t="shared" si="11"/>
        <v>0</v>
      </c>
      <c r="AJ388" s="135">
        <v>11354008.275261501</v>
      </c>
      <c r="AK388" s="180">
        <v>60814</v>
      </c>
      <c r="AL388" s="108" t="s">
        <v>965</v>
      </c>
      <c r="AM388" s="135">
        <v>0</v>
      </c>
      <c r="AN388" s="153"/>
    </row>
    <row r="389" spans="1:40" ht="51" x14ac:dyDescent="0.25">
      <c r="A389" s="96">
        <v>1</v>
      </c>
      <c r="B389" s="97" t="s">
        <v>5</v>
      </c>
      <c r="C389" s="96">
        <v>12</v>
      </c>
      <c r="D389" s="96" t="s">
        <v>964</v>
      </c>
      <c r="E389" s="97" t="s">
        <v>6</v>
      </c>
      <c r="F389" s="98">
        <v>4</v>
      </c>
      <c r="G389" s="96" t="s">
        <v>1365</v>
      </c>
      <c r="H389" s="97" t="s">
        <v>1366</v>
      </c>
      <c r="I389" s="96">
        <v>9</v>
      </c>
      <c r="J389" s="96"/>
      <c r="K389" s="97" t="s">
        <v>1367</v>
      </c>
      <c r="L389" s="98">
        <v>2020051290061</v>
      </c>
      <c r="M389" s="96">
        <v>3</v>
      </c>
      <c r="N389" s="96">
        <v>11243</v>
      </c>
      <c r="O389" s="97" t="str">
        <f>+VLOOKUP(N389,'[3]Productos PD'!$B$2:$C$349,2,FALSE)</f>
        <v>Eventos tradicionales, típicos y conmemorativos de orden cultural, comunitario y ambiental (Fiestas del aguacero, Calcanta, fiestas y juegos tradicionales de la calle, puente de reyes, concurso de poesía Ciro Mendía).</v>
      </c>
      <c r="P389" s="96" t="s">
        <v>952</v>
      </c>
      <c r="Q389" s="96">
        <v>20</v>
      </c>
      <c r="R389" s="122" t="s">
        <v>953</v>
      </c>
      <c r="S389" s="125">
        <v>5</v>
      </c>
      <c r="T389" s="97" t="s">
        <v>1312</v>
      </c>
      <c r="U389" s="104" t="s">
        <v>1374</v>
      </c>
      <c r="V389" s="96" t="s">
        <v>952</v>
      </c>
      <c r="W389" s="125">
        <v>1</v>
      </c>
      <c r="X389" s="103" t="s">
        <v>956</v>
      </c>
      <c r="Y389" s="122">
        <v>0.17202399352034101</v>
      </c>
      <c r="Z389" s="126">
        <v>1</v>
      </c>
      <c r="AA389" s="126">
        <v>0</v>
      </c>
      <c r="AB389" s="130">
        <v>0</v>
      </c>
      <c r="AC389" s="134">
        <v>0</v>
      </c>
      <c r="AD389" s="130">
        <v>0</v>
      </c>
      <c r="AE389" s="132">
        <v>0</v>
      </c>
      <c r="AF389" s="130">
        <v>0</v>
      </c>
      <c r="AG389" s="113"/>
      <c r="AH389" s="54">
        <f t="shared" si="10"/>
        <v>0</v>
      </c>
      <c r="AI389" s="54">
        <f t="shared" si="11"/>
        <v>0</v>
      </c>
      <c r="AJ389" s="135">
        <v>28217975.845428199</v>
      </c>
      <c r="AK389" s="180">
        <v>30511</v>
      </c>
      <c r="AL389" s="108" t="s">
        <v>957</v>
      </c>
      <c r="AM389" s="135">
        <v>0</v>
      </c>
      <c r="AN389" s="153"/>
    </row>
    <row r="390" spans="1:40" ht="51" x14ac:dyDescent="0.25">
      <c r="A390" s="96">
        <v>1</v>
      </c>
      <c r="B390" s="97" t="s">
        <v>5</v>
      </c>
      <c r="C390" s="96">
        <v>12</v>
      </c>
      <c r="D390" s="96" t="s">
        <v>964</v>
      </c>
      <c r="E390" s="97" t="s">
        <v>6</v>
      </c>
      <c r="F390" s="98">
        <v>4</v>
      </c>
      <c r="G390" s="96" t="s">
        <v>1365</v>
      </c>
      <c r="H390" s="97" t="s">
        <v>1366</v>
      </c>
      <c r="I390" s="96">
        <v>9</v>
      </c>
      <c r="J390" s="96"/>
      <c r="K390" s="97" t="s">
        <v>1367</v>
      </c>
      <c r="L390" s="98">
        <v>2020051290061</v>
      </c>
      <c r="M390" s="96">
        <v>3</v>
      </c>
      <c r="N390" s="96">
        <v>11243</v>
      </c>
      <c r="O390" s="97" t="str">
        <f>+VLOOKUP(N390,'[3]Productos PD'!$B$2:$C$349,2,FALSE)</f>
        <v>Eventos tradicionales, típicos y conmemorativos de orden cultural, comunitario y ambiental (Fiestas del aguacero, Calcanta, fiestas y juegos tradicionales de la calle, puente de reyes, concurso de poesía Ciro Mendía).</v>
      </c>
      <c r="P390" s="96" t="s">
        <v>952</v>
      </c>
      <c r="Q390" s="96">
        <v>20</v>
      </c>
      <c r="R390" s="122" t="s">
        <v>953</v>
      </c>
      <c r="S390" s="125">
        <v>5</v>
      </c>
      <c r="T390" s="97" t="s">
        <v>1312</v>
      </c>
      <c r="U390" s="104" t="s">
        <v>1374</v>
      </c>
      <c r="V390" s="96" t="s">
        <v>952</v>
      </c>
      <c r="W390" s="125">
        <v>1</v>
      </c>
      <c r="X390" s="103" t="s">
        <v>956</v>
      </c>
      <c r="Y390" s="122">
        <v>0.17202399352034101</v>
      </c>
      <c r="Z390" s="126">
        <v>1</v>
      </c>
      <c r="AA390" s="126">
        <v>0</v>
      </c>
      <c r="AB390" s="130">
        <v>0</v>
      </c>
      <c r="AC390" s="134">
        <v>0</v>
      </c>
      <c r="AD390" s="130">
        <v>0</v>
      </c>
      <c r="AE390" s="132">
        <v>0</v>
      </c>
      <c r="AF390" s="130">
        <v>0</v>
      </c>
      <c r="AG390" s="113"/>
      <c r="AH390" s="54">
        <f t="shared" si="10"/>
        <v>0</v>
      </c>
      <c r="AI390" s="54">
        <f t="shared" si="11"/>
        <v>0</v>
      </c>
      <c r="AJ390" s="135">
        <v>1444394.9700470699</v>
      </c>
      <c r="AK390" s="180">
        <v>50506</v>
      </c>
      <c r="AL390" s="108" t="s">
        <v>1327</v>
      </c>
      <c r="AM390" s="135">
        <v>0</v>
      </c>
      <c r="AN390" s="153"/>
    </row>
    <row r="391" spans="1:40" ht="51" x14ac:dyDescent="0.25">
      <c r="A391" s="96">
        <v>1</v>
      </c>
      <c r="B391" s="97" t="s">
        <v>5</v>
      </c>
      <c r="C391" s="96">
        <v>12</v>
      </c>
      <c r="D391" s="96" t="s">
        <v>964</v>
      </c>
      <c r="E391" s="97" t="s">
        <v>6</v>
      </c>
      <c r="F391" s="98">
        <v>4</v>
      </c>
      <c r="G391" s="96" t="s">
        <v>1365</v>
      </c>
      <c r="H391" s="97" t="s">
        <v>1366</v>
      </c>
      <c r="I391" s="96">
        <v>9</v>
      </c>
      <c r="J391" s="96"/>
      <c r="K391" s="97" t="s">
        <v>1367</v>
      </c>
      <c r="L391" s="98">
        <v>2020051290061</v>
      </c>
      <c r="M391" s="96">
        <v>3</v>
      </c>
      <c r="N391" s="96">
        <v>11243</v>
      </c>
      <c r="O391" s="97" t="str">
        <f>+VLOOKUP(N391,'[3]Productos PD'!$B$2:$C$349,2,FALSE)</f>
        <v>Eventos tradicionales, típicos y conmemorativos de orden cultural, comunitario y ambiental (Fiestas del aguacero, Calcanta, fiestas y juegos tradicionales de la calle, puente de reyes, concurso de poesía Ciro Mendía).</v>
      </c>
      <c r="P391" s="96" t="s">
        <v>952</v>
      </c>
      <c r="Q391" s="96">
        <v>20</v>
      </c>
      <c r="R391" s="122" t="s">
        <v>953</v>
      </c>
      <c r="S391" s="125">
        <v>5</v>
      </c>
      <c r="T391" s="97" t="s">
        <v>1312</v>
      </c>
      <c r="U391" s="104" t="s">
        <v>1374</v>
      </c>
      <c r="V391" s="96" t="s">
        <v>952</v>
      </c>
      <c r="W391" s="125">
        <v>1</v>
      </c>
      <c r="X391" s="103" t="s">
        <v>956</v>
      </c>
      <c r="Y391" s="122">
        <v>0.17202399352034101</v>
      </c>
      <c r="Z391" s="126">
        <v>1</v>
      </c>
      <c r="AA391" s="126">
        <v>0</v>
      </c>
      <c r="AB391" s="130">
        <v>0</v>
      </c>
      <c r="AC391" s="134">
        <v>0</v>
      </c>
      <c r="AD391" s="130">
        <v>0</v>
      </c>
      <c r="AE391" s="132">
        <v>0</v>
      </c>
      <c r="AF391" s="130">
        <v>0</v>
      </c>
      <c r="AG391" s="113"/>
      <c r="AH391" s="54">
        <f t="shared" si="10"/>
        <v>0</v>
      </c>
      <c r="AI391" s="54">
        <f t="shared" si="11"/>
        <v>0</v>
      </c>
      <c r="AJ391" s="135">
        <v>12514519.947807999</v>
      </c>
      <c r="AK391" s="180">
        <v>60814</v>
      </c>
      <c r="AL391" s="108" t="s">
        <v>965</v>
      </c>
      <c r="AM391" s="135">
        <v>0</v>
      </c>
      <c r="AN391" s="153"/>
    </row>
    <row r="392" spans="1:40" ht="51" x14ac:dyDescent="0.25">
      <c r="A392" s="96">
        <v>1</v>
      </c>
      <c r="B392" s="97" t="s">
        <v>5</v>
      </c>
      <c r="C392" s="96">
        <v>12</v>
      </c>
      <c r="D392" s="96" t="s">
        <v>964</v>
      </c>
      <c r="E392" s="97" t="s">
        <v>6</v>
      </c>
      <c r="F392" s="98">
        <v>4</v>
      </c>
      <c r="G392" s="96" t="s">
        <v>1365</v>
      </c>
      <c r="H392" s="97" t="s">
        <v>1366</v>
      </c>
      <c r="I392" s="96">
        <v>9</v>
      </c>
      <c r="J392" s="96"/>
      <c r="K392" s="97" t="s">
        <v>1367</v>
      </c>
      <c r="L392" s="98">
        <v>2020051290061</v>
      </c>
      <c r="M392" s="96">
        <v>3</v>
      </c>
      <c r="N392" s="96">
        <v>11243</v>
      </c>
      <c r="O392" s="97" t="str">
        <f>+VLOOKUP(N392,'[3]Productos PD'!$B$2:$C$349,2,FALSE)</f>
        <v>Eventos tradicionales, típicos y conmemorativos de orden cultural, comunitario y ambiental (Fiestas del aguacero, Calcanta, fiestas y juegos tradicionales de la calle, puente de reyes, concurso de poesía Ciro Mendía).</v>
      </c>
      <c r="P392" s="96" t="s">
        <v>952</v>
      </c>
      <c r="Q392" s="96">
        <v>20</v>
      </c>
      <c r="R392" s="122" t="s">
        <v>953</v>
      </c>
      <c r="S392" s="125">
        <v>5</v>
      </c>
      <c r="T392" s="97" t="s">
        <v>1312</v>
      </c>
      <c r="U392" s="104" t="s">
        <v>1375</v>
      </c>
      <c r="V392" s="96" t="s">
        <v>952</v>
      </c>
      <c r="W392" s="125">
        <v>1</v>
      </c>
      <c r="X392" s="103" t="s">
        <v>956</v>
      </c>
      <c r="Y392" s="122">
        <v>0.26374993716885697</v>
      </c>
      <c r="Z392" s="127">
        <v>0</v>
      </c>
      <c r="AA392" s="127">
        <v>0</v>
      </c>
      <c r="AB392" s="130">
        <v>0</v>
      </c>
      <c r="AC392" s="134">
        <v>0</v>
      </c>
      <c r="AD392" s="130">
        <v>0</v>
      </c>
      <c r="AE392" s="132">
        <v>0</v>
      </c>
      <c r="AF392" s="113">
        <v>1</v>
      </c>
      <c r="AG392" s="113"/>
      <c r="AH392" s="54">
        <f t="shared" si="10"/>
        <v>0</v>
      </c>
      <c r="AI392" s="54">
        <f t="shared" si="11"/>
        <v>0</v>
      </c>
      <c r="AJ392" s="135">
        <v>43264251.712561198</v>
      </c>
      <c r="AK392" s="180">
        <v>30511</v>
      </c>
      <c r="AL392" s="108" t="s">
        <v>957</v>
      </c>
      <c r="AM392" s="135"/>
      <c r="AN392" s="153"/>
    </row>
    <row r="393" spans="1:40" ht="51" x14ac:dyDescent="0.25">
      <c r="A393" s="96">
        <v>1</v>
      </c>
      <c r="B393" s="97" t="s">
        <v>5</v>
      </c>
      <c r="C393" s="96">
        <v>12</v>
      </c>
      <c r="D393" s="96" t="s">
        <v>964</v>
      </c>
      <c r="E393" s="97" t="s">
        <v>6</v>
      </c>
      <c r="F393" s="98">
        <v>4</v>
      </c>
      <c r="G393" s="96" t="s">
        <v>1365</v>
      </c>
      <c r="H393" s="97" t="s">
        <v>1366</v>
      </c>
      <c r="I393" s="96">
        <v>9</v>
      </c>
      <c r="J393" s="96"/>
      <c r="K393" s="97" t="s">
        <v>1367</v>
      </c>
      <c r="L393" s="98">
        <v>2020051290061</v>
      </c>
      <c r="M393" s="96">
        <v>3</v>
      </c>
      <c r="N393" s="96">
        <v>11243</v>
      </c>
      <c r="O393" s="97" t="str">
        <f>+VLOOKUP(N393,'[3]Productos PD'!$B$2:$C$349,2,FALSE)</f>
        <v>Eventos tradicionales, típicos y conmemorativos de orden cultural, comunitario y ambiental (Fiestas del aguacero, Calcanta, fiestas y juegos tradicionales de la calle, puente de reyes, concurso de poesía Ciro Mendía).</v>
      </c>
      <c r="P393" s="96" t="s">
        <v>952</v>
      </c>
      <c r="Q393" s="96">
        <v>20</v>
      </c>
      <c r="R393" s="122" t="s">
        <v>953</v>
      </c>
      <c r="S393" s="125">
        <v>5</v>
      </c>
      <c r="T393" s="97" t="s">
        <v>1312</v>
      </c>
      <c r="U393" s="104" t="s">
        <v>1375</v>
      </c>
      <c r="V393" s="96" t="s">
        <v>952</v>
      </c>
      <c r="W393" s="125">
        <v>1</v>
      </c>
      <c r="X393" s="103" t="s">
        <v>956</v>
      </c>
      <c r="Y393" s="122">
        <v>0.26374993716885697</v>
      </c>
      <c r="Z393" s="127">
        <v>0</v>
      </c>
      <c r="AA393" s="127">
        <v>0</v>
      </c>
      <c r="AB393" s="130">
        <v>0</v>
      </c>
      <c r="AC393" s="134">
        <v>0</v>
      </c>
      <c r="AD393" s="130">
        <v>0</v>
      </c>
      <c r="AE393" s="132">
        <v>0</v>
      </c>
      <c r="AF393" s="113">
        <v>1</v>
      </c>
      <c r="AG393" s="113"/>
      <c r="AH393" s="54">
        <f t="shared" ref="AH393:AH456" si="12">+IF(X393="Acumulado",(AA393+AC393+AE393+AG393)/(Z393+AB393+AD393+AF393),
IF(X393="No acumulado",IF(AG393&lt;&gt;"",(AG393/IF(AF393=0,1,AF393)),IF(AE393&lt;&gt;"",(AE393/IF(AD393=0,1,AD393)),IF(AC393&lt;&gt;"",(AC393/IF(AB393=0,1,AB393)),IF(AA393&lt;&gt;"",(AA393/IF(Z393=0,1,Z393)))))), IF(X393="Mantenimiento",IF(AG393&lt;&gt;"",(AG393/IF(AG393=0,1,AG393)),IF(AE393&lt;&gt;"",(AE393/IF(AE393=0,1,AE393)),IF(AC393&lt;&gt;"",(AC393/IF(AC393=0,1,AC393)),IF(AA393&lt;&gt;"",(AA393/IF(AA393=0,1,AA393)))))))))</f>
        <v>0</v>
      </c>
      <c r="AI393" s="54">
        <f t="shared" ref="AI393:AI456" si="13">+IF(AH393&gt;1,1,AH393)</f>
        <v>0</v>
      </c>
      <c r="AJ393" s="135">
        <v>2214569.4609274501</v>
      </c>
      <c r="AK393" s="180">
        <v>50506</v>
      </c>
      <c r="AL393" s="108" t="s">
        <v>1327</v>
      </c>
      <c r="AM393" s="135">
        <v>0</v>
      </c>
      <c r="AN393" s="153"/>
    </row>
    <row r="394" spans="1:40" ht="51" x14ac:dyDescent="0.25">
      <c r="A394" s="96">
        <v>1</v>
      </c>
      <c r="B394" s="97" t="s">
        <v>5</v>
      </c>
      <c r="C394" s="96">
        <v>12</v>
      </c>
      <c r="D394" s="96" t="s">
        <v>964</v>
      </c>
      <c r="E394" s="97" t="s">
        <v>6</v>
      </c>
      <c r="F394" s="98">
        <v>4</v>
      </c>
      <c r="G394" s="96" t="s">
        <v>1365</v>
      </c>
      <c r="H394" s="97" t="s">
        <v>1366</v>
      </c>
      <c r="I394" s="96">
        <v>9</v>
      </c>
      <c r="J394" s="96"/>
      <c r="K394" s="97" t="s">
        <v>1367</v>
      </c>
      <c r="L394" s="98">
        <v>2020051290061</v>
      </c>
      <c r="M394" s="96">
        <v>3</v>
      </c>
      <c r="N394" s="96">
        <v>11243</v>
      </c>
      <c r="O394" s="97" t="str">
        <f>+VLOOKUP(N394,'[3]Productos PD'!$B$2:$C$349,2,FALSE)</f>
        <v>Eventos tradicionales, típicos y conmemorativos de orden cultural, comunitario y ambiental (Fiestas del aguacero, Calcanta, fiestas y juegos tradicionales de la calle, puente de reyes, concurso de poesía Ciro Mendía).</v>
      </c>
      <c r="P394" s="96" t="s">
        <v>952</v>
      </c>
      <c r="Q394" s="96">
        <v>20</v>
      </c>
      <c r="R394" s="122" t="s">
        <v>953</v>
      </c>
      <c r="S394" s="125">
        <v>5</v>
      </c>
      <c r="T394" s="97" t="s">
        <v>1312</v>
      </c>
      <c r="U394" s="104" t="s">
        <v>1375</v>
      </c>
      <c r="V394" s="96" t="s">
        <v>952</v>
      </c>
      <c r="W394" s="125">
        <v>1</v>
      </c>
      <c r="X394" s="103" t="s">
        <v>956</v>
      </c>
      <c r="Y394" s="122">
        <v>0.26374993716885697</v>
      </c>
      <c r="Z394" s="127">
        <v>0</v>
      </c>
      <c r="AA394" s="127">
        <v>0</v>
      </c>
      <c r="AB394" s="130">
        <v>0</v>
      </c>
      <c r="AC394" s="134">
        <v>0</v>
      </c>
      <c r="AD394" s="130">
        <v>0</v>
      </c>
      <c r="AE394" s="132">
        <v>0</v>
      </c>
      <c r="AF394" s="113">
        <v>1</v>
      </c>
      <c r="AG394" s="113"/>
      <c r="AH394" s="54">
        <f t="shared" si="12"/>
        <v>0</v>
      </c>
      <c r="AI394" s="54">
        <f t="shared" si="13"/>
        <v>0</v>
      </c>
      <c r="AJ394" s="135">
        <v>19187462.064950101</v>
      </c>
      <c r="AK394" s="180">
        <v>60814</v>
      </c>
      <c r="AL394" s="108" t="s">
        <v>965</v>
      </c>
      <c r="AM394" s="135">
        <v>0</v>
      </c>
      <c r="AN394" s="153"/>
    </row>
    <row r="395" spans="1:40" ht="51" x14ac:dyDescent="0.25">
      <c r="A395" s="96">
        <v>1</v>
      </c>
      <c r="B395" s="97" t="s">
        <v>5</v>
      </c>
      <c r="C395" s="96">
        <v>12</v>
      </c>
      <c r="D395" s="96" t="s">
        <v>964</v>
      </c>
      <c r="E395" s="97" t="s">
        <v>6</v>
      </c>
      <c r="F395" s="98">
        <v>4</v>
      </c>
      <c r="G395" s="96" t="s">
        <v>1365</v>
      </c>
      <c r="H395" s="97" t="s">
        <v>1366</v>
      </c>
      <c r="I395" s="96">
        <v>9</v>
      </c>
      <c r="J395" s="96"/>
      <c r="K395" s="97" t="s">
        <v>1367</v>
      </c>
      <c r="L395" s="98">
        <v>2020051290061</v>
      </c>
      <c r="M395" s="96">
        <v>3</v>
      </c>
      <c r="N395" s="96">
        <v>11243</v>
      </c>
      <c r="O395" s="97" t="str">
        <f>+VLOOKUP(N395,'[3]Productos PD'!$B$2:$C$349,2,FALSE)</f>
        <v>Eventos tradicionales, típicos y conmemorativos de orden cultural, comunitario y ambiental (Fiestas del aguacero, Calcanta, fiestas y juegos tradicionales de la calle, puente de reyes, concurso de poesía Ciro Mendía).</v>
      </c>
      <c r="P395" s="96" t="s">
        <v>952</v>
      </c>
      <c r="Q395" s="96">
        <v>20</v>
      </c>
      <c r="R395" s="122" t="s">
        <v>953</v>
      </c>
      <c r="S395" s="125">
        <v>5</v>
      </c>
      <c r="T395" s="97" t="s">
        <v>1312</v>
      </c>
      <c r="U395" s="104" t="s">
        <v>1376</v>
      </c>
      <c r="V395" s="96" t="s">
        <v>952</v>
      </c>
      <c r="W395" s="125">
        <v>1</v>
      </c>
      <c r="X395" s="103" t="s">
        <v>956</v>
      </c>
      <c r="Y395" s="122">
        <v>0.11746699747200599</v>
      </c>
      <c r="Z395" s="127">
        <v>0</v>
      </c>
      <c r="AA395" s="127">
        <v>0</v>
      </c>
      <c r="AB395" s="130">
        <v>0</v>
      </c>
      <c r="AC395" s="134">
        <v>0</v>
      </c>
      <c r="AD395" s="113">
        <v>1</v>
      </c>
      <c r="AE395" s="132">
        <v>1</v>
      </c>
      <c r="AF395" s="130">
        <v>0</v>
      </c>
      <c r="AG395" s="113"/>
      <c r="AH395" s="54">
        <f t="shared" si="12"/>
        <v>1</v>
      </c>
      <c r="AI395" s="54">
        <f t="shared" si="13"/>
        <v>1</v>
      </c>
      <c r="AJ395" s="135">
        <v>19268712.634020399</v>
      </c>
      <c r="AK395" s="180">
        <v>30511</v>
      </c>
      <c r="AL395" s="108" t="s">
        <v>957</v>
      </c>
      <c r="AM395" s="135">
        <v>30000000</v>
      </c>
      <c r="AN395" s="153"/>
    </row>
    <row r="396" spans="1:40" ht="51" x14ac:dyDescent="0.25">
      <c r="A396" s="96">
        <v>1</v>
      </c>
      <c r="B396" s="97" t="s">
        <v>5</v>
      </c>
      <c r="C396" s="96">
        <v>12</v>
      </c>
      <c r="D396" s="96" t="s">
        <v>964</v>
      </c>
      <c r="E396" s="97" t="s">
        <v>6</v>
      </c>
      <c r="F396" s="98">
        <v>4</v>
      </c>
      <c r="G396" s="96" t="s">
        <v>1365</v>
      </c>
      <c r="H396" s="97" t="s">
        <v>1366</v>
      </c>
      <c r="I396" s="96">
        <v>9</v>
      </c>
      <c r="J396" s="96"/>
      <c r="K396" s="97" t="s">
        <v>1367</v>
      </c>
      <c r="L396" s="98">
        <v>2020051290061</v>
      </c>
      <c r="M396" s="96">
        <v>3</v>
      </c>
      <c r="N396" s="96">
        <v>11243</v>
      </c>
      <c r="O396" s="97" t="str">
        <f>+VLOOKUP(N396,'[3]Productos PD'!$B$2:$C$349,2,FALSE)</f>
        <v>Eventos tradicionales, típicos y conmemorativos de orden cultural, comunitario y ambiental (Fiestas del aguacero, Calcanta, fiestas y juegos tradicionales de la calle, puente de reyes, concurso de poesía Ciro Mendía).</v>
      </c>
      <c r="P396" s="96" t="s">
        <v>952</v>
      </c>
      <c r="Q396" s="96">
        <v>20</v>
      </c>
      <c r="R396" s="122" t="s">
        <v>953</v>
      </c>
      <c r="S396" s="125">
        <v>5</v>
      </c>
      <c r="T396" s="97" t="s">
        <v>1312</v>
      </c>
      <c r="U396" s="104" t="s">
        <v>1376</v>
      </c>
      <c r="V396" s="96" t="s">
        <v>952</v>
      </c>
      <c r="W396" s="125">
        <v>1</v>
      </c>
      <c r="X396" s="103" t="s">
        <v>956</v>
      </c>
      <c r="Y396" s="122">
        <v>0.11746699747200599</v>
      </c>
      <c r="Z396" s="127">
        <v>0</v>
      </c>
      <c r="AA396" s="127">
        <v>0</v>
      </c>
      <c r="AB396" s="130">
        <v>0</v>
      </c>
      <c r="AC396" s="134">
        <v>0</v>
      </c>
      <c r="AD396" s="113">
        <v>1</v>
      </c>
      <c r="AE396" s="132">
        <v>1</v>
      </c>
      <c r="AF396" s="130">
        <v>0</v>
      </c>
      <c r="AG396" s="113"/>
      <c r="AH396" s="54">
        <f t="shared" si="12"/>
        <v>1</v>
      </c>
      <c r="AI396" s="54">
        <f t="shared" si="13"/>
        <v>1</v>
      </c>
      <c r="AJ396" s="135">
        <v>986308.57721039373</v>
      </c>
      <c r="AK396" s="180">
        <v>50506</v>
      </c>
      <c r="AL396" s="108" t="s">
        <v>1327</v>
      </c>
      <c r="AM396" s="135">
        <v>0</v>
      </c>
      <c r="AN396" s="153"/>
    </row>
    <row r="397" spans="1:40" ht="51" x14ac:dyDescent="0.25">
      <c r="A397" s="96">
        <v>1</v>
      </c>
      <c r="B397" s="97" t="s">
        <v>5</v>
      </c>
      <c r="C397" s="96">
        <v>12</v>
      </c>
      <c r="D397" s="96" t="s">
        <v>964</v>
      </c>
      <c r="E397" s="97" t="s">
        <v>6</v>
      </c>
      <c r="F397" s="98">
        <v>4</v>
      </c>
      <c r="G397" s="96" t="s">
        <v>1365</v>
      </c>
      <c r="H397" s="97" t="s">
        <v>1366</v>
      </c>
      <c r="I397" s="96">
        <v>9</v>
      </c>
      <c r="J397" s="96"/>
      <c r="K397" s="97" t="s">
        <v>1367</v>
      </c>
      <c r="L397" s="98">
        <v>2020051290061</v>
      </c>
      <c r="M397" s="96">
        <v>3</v>
      </c>
      <c r="N397" s="96">
        <v>11243</v>
      </c>
      <c r="O397" s="97" t="str">
        <f>+VLOOKUP(N397,'[3]Productos PD'!$B$2:$C$349,2,FALSE)</f>
        <v>Eventos tradicionales, típicos y conmemorativos de orden cultural, comunitario y ambiental (Fiestas del aguacero, Calcanta, fiestas y juegos tradicionales de la calle, puente de reyes, concurso de poesía Ciro Mendía).</v>
      </c>
      <c r="P397" s="96" t="s">
        <v>952</v>
      </c>
      <c r="Q397" s="96">
        <v>20</v>
      </c>
      <c r="R397" s="122" t="s">
        <v>953</v>
      </c>
      <c r="S397" s="125">
        <v>5</v>
      </c>
      <c r="T397" s="97" t="s">
        <v>1312</v>
      </c>
      <c r="U397" s="104" t="s">
        <v>1376</v>
      </c>
      <c r="V397" s="96" t="s">
        <v>952</v>
      </c>
      <c r="W397" s="125">
        <v>1</v>
      </c>
      <c r="X397" s="103" t="s">
        <v>956</v>
      </c>
      <c r="Y397" s="122">
        <v>0.11746699747200599</v>
      </c>
      <c r="Z397" s="127">
        <v>0</v>
      </c>
      <c r="AA397" s="127">
        <v>0</v>
      </c>
      <c r="AB397" s="130">
        <v>0</v>
      </c>
      <c r="AC397" s="134">
        <v>0</v>
      </c>
      <c r="AD397" s="113">
        <v>1</v>
      </c>
      <c r="AE397" s="132">
        <v>1</v>
      </c>
      <c r="AF397" s="130">
        <v>0</v>
      </c>
      <c r="AG397" s="113"/>
      <c r="AH397" s="54">
        <f t="shared" si="12"/>
        <v>1</v>
      </c>
      <c r="AI397" s="54">
        <f t="shared" si="13"/>
        <v>1</v>
      </c>
      <c r="AJ397" s="135">
        <v>8545570.0276990775</v>
      </c>
      <c r="AK397" s="180">
        <v>60814</v>
      </c>
      <c r="AL397" s="108" t="s">
        <v>965</v>
      </c>
      <c r="AM397" s="135">
        <v>0</v>
      </c>
      <c r="AN397" s="153"/>
    </row>
    <row r="398" spans="1:40" ht="51" x14ac:dyDescent="0.25">
      <c r="A398" s="96">
        <v>1</v>
      </c>
      <c r="B398" s="97" t="s">
        <v>5</v>
      </c>
      <c r="C398" s="96">
        <v>12</v>
      </c>
      <c r="D398" s="96" t="s">
        <v>964</v>
      </c>
      <c r="E398" s="97" t="s">
        <v>6</v>
      </c>
      <c r="F398" s="98">
        <v>4</v>
      </c>
      <c r="G398" s="96" t="s">
        <v>1365</v>
      </c>
      <c r="H398" s="97" t="s">
        <v>1366</v>
      </c>
      <c r="I398" s="96">
        <v>9</v>
      </c>
      <c r="J398" s="96"/>
      <c r="K398" s="97" t="s">
        <v>1367</v>
      </c>
      <c r="L398" s="98">
        <v>2020051290061</v>
      </c>
      <c r="M398" s="96">
        <v>3</v>
      </c>
      <c r="N398" s="96">
        <v>11243</v>
      </c>
      <c r="O398" s="97" t="str">
        <f>+VLOOKUP(N398,'[3]Productos PD'!$B$2:$C$349,2,FALSE)</f>
        <v>Eventos tradicionales, típicos y conmemorativos de orden cultural, comunitario y ambiental (Fiestas del aguacero, Calcanta, fiestas y juegos tradicionales de la calle, puente de reyes, concurso de poesía Ciro Mendía).</v>
      </c>
      <c r="P398" s="96" t="s">
        <v>952</v>
      </c>
      <c r="Q398" s="96">
        <v>20</v>
      </c>
      <c r="R398" s="122" t="s">
        <v>953</v>
      </c>
      <c r="S398" s="125">
        <v>5</v>
      </c>
      <c r="T398" s="97" t="s">
        <v>1312</v>
      </c>
      <c r="U398" s="104" t="s">
        <v>1377</v>
      </c>
      <c r="V398" s="96" t="s">
        <v>952</v>
      </c>
      <c r="W398" s="125">
        <v>1</v>
      </c>
      <c r="X398" s="103" t="s">
        <v>956</v>
      </c>
      <c r="Y398" s="122">
        <v>0.231845261117199</v>
      </c>
      <c r="Z398" s="127">
        <v>0</v>
      </c>
      <c r="AA398" s="127">
        <v>0</v>
      </c>
      <c r="AB398" s="113">
        <v>1</v>
      </c>
      <c r="AC398" s="134">
        <v>0</v>
      </c>
      <c r="AD398" s="130">
        <v>0</v>
      </c>
      <c r="AE398" s="132">
        <v>1</v>
      </c>
      <c r="AF398" s="130">
        <v>0</v>
      </c>
      <c r="AG398" s="113"/>
      <c r="AH398" s="54">
        <f t="shared" si="12"/>
        <v>1</v>
      </c>
      <c r="AI398" s="54">
        <f t="shared" si="13"/>
        <v>1</v>
      </c>
      <c r="AJ398" s="135">
        <v>38030764.454427965</v>
      </c>
      <c r="AK398" s="180">
        <v>30511</v>
      </c>
      <c r="AL398" s="108" t="s">
        <v>957</v>
      </c>
      <c r="AM398" s="135">
        <v>38030764</v>
      </c>
      <c r="AN398" s="153" t="s">
        <v>1378</v>
      </c>
    </row>
    <row r="399" spans="1:40" ht="51" x14ac:dyDescent="0.25">
      <c r="A399" s="96">
        <v>1</v>
      </c>
      <c r="B399" s="97" t="s">
        <v>5</v>
      </c>
      <c r="C399" s="96">
        <v>12</v>
      </c>
      <c r="D399" s="96" t="s">
        <v>964</v>
      </c>
      <c r="E399" s="97" t="s">
        <v>6</v>
      </c>
      <c r="F399" s="98">
        <v>4</v>
      </c>
      <c r="G399" s="96" t="s">
        <v>1365</v>
      </c>
      <c r="H399" s="97" t="s">
        <v>1366</v>
      </c>
      <c r="I399" s="96">
        <v>9</v>
      </c>
      <c r="J399" s="96"/>
      <c r="K399" s="97" t="s">
        <v>1367</v>
      </c>
      <c r="L399" s="98">
        <v>2020051290061</v>
      </c>
      <c r="M399" s="96">
        <v>3</v>
      </c>
      <c r="N399" s="96">
        <v>11243</v>
      </c>
      <c r="O399" s="97" t="str">
        <f>+VLOOKUP(N399,'[3]Productos PD'!$B$2:$C$349,2,FALSE)</f>
        <v>Eventos tradicionales, típicos y conmemorativos de orden cultural, comunitario y ambiental (Fiestas del aguacero, Calcanta, fiestas y juegos tradicionales de la calle, puente de reyes, concurso de poesía Ciro Mendía).</v>
      </c>
      <c r="P399" s="96" t="s">
        <v>952</v>
      </c>
      <c r="Q399" s="96">
        <v>20</v>
      </c>
      <c r="R399" s="122" t="s">
        <v>953</v>
      </c>
      <c r="S399" s="125">
        <v>5</v>
      </c>
      <c r="T399" s="97" t="s">
        <v>1312</v>
      </c>
      <c r="U399" s="104" t="s">
        <v>1377</v>
      </c>
      <c r="V399" s="96" t="s">
        <v>952</v>
      </c>
      <c r="W399" s="125">
        <v>1</v>
      </c>
      <c r="X399" s="103" t="s">
        <v>956</v>
      </c>
      <c r="Y399" s="122">
        <v>0.231845261117199</v>
      </c>
      <c r="Z399" s="127">
        <v>0</v>
      </c>
      <c r="AA399" s="127">
        <v>0</v>
      </c>
      <c r="AB399" s="113">
        <v>1</v>
      </c>
      <c r="AC399" s="134">
        <v>0</v>
      </c>
      <c r="AD399" s="130">
        <v>0</v>
      </c>
      <c r="AE399" s="132">
        <v>1</v>
      </c>
      <c r="AF399" s="130">
        <v>0</v>
      </c>
      <c r="AG399" s="113"/>
      <c r="AH399" s="54">
        <f t="shared" si="12"/>
        <v>1</v>
      </c>
      <c r="AI399" s="54">
        <f t="shared" si="13"/>
        <v>1</v>
      </c>
      <c r="AJ399" s="135">
        <v>1946682.6814907973</v>
      </c>
      <c r="AK399" s="180">
        <v>50506</v>
      </c>
      <c r="AL399" s="108" t="s">
        <v>1327</v>
      </c>
      <c r="AM399" s="135">
        <v>0</v>
      </c>
      <c r="AN399" s="153" t="s">
        <v>1378</v>
      </c>
    </row>
    <row r="400" spans="1:40" ht="51" x14ac:dyDescent="0.25">
      <c r="A400" s="96">
        <v>1</v>
      </c>
      <c r="B400" s="97" t="s">
        <v>5</v>
      </c>
      <c r="C400" s="96">
        <v>12</v>
      </c>
      <c r="D400" s="96" t="s">
        <v>964</v>
      </c>
      <c r="E400" s="97" t="s">
        <v>6</v>
      </c>
      <c r="F400" s="98">
        <v>4</v>
      </c>
      <c r="G400" s="96" t="s">
        <v>1365</v>
      </c>
      <c r="H400" s="97" t="s">
        <v>1366</v>
      </c>
      <c r="I400" s="96">
        <v>9</v>
      </c>
      <c r="J400" s="96"/>
      <c r="K400" s="97" t="s">
        <v>1367</v>
      </c>
      <c r="L400" s="98">
        <v>2020051290061</v>
      </c>
      <c r="M400" s="96">
        <v>3</v>
      </c>
      <c r="N400" s="96">
        <v>11243</v>
      </c>
      <c r="O400" s="97" t="str">
        <f>+VLOOKUP(N400,'[3]Productos PD'!$B$2:$C$349,2,FALSE)</f>
        <v>Eventos tradicionales, típicos y conmemorativos de orden cultural, comunitario y ambiental (Fiestas del aguacero, Calcanta, fiestas y juegos tradicionales de la calle, puente de reyes, concurso de poesía Ciro Mendía).</v>
      </c>
      <c r="P400" s="96" t="s">
        <v>952</v>
      </c>
      <c r="Q400" s="96">
        <v>20</v>
      </c>
      <c r="R400" s="122" t="s">
        <v>953</v>
      </c>
      <c r="S400" s="125">
        <v>5</v>
      </c>
      <c r="T400" s="97" t="s">
        <v>1312</v>
      </c>
      <c r="U400" s="104" t="s">
        <v>1377</v>
      </c>
      <c r="V400" s="96" t="s">
        <v>952</v>
      </c>
      <c r="W400" s="125">
        <v>1</v>
      </c>
      <c r="X400" s="103" t="s">
        <v>956</v>
      </c>
      <c r="Y400" s="122">
        <v>0.231845261117199</v>
      </c>
      <c r="Z400" s="127">
        <v>0</v>
      </c>
      <c r="AA400" s="127">
        <v>0</v>
      </c>
      <c r="AB400" s="113">
        <v>1</v>
      </c>
      <c r="AC400" s="134">
        <v>0</v>
      </c>
      <c r="AD400" s="130">
        <v>0</v>
      </c>
      <c r="AE400" s="132">
        <v>1</v>
      </c>
      <c r="AF400" s="130">
        <v>0</v>
      </c>
      <c r="AG400" s="113"/>
      <c r="AH400" s="54">
        <f t="shared" si="12"/>
        <v>1</v>
      </c>
      <c r="AI400" s="54">
        <f t="shared" si="13"/>
        <v>1</v>
      </c>
      <c r="AJ400" s="135">
        <v>16866438.719857175</v>
      </c>
      <c r="AK400" s="180">
        <v>60814</v>
      </c>
      <c r="AL400" s="108" t="s">
        <v>965</v>
      </c>
      <c r="AM400" s="135">
        <v>0</v>
      </c>
      <c r="AN400" s="153" t="s">
        <v>1378</v>
      </c>
    </row>
    <row r="401" spans="1:40" ht="51" x14ac:dyDescent="0.25">
      <c r="A401" s="96">
        <v>1</v>
      </c>
      <c r="B401" s="97" t="s">
        <v>5</v>
      </c>
      <c r="C401" s="96">
        <v>12</v>
      </c>
      <c r="D401" s="96" t="s">
        <v>964</v>
      </c>
      <c r="E401" s="97" t="s">
        <v>6</v>
      </c>
      <c r="F401" s="98">
        <v>4</v>
      </c>
      <c r="G401" s="96" t="s">
        <v>1365</v>
      </c>
      <c r="H401" s="97" t="s">
        <v>1366</v>
      </c>
      <c r="I401" s="96">
        <v>9</v>
      </c>
      <c r="J401" s="96"/>
      <c r="K401" s="97" t="s">
        <v>1367</v>
      </c>
      <c r="L401" s="98">
        <v>2020051290061</v>
      </c>
      <c r="M401" s="96">
        <v>3</v>
      </c>
      <c r="N401" s="96">
        <v>11243</v>
      </c>
      <c r="O401" s="97" t="str">
        <f>+VLOOKUP(N401,'[3]Productos PD'!$B$2:$C$349,2,FALSE)</f>
        <v>Eventos tradicionales, típicos y conmemorativos de orden cultural, comunitario y ambiental (Fiestas del aguacero, Calcanta, fiestas y juegos tradicionales de la calle, puente de reyes, concurso de poesía Ciro Mendía).</v>
      </c>
      <c r="P401" s="96" t="s">
        <v>952</v>
      </c>
      <c r="Q401" s="96">
        <v>20</v>
      </c>
      <c r="R401" s="122" t="s">
        <v>953</v>
      </c>
      <c r="S401" s="125">
        <v>5</v>
      </c>
      <c r="T401" s="97" t="s">
        <v>1312</v>
      </c>
      <c r="U401" s="104" t="s">
        <v>1379</v>
      </c>
      <c r="V401" s="96" t="s">
        <v>952</v>
      </c>
      <c r="W401" s="125">
        <v>1</v>
      </c>
      <c r="X401" s="103" t="s">
        <v>956</v>
      </c>
      <c r="Y401" s="122">
        <v>5.8842155227084497E-2</v>
      </c>
      <c r="Z401" s="127">
        <v>0</v>
      </c>
      <c r="AA401" s="127">
        <v>0</v>
      </c>
      <c r="AB401" s="130">
        <v>0</v>
      </c>
      <c r="AC401" s="134">
        <v>0</v>
      </c>
      <c r="AD401" s="130">
        <v>0</v>
      </c>
      <c r="AE401" s="132">
        <v>0</v>
      </c>
      <c r="AF401" s="113">
        <v>1</v>
      </c>
      <c r="AG401" s="113"/>
      <c r="AH401" s="54">
        <f t="shared" si="12"/>
        <v>0</v>
      </c>
      <c r="AI401" s="54">
        <f t="shared" si="13"/>
        <v>0</v>
      </c>
      <c r="AJ401" s="135">
        <v>9652179.7972006407</v>
      </c>
      <c r="AK401" s="180">
        <v>30511</v>
      </c>
      <c r="AL401" s="108" t="s">
        <v>957</v>
      </c>
      <c r="AM401" s="135"/>
      <c r="AN401" s="153"/>
    </row>
    <row r="402" spans="1:40" ht="51" x14ac:dyDescent="0.25">
      <c r="A402" s="96">
        <v>1</v>
      </c>
      <c r="B402" s="97" t="s">
        <v>5</v>
      </c>
      <c r="C402" s="96">
        <v>12</v>
      </c>
      <c r="D402" s="96" t="s">
        <v>964</v>
      </c>
      <c r="E402" s="97" t="s">
        <v>6</v>
      </c>
      <c r="F402" s="98">
        <v>4</v>
      </c>
      <c r="G402" s="96" t="s">
        <v>1365</v>
      </c>
      <c r="H402" s="97" t="s">
        <v>1366</v>
      </c>
      <c r="I402" s="96">
        <v>9</v>
      </c>
      <c r="J402" s="96"/>
      <c r="K402" s="97" t="s">
        <v>1367</v>
      </c>
      <c r="L402" s="98">
        <v>2020051290061</v>
      </c>
      <c r="M402" s="96">
        <v>3</v>
      </c>
      <c r="N402" s="96">
        <v>11243</v>
      </c>
      <c r="O402" s="97" t="str">
        <f>+VLOOKUP(N402,'[3]Productos PD'!$B$2:$C$349,2,FALSE)</f>
        <v>Eventos tradicionales, típicos y conmemorativos de orden cultural, comunitario y ambiental (Fiestas del aguacero, Calcanta, fiestas y juegos tradicionales de la calle, puente de reyes, concurso de poesía Ciro Mendía).</v>
      </c>
      <c r="P402" s="96" t="s">
        <v>952</v>
      </c>
      <c r="Q402" s="96">
        <v>20</v>
      </c>
      <c r="R402" s="122" t="s">
        <v>953</v>
      </c>
      <c r="S402" s="125">
        <v>5</v>
      </c>
      <c r="T402" s="97" t="s">
        <v>1312</v>
      </c>
      <c r="U402" s="104" t="s">
        <v>1379</v>
      </c>
      <c r="V402" s="96" t="s">
        <v>952</v>
      </c>
      <c r="W402" s="125">
        <v>1</v>
      </c>
      <c r="X402" s="103" t="s">
        <v>956</v>
      </c>
      <c r="Y402" s="122">
        <v>5.8842155227084497E-2</v>
      </c>
      <c r="Z402" s="127">
        <v>0</v>
      </c>
      <c r="AA402" s="127">
        <v>0</v>
      </c>
      <c r="AB402" s="130">
        <v>0</v>
      </c>
      <c r="AC402" s="134">
        <v>0</v>
      </c>
      <c r="AD402" s="130">
        <v>0</v>
      </c>
      <c r="AE402" s="132">
        <v>0</v>
      </c>
      <c r="AF402" s="113">
        <v>1</v>
      </c>
      <c r="AG402" s="113"/>
      <c r="AH402" s="54">
        <f t="shared" si="12"/>
        <v>0</v>
      </c>
      <c r="AI402" s="54">
        <f t="shared" si="13"/>
        <v>0</v>
      </c>
      <c r="AJ402" s="135">
        <v>494066.61999554239</v>
      </c>
      <c r="AK402" s="180">
        <v>50506</v>
      </c>
      <c r="AL402" s="108" t="s">
        <v>1327</v>
      </c>
      <c r="AM402" s="135">
        <v>0</v>
      </c>
      <c r="AN402" s="153"/>
    </row>
    <row r="403" spans="1:40" ht="51" x14ac:dyDescent="0.25">
      <c r="A403" s="96">
        <v>1</v>
      </c>
      <c r="B403" s="97" t="s">
        <v>5</v>
      </c>
      <c r="C403" s="96">
        <v>12</v>
      </c>
      <c r="D403" s="96" t="s">
        <v>964</v>
      </c>
      <c r="E403" s="97" t="s">
        <v>6</v>
      </c>
      <c r="F403" s="98">
        <v>4</v>
      </c>
      <c r="G403" s="96" t="s">
        <v>1365</v>
      </c>
      <c r="H403" s="97" t="s">
        <v>1366</v>
      </c>
      <c r="I403" s="96">
        <v>9</v>
      </c>
      <c r="J403" s="96"/>
      <c r="K403" s="97" t="s">
        <v>1367</v>
      </c>
      <c r="L403" s="98">
        <v>2020051290061</v>
      </c>
      <c r="M403" s="96">
        <v>3</v>
      </c>
      <c r="N403" s="96">
        <v>11243</v>
      </c>
      <c r="O403" s="97" t="str">
        <f>+VLOOKUP(N403,'[3]Productos PD'!$B$2:$C$349,2,FALSE)</f>
        <v>Eventos tradicionales, típicos y conmemorativos de orden cultural, comunitario y ambiental (Fiestas del aguacero, Calcanta, fiestas y juegos tradicionales de la calle, puente de reyes, concurso de poesía Ciro Mendía).</v>
      </c>
      <c r="P403" s="96" t="s">
        <v>952</v>
      </c>
      <c r="Q403" s="96">
        <v>20</v>
      </c>
      <c r="R403" s="122" t="s">
        <v>953</v>
      </c>
      <c r="S403" s="125">
        <v>5</v>
      </c>
      <c r="T403" s="97" t="s">
        <v>1312</v>
      </c>
      <c r="U403" s="104" t="s">
        <v>1379</v>
      </c>
      <c r="V403" s="96" t="s">
        <v>952</v>
      </c>
      <c r="W403" s="125">
        <v>1</v>
      </c>
      <c r="X403" s="103" t="s">
        <v>956</v>
      </c>
      <c r="Y403" s="122">
        <v>5.8842155227084497E-2</v>
      </c>
      <c r="Z403" s="127">
        <v>0</v>
      </c>
      <c r="AA403" s="127">
        <v>0</v>
      </c>
      <c r="AB403" s="130">
        <v>0</v>
      </c>
      <c r="AC403" s="134">
        <v>0</v>
      </c>
      <c r="AD403" s="130">
        <v>0</v>
      </c>
      <c r="AE403" s="132">
        <v>0</v>
      </c>
      <c r="AF403" s="113">
        <v>1</v>
      </c>
      <c r="AG403" s="176"/>
      <c r="AH403" s="54">
        <f t="shared" si="12"/>
        <v>0</v>
      </c>
      <c r="AI403" s="54">
        <f t="shared" si="13"/>
        <v>0</v>
      </c>
      <c r="AJ403" s="135">
        <v>4280689.631090845</v>
      </c>
      <c r="AK403" s="180">
        <v>60814</v>
      </c>
      <c r="AL403" s="108" t="s">
        <v>965</v>
      </c>
      <c r="AM403" s="135">
        <v>0</v>
      </c>
      <c r="AN403" s="153"/>
    </row>
    <row r="404" spans="1:40" ht="25.5" x14ac:dyDescent="0.25">
      <c r="A404" s="96">
        <v>2</v>
      </c>
      <c r="B404" s="97" t="s">
        <v>402</v>
      </c>
      <c r="C404" s="96">
        <v>5</v>
      </c>
      <c r="D404" s="96" t="s">
        <v>1380</v>
      </c>
      <c r="E404" s="97" t="s">
        <v>1381</v>
      </c>
      <c r="F404" s="98">
        <v>1</v>
      </c>
      <c r="G404" s="96" t="s">
        <v>1382</v>
      </c>
      <c r="H404" s="97" t="s">
        <v>1383</v>
      </c>
      <c r="I404" s="96">
        <v>3</v>
      </c>
      <c r="J404" s="96">
        <v>4</v>
      </c>
      <c r="K404" s="97" t="s">
        <v>1384</v>
      </c>
      <c r="L404" s="98">
        <v>2020051290022</v>
      </c>
      <c r="M404" s="96">
        <v>1</v>
      </c>
      <c r="N404" s="96">
        <v>2511</v>
      </c>
      <c r="O404" s="97" t="str">
        <f>+VLOOKUP(N404,'[4]Productos PD'!$B$2:$C$349,2,FALSE)</f>
        <v>Actualización e implementación del Plan de Seguridad Vial.</v>
      </c>
      <c r="P404" s="96" t="s">
        <v>1295</v>
      </c>
      <c r="Q404" s="122">
        <v>1</v>
      </c>
      <c r="R404" s="122" t="s">
        <v>1001</v>
      </c>
      <c r="S404" s="122">
        <v>0.25</v>
      </c>
      <c r="T404" s="96" t="s">
        <v>1385</v>
      </c>
      <c r="U404" s="101" t="s">
        <v>1386</v>
      </c>
      <c r="V404" s="96" t="s">
        <v>983</v>
      </c>
      <c r="W404" s="122">
        <v>1</v>
      </c>
      <c r="X404" s="103" t="s">
        <v>956</v>
      </c>
      <c r="Y404" s="183">
        <v>1</v>
      </c>
      <c r="Z404" s="54">
        <v>0</v>
      </c>
      <c r="AA404" s="54">
        <v>0</v>
      </c>
      <c r="AB404" s="54">
        <v>0</v>
      </c>
      <c r="AC404" s="184">
        <v>0.3</v>
      </c>
      <c r="AD404" s="54">
        <v>0.5</v>
      </c>
      <c r="AE404" s="123">
        <v>0.5</v>
      </c>
      <c r="AF404" s="54">
        <v>0.5</v>
      </c>
      <c r="AG404" s="185"/>
      <c r="AH404" s="54">
        <f t="shared" si="12"/>
        <v>0.8</v>
      </c>
      <c r="AI404" s="54">
        <f t="shared" si="13"/>
        <v>0.8</v>
      </c>
      <c r="AJ404" s="135">
        <v>15000000</v>
      </c>
      <c r="AK404" s="147">
        <v>30904</v>
      </c>
      <c r="AL404" s="149" t="s">
        <v>957</v>
      </c>
      <c r="AM404" s="135">
        <v>6088702</v>
      </c>
      <c r="AN404" s="153"/>
    </row>
    <row r="405" spans="1:40" ht="25.5" x14ac:dyDescent="0.25">
      <c r="A405" s="96">
        <v>2</v>
      </c>
      <c r="B405" s="97" t="s">
        <v>402</v>
      </c>
      <c r="C405" s="96">
        <v>5</v>
      </c>
      <c r="D405" s="96" t="s">
        <v>1380</v>
      </c>
      <c r="E405" s="97" t="s">
        <v>1381</v>
      </c>
      <c r="F405" s="98">
        <v>1</v>
      </c>
      <c r="G405" s="96" t="s">
        <v>1382</v>
      </c>
      <c r="H405" s="97" t="s">
        <v>1383</v>
      </c>
      <c r="I405" s="96">
        <v>3</v>
      </c>
      <c r="J405" s="96">
        <v>11</v>
      </c>
      <c r="K405" s="97" t="s">
        <v>1384</v>
      </c>
      <c r="L405" s="98">
        <v>2020051290022</v>
      </c>
      <c r="M405" s="96">
        <v>2</v>
      </c>
      <c r="N405" s="96">
        <v>2512</v>
      </c>
      <c r="O405" s="97" t="str">
        <f>+VLOOKUP(N405,'[4]Productos PD'!$B$2:$C$349,2,FALSE)</f>
        <v>Comités y Consejos de Seguridad Vial realizados</v>
      </c>
      <c r="P405" s="96" t="s">
        <v>952</v>
      </c>
      <c r="Q405" s="96">
        <v>16</v>
      </c>
      <c r="R405" s="122" t="s">
        <v>953</v>
      </c>
      <c r="S405" s="125">
        <v>4</v>
      </c>
      <c r="T405" s="96" t="s">
        <v>1385</v>
      </c>
      <c r="U405" s="97" t="s">
        <v>1387</v>
      </c>
      <c r="V405" s="96" t="s">
        <v>952</v>
      </c>
      <c r="W405" s="125">
        <v>4</v>
      </c>
      <c r="X405" s="103" t="s">
        <v>956</v>
      </c>
      <c r="Y405" s="183">
        <v>1</v>
      </c>
      <c r="Z405" s="127">
        <v>0</v>
      </c>
      <c r="AA405" s="127">
        <v>0</v>
      </c>
      <c r="AB405" s="130">
        <v>0</v>
      </c>
      <c r="AC405" s="177">
        <v>1</v>
      </c>
      <c r="AD405" s="130">
        <v>2</v>
      </c>
      <c r="AE405" s="131">
        <v>2</v>
      </c>
      <c r="AF405" s="130">
        <v>2</v>
      </c>
      <c r="AG405" s="145"/>
      <c r="AH405" s="54">
        <f t="shared" si="12"/>
        <v>0.75</v>
      </c>
      <c r="AI405" s="54">
        <f t="shared" si="13"/>
        <v>0.75</v>
      </c>
      <c r="AJ405" s="135">
        <v>10000000</v>
      </c>
      <c r="AK405" s="147">
        <v>30904</v>
      </c>
      <c r="AL405" s="149" t="s">
        <v>957</v>
      </c>
      <c r="AM405" s="135">
        <v>1618857.6</v>
      </c>
      <c r="AN405" s="153"/>
    </row>
    <row r="406" spans="1:40" ht="25.5" x14ac:dyDescent="0.25">
      <c r="A406" s="96">
        <v>2</v>
      </c>
      <c r="B406" s="97" t="s">
        <v>402</v>
      </c>
      <c r="C406" s="96">
        <v>5</v>
      </c>
      <c r="D406" s="96" t="s">
        <v>1380</v>
      </c>
      <c r="E406" s="97" t="s">
        <v>1381</v>
      </c>
      <c r="F406" s="98">
        <v>1</v>
      </c>
      <c r="G406" s="96" t="s">
        <v>1382</v>
      </c>
      <c r="H406" s="97" t="s">
        <v>1383</v>
      </c>
      <c r="I406" s="96">
        <v>3</v>
      </c>
      <c r="J406" s="96">
        <v>4</v>
      </c>
      <c r="K406" s="97" t="s">
        <v>1384</v>
      </c>
      <c r="L406" s="98">
        <v>2020051290022</v>
      </c>
      <c r="M406" s="96">
        <v>3</v>
      </c>
      <c r="N406" s="96">
        <v>2513</v>
      </c>
      <c r="O406" s="97" t="str">
        <f>+VLOOKUP(N406,'[4]Productos PD'!$B$2:$C$349,2,FALSE)</f>
        <v>Implementación de los Comités Locales de Seguridad Vial</v>
      </c>
      <c r="P406" s="96" t="s">
        <v>952</v>
      </c>
      <c r="Q406" s="96">
        <v>8</v>
      </c>
      <c r="R406" s="122" t="s">
        <v>953</v>
      </c>
      <c r="S406" s="125">
        <v>2</v>
      </c>
      <c r="T406" s="96" t="s">
        <v>1385</v>
      </c>
      <c r="U406" s="97" t="s">
        <v>1388</v>
      </c>
      <c r="V406" s="96" t="s">
        <v>952</v>
      </c>
      <c r="W406" s="125">
        <v>4</v>
      </c>
      <c r="X406" s="103" t="s">
        <v>956</v>
      </c>
      <c r="Y406" s="183">
        <v>1</v>
      </c>
      <c r="Z406" s="127">
        <v>0</v>
      </c>
      <c r="AA406" s="127">
        <v>0</v>
      </c>
      <c r="AB406" s="130">
        <v>0</v>
      </c>
      <c r="AC406" s="177">
        <v>1</v>
      </c>
      <c r="AD406" s="130">
        <v>2</v>
      </c>
      <c r="AE406" s="131">
        <v>2</v>
      </c>
      <c r="AF406" s="130">
        <v>2</v>
      </c>
      <c r="AG406" s="145"/>
      <c r="AH406" s="54">
        <f t="shared" si="12"/>
        <v>0.75</v>
      </c>
      <c r="AI406" s="54">
        <f t="shared" si="13"/>
        <v>0.75</v>
      </c>
      <c r="AJ406" s="135">
        <v>28000000</v>
      </c>
      <c r="AK406" s="147">
        <v>30904</v>
      </c>
      <c r="AL406" s="149" t="s">
        <v>957</v>
      </c>
      <c r="AM406" s="135">
        <v>1618857.6</v>
      </c>
      <c r="AN406" s="153" t="s">
        <v>1389</v>
      </c>
    </row>
    <row r="407" spans="1:40" ht="25.5" x14ac:dyDescent="0.25">
      <c r="A407" s="96">
        <v>2</v>
      </c>
      <c r="B407" s="97" t="s">
        <v>402</v>
      </c>
      <c r="C407" s="96">
        <v>5</v>
      </c>
      <c r="D407" s="96" t="s">
        <v>1380</v>
      </c>
      <c r="E407" s="97" t="s">
        <v>1381</v>
      </c>
      <c r="F407" s="98">
        <v>1</v>
      </c>
      <c r="G407" s="96" t="s">
        <v>1382</v>
      </c>
      <c r="H407" s="97" t="s">
        <v>1383</v>
      </c>
      <c r="I407" s="96">
        <v>11</v>
      </c>
      <c r="J407" s="96"/>
      <c r="K407" s="97" t="s">
        <v>1384</v>
      </c>
      <c r="L407" s="98">
        <v>2020051290022</v>
      </c>
      <c r="M407" s="96">
        <v>4</v>
      </c>
      <c r="N407" s="96">
        <v>2514</v>
      </c>
      <c r="O407" s="97" t="str">
        <f>+VLOOKUP(N407,'[4]Productos PD'!$B$2:$C$349,2,FALSE)</f>
        <v>Acciones de fortalecimiento técnico, tecnológico e institucional a la gestión Administrativa y de trámites de la secretaría de Tránsito</v>
      </c>
      <c r="P407" s="96" t="s">
        <v>952</v>
      </c>
      <c r="Q407" s="96">
        <v>4</v>
      </c>
      <c r="R407" s="122" t="s">
        <v>953</v>
      </c>
      <c r="S407" s="125">
        <v>1</v>
      </c>
      <c r="T407" s="96" t="s">
        <v>1385</v>
      </c>
      <c r="U407" s="97" t="s">
        <v>1390</v>
      </c>
      <c r="V407" s="96" t="s">
        <v>952</v>
      </c>
      <c r="W407" s="125">
        <v>15000</v>
      </c>
      <c r="X407" s="103" t="s">
        <v>962</v>
      </c>
      <c r="Y407" s="183">
        <v>5.2499999999999998E-2</v>
      </c>
      <c r="Z407" s="125">
        <v>1000</v>
      </c>
      <c r="AA407" s="127">
        <v>870</v>
      </c>
      <c r="AB407" s="130">
        <v>4000</v>
      </c>
      <c r="AC407" s="177">
        <v>3534</v>
      </c>
      <c r="AD407" s="130">
        <v>5000</v>
      </c>
      <c r="AE407" s="131">
        <v>6000</v>
      </c>
      <c r="AF407" s="130">
        <v>5000</v>
      </c>
      <c r="AG407" s="145"/>
      <c r="AH407" s="54">
        <f t="shared" si="12"/>
        <v>1</v>
      </c>
      <c r="AI407" s="54">
        <f t="shared" si="13"/>
        <v>1</v>
      </c>
      <c r="AJ407" s="135">
        <v>50000000</v>
      </c>
      <c r="AK407" s="147">
        <v>30903</v>
      </c>
      <c r="AL407" s="149" t="s">
        <v>957</v>
      </c>
      <c r="AM407" s="179">
        <v>31883208</v>
      </c>
      <c r="AN407" s="153"/>
    </row>
    <row r="408" spans="1:40" ht="25.5" x14ac:dyDescent="0.25">
      <c r="A408" s="96">
        <v>2</v>
      </c>
      <c r="B408" s="97" t="s">
        <v>402</v>
      </c>
      <c r="C408" s="96">
        <v>5</v>
      </c>
      <c r="D408" s="96" t="s">
        <v>1380</v>
      </c>
      <c r="E408" s="97" t="s">
        <v>1381</v>
      </c>
      <c r="F408" s="98">
        <v>1</v>
      </c>
      <c r="G408" s="96" t="s">
        <v>1382</v>
      </c>
      <c r="H408" s="97" t="s">
        <v>1383</v>
      </c>
      <c r="I408" s="96">
        <v>11</v>
      </c>
      <c r="J408" s="96"/>
      <c r="K408" s="97" t="s">
        <v>1384</v>
      </c>
      <c r="L408" s="98">
        <v>2020051290022</v>
      </c>
      <c r="M408" s="96">
        <v>4</v>
      </c>
      <c r="N408" s="96">
        <v>2514</v>
      </c>
      <c r="O408" s="97" t="str">
        <f>+VLOOKUP(N408,'[4]Productos PD'!$B$2:$C$349,2,FALSE)</f>
        <v>Acciones de fortalecimiento técnico, tecnológico e institucional a la gestión Administrativa y de trámites de la secretaría de Tránsito</v>
      </c>
      <c r="P408" s="96" t="s">
        <v>952</v>
      </c>
      <c r="Q408" s="96">
        <v>4</v>
      </c>
      <c r="R408" s="122" t="s">
        <v>953</v>
      </c>
      <c r="S408" s="125">
        <v>1</v>
      </c>
      <c r="T408" s="96" t="s">
        <v>1385</v>
      </c>
      <c r="U408" s="97" t="s">
        <v>1391</v>
      </c>
      <c r="V408" s="96" t="s">
        <v>952</v>
      </c>
      <c r="W408" s="125">
        <v>5000</v>
      </c>
      <c r="X408" s="103" t="s">
        <v>962</v>
      </c>
      <c r="Y408" s="183">
        <v>0.21010000000000001</v>
      </c>
      <c r="Z408" s="125">
        <v>400</v>
      </c>
      <c r="AA408" s="127">
        <v>318</v>
      </c>
      <c r="AB408" s="130">
        <v>1500</v>
      </c>
      <c r="AC408" s="177">
        <v>810</v>
      </c>
      <c r="AD408" s="130">
        <v>1600</v>
      </c>
      <c r="AE408" s="131">
        <v>2000</v>
      </c>
      <c r="AF408" s="130">
        <v>1500</v>
      </c>
      <c r="AG408" s="145"/>
      <c r="AH408" s="54">
        <f t="shared" si="12"/>
        <v>1</v>
      </c>
      <c r="AI408" s="54">
        <f t="shared" si="13"/>
        <v>1</v>
      </c>
      <c r="AJ408" s="135">
        <v>170000000</v>
      </c>
      <c r="AK408" s="147">
        <v>30903</v>
      </c>
      <c r="AL408" s="149" t="s">
        <v>957</v>
      </c>
      <c r="AM408" s="179">
        <v>123310119</v>
      </c>
      <c r="AN408" s="153"/>
    </row>
    <row r="409" spans="1:40" ht="25.5" x14ac:dyDescent="0.25">
      <c r="A409" s="96">
        <v>2</v>
      </c>
      <c r="B409" s="97" t="s">
        <v>402</v>
      </c>
      <c r="C409" s="96">
        <v>5</v>
      </c>
      <c r="D409" s="96" t="s">
        <v>1380</v>
      </c>
      <c r="E409" s="97" t="s">
        <v>1381</v>
      </c>
      <c r="F409" s="98">
        <v>1</v>
      </c>
      <c r="G409" s="96" t="s">
        <v>1382</v>
      </c>
      <c r="H409" s="97" t="s">
        <v>1383</v>
      </c>
      <c r="I409" s="96">
        <v>3</v>
      </c>
      <c r="J409" s="96">
        <v>4</v>
      </c>
      <c r="K409" s="97" t="s">
        <v>1384</v>
      </c>
      <c r="L409" s="98">
        <v>2020051290022</v>
      </c>
      <c r="M409" s="96">
        <v>4</v>
      </c>
      <c r="N409" s="96">
        <v>2514</v>
      </c>
      <c r="O409" s="97" t="str">
        <f>+VLOOKUP(N409,'[4]Productos PD'!$B$2:$C$349,2,FALSE)</f>
        <v>Acciones de fortalecimiento técnico, tecnológico e institucional a la gestión Administrativa y de trámites de la secretaría de Tránsito</v>
      </c>
      <c r="P409" s="96" t="s">
        <v>952</v>
      </c>
      <c r="Q409" s="96">
        <v>8</v>
      </c>
      <c r="R409" s="122" t="s">
        <v>953</v>
      </c>
      <c r="S409" s="125">
        <v>2</v>
      </c>
      <c r="T409" s="96" t="s">
        <v>1385</v>
      </c>
      <c r="U409" s="97" t="s">
        <v>1392</v>
      </c>
      <c r="V409" s="96" t="s">
        <v>952</v>
      </c>
      <c r="W409" s="125">
        <v>5</v>
      </c>
      <c r="X409" s="103" t="s">
        <v>956</v>
      </c>
      <c r="Y409" s="183">
        <v>2.63E-2</v>
      </c>
      <c r="Z409" s="127">
        <v>0</v>
      </c>
      <c r="AA409" s="127">
        <v>0</v>
      </c>
      <c r="AB409" s="130">
        <v>2</v>
      </c>
      <c r="AC409" s="177">
        <v>0</v>
      </c>
      <c r="AD409" s="130">
        <v>3</v>
      </c>
      <c r="AE409" s="131">
        <v>5</v>
      </c>
      <c r="AF409" s="130">
        <v>0</v>
      </c>
      <c r="AG409" s="185"/>
      <c r="AH409" s="54">
        <f t="shared" si="12"/>
        <v>1</v>
      </c>
      <c r="AI409" s="54">
        <f t="shared" si="13"/>
        <v>1</v>
      </c>
      <c r="AJ409" s="135">
        <v>25000000</v>
      </c>
      <c r="AK409" s="147">
        <v>30907</v>
      </c>
      <c r="AL409" s="149" t="s">
        <v>957</v>
      </c>
      <c r="AM409" s="179">
        <v>0</v>
      </c>
      <c r="AN409" s="153"/>
    </row>
    <row r="410" spans="1:40" ht="25.5" x14ac:dyDescent="0.25">
      <c r="A410" s="96">
        <v>2</v>
      </c>
      <c r="B410" s="97" t="s">
        <v>402</v>
      </c>
      <c r="C410" s="96">
        <v>5</v>
      </c>
      <c r="D410" s="96" t="s">
        <v>1380</v>
      </c>
      <c r="E410" s="97" t="s">
        <v>1381</v>
      </c>
      <c r="F410" s="98">
        <v>1</v>
      </c>
      <c r="G410" s="96" t="s">
        <v>1382</v>
      </c>
      <c r="H410" s="97" t="s">
        <v>1383</v>
      </c>
      <c r="I410" s="96">
        <v>3</v>
      </c>
      <c r="J410" s="96">
        <v>4</v>
      </c>
      <c r="K410" s="97" t="s">
        <v>1384</v>
      </c>
      <c r="L410" s="98">
        <v>2020051290022</v>
      </c>
      <c r="M410" s="96">
        <v>4</v>
      </c>
      <c r="N410" s="96">
        <v>2514</v>
      </c>
      <c r="O410" s="97" t="str">
        <f>+VLOOKUP(N410,'[4]Productos PD'!$B$2:$C$349,2,FALSE)</f>
        <v>Acciones de fortalecimiento técnico, tecnológico e institucional a la gestión Administrativa y de trámites de la secretaría de Tránsito</v>
      </c>
      <c r="P410" s="96" t="s">
        <v>952</v>
      </c>
      <c r="Q410" s="96">
        <v>4</v>
      </c>
      <c r="R410" s="122" t="s">
        <v>953</v>
      </c>
      <c r="S410" s="125">
        <v>1</v>
      </c>
      <c r="T410" s="96" t="s">
        <v>1385</v>
      </c>
      <c r="U410" s="97" t="s">
        <v>1393</v>
      </c>
      <c r="V410" s="96" t="s">
        <v>952</v>
      </c>
      <c r="W410" s="125">
        <v>4</v>
      </c>
      <c r="X410" s="103" t="s">
        <v>956</v>
      </c>
      <c r="Y410" s="183">
        <v>3.3599999999999998E-2</v>
      </c>
      <c r="Z410" s="127">
        <v>0</v>
      </c>
      <c r="AA410" s="127">
        <v>0</v>
      </c>
      <c r="AB410" s="130">
        <v>1</v>
      </c>
      <c r="AC410" s="177">
        <v>0</v>
      </c>
      <c r="AD410" s="130">
        <v>1</v>
      </c>
      <c r="AE410" s="131">
        <v>1</v>
      </c>
      <c r="AF410" s="130">
        <v>2</v>
      </c>
      <c r="AG410" s="185"/>
      <c r="AH410" s="54">
        <f t="shared" si="12"/>
        <v>0.25</v>
      </c>
      <c r="AI410" s="54">
        <f t="shared" si="13"/>
        <v>0.25</v>
      </c>
      <c r="AJ410" s="135">
        <v>32000000</v>
      </c>
      <c r="AK410" s="147">
        <v>30907</v>
      </c>
      <c r="AL410" s="149" t="s">
        <v>957</v>
      </c>
      <c r="AM410" s="179">
        <v>0</v>
      </c>
      <c r="AN410" s="153"/>
    </row>
    <row r="411" spans="1:40" ht="25.5" x14ac:dyDescent="0.25">
      <c r="A411" s="96">
        <v>2</v>
      </c>
      <c r="B411" s="97" t="s">
        <v>402</v>
      </c>
      <c r="C411" s="96">
        <v>5</v>
      </c>
      <c r="D411" s="96" t="s">
        <v>1380</v>
      </c>
      <c r="E411" s="97" t="s">
        <v>1381</v>
      </c>
      <c r="F411" s="98">
        <v>1</v>
      </c>
      <c r="G411" s="96" t="s">
        <v>1382</v>
      </c>
      <c r="H411" s="97" t="s">
        <v>1383</v>
      </c>
      <c r="I411" s="96">
        <v>3</v>
      </c>
      <c r="J411" s="96">
        <v>4</v>
      </c>
      <c r="K411" s="97" t="s">
        <v>1384</v>
      </c>
      <c r="L411" s="98">
        <v>2020051290022</v>
      </c>
      <c r="M411" s="96">
        <v>4</v>
      </c>
      <c r="N411" s="96">
        <v>2514</v>
      </c>
      <c r="O411" s="97" t="str">
        <f>+VLOOKUP(N411,'[4]Productos PD'!$B$2:$C$349,2,FALSE)</f>
        <v>Acciones de fortalecimiento técnico, tecnológico e institucional a la gestión Administrativa y de trámites de la secretaría de Tránsito</v>
      </c>
      <c r="P411" s="96" t="s">
        <v>952</v>
      </c>
      <c r="Q411" s="96">
        <v>4</v>
      </c>
      <c r="R411" s="122" t="s">
        <v>953</v>
      </c>
      <c r="S411" s="125">
        <v>1</v>
      </c>
      <c r="T411" s="96" t="s">
        <v>1385</v>
      </c>
      <c r="U411" s="97" t="s">
        <v>1394</v>
      </c>
      <c r="V411" s="96" t="s">
        <v>952</v>
      </c>
      <c r="W411" s="125">
        <v>250</v>
      </c>
      <c r="X411" s="103" t="s">
        <v>962</v>
      </c>
      <c r="Y411" s="183">
        <v>5.2600000000000001E-2</v>
      </c>
      <c r="Z411" s="125">
        <v>50</v>
      </c>
      <c r="AA411" s="127">
        <v>33</v>
      </c>
      <c r="AB411" s="130">
        <v>50</v>
      </c>
      <c r="AC411" s="177">
        <v>148</v>
      </c>
      <c r="AD411" s="130">
        <v>100</v>
      </c>
      <c r="AE411" s="131">
        <v>90</v>
      </c>
      <c r="AF411" s="130">
        <v>50</v>
      </c>
      <c r="AG411" s="185"/>
      <c r="AH411" s="54">
        <f t="shared" si="12"/>
        <v>1</v>
      </c>
      <c r="AI411" s="54">
        <f t="shared" si="13"/>
        <v>1</v>
      </c>
      <c r="AJ411" s="135">
        <v>40000000</v>
      </c>
      <c r="AK411" s="147">
        <v>30903</v>
      </c>
      <c r="AL411" s="149" t="s">
        <v>957</v>
      </c>
      <c r="AM411" s="179">
        <v>24604474</v>
      </c>
      <c r="AN411" s="153"/>
    </row>
    <row r="412" spans="1:40" ht="25.5" x14ac:dyDescent="0.25">
      <c r="A412" s="96">
        <v>2</v>
      </c>
      <c r="B412" s="97" t="s">
        <v>402</v>
      </c>
      <c r="C412" s="96">
        <v>5</v>
      </c>
      <c r="D412" s="96" t="s">
        <v>1380</v>
      </c>
      <c r="E412" s="97" t="s">
        <v>1381</v>
      </c>
      <c r="F412" s="98">
        <v>1</v>
      </c>
      <c r="G412" s="96" t="s">
        <v>1382</v>
      </c>
      <c r="H412" s="97" t="s">
        <v>1383</v>
      </c>
      <c r="I412" s="96">
        <v>3</v>
      </c>
      <c r="J412" s="96">
        <v>11</v>
      </c>
      <c r="K412" s="97" t="s">
        <v>1384</v>
      </c>
      <c r="L412" s="98">
        <v>2020051290022</v>
      </c>
      <c r="M412" s="96">
        <v>4</v>
      </c>
      <c r="N412" s="96">
        <v>2514</v>
      </c>
      <c r="O412" s="97" t="str">
        <f>+VLOOKUP(N412,'[4]Productos PD'!$B$2:$C$349,2,FALSE)</f>
        <v>Acciones de fortalecimiento técnico, tecnológico e institucional a la gestión Administrativa y de trámites de la secretaría de Tránsito</v>
      </c>
      <c r="P412" s="96" t="s">
        <v>952</v>
      </c>
      <c r="Q412" s="96">
        <v>4</v>
      </c>
      <c r="R412" s="122" t="s">
        <v>953</v>
      </c>
      <c r="S412" s="125">
        <v>1</v>
      </c>
      <c r="T412" s="96" t="s">
        <v>1385</v>
      </c>
      <c r="U412" s="97" t="s">
        <v>1395</v>
      </c>
      <c r="V412" s="96" t="s">
        <v>983</v>
      </c>
      <c r="W412" s="122">
        <v>1</v>
      </c>
      <c r="X412" s="96" t="s">
        <v>984</v>
      </c>
      <c r="Y412" s="183">
        <v>0.42009999999999997</v>
      </c>
      <c r="Z412" s="150">
        <v>0</v>
      </c>
      <c r="AA412" s="150">
        <v>0</v>
      </c>
      <c r="AB412" s="150">
        <v>0</v>
      </c>
      <c r="AC412" s="123">
        <v>0</v>
      </c>
      <c r="AD412" s="150">
        <v>0.5</v>
      </c>
      <c r="AE412" s="123">
        <v>0</v>
      </c>
      <c r="AF412" s="54">
        <v>0.5</v>
      </c>
      <c r="AG412" s="145"/>
      <c r="AH412" s="54">
        <f t="shared" si="12"/>
        <v>0</v>
      </c>
      <c r="AI412" s="54">
        <f t="shared" si="13"/>
        <v>0</v>
      </c>
      <c r="AJ412" s="135">
        <v>300000000</v>
      </c>
      <c r="AK412" s="147">
        <v>30903</v>
      </c>
      <c r="AL412" s="149" t="s">
        <v>957</v>
      </c>
      <c r="AM412" s="179">
        <v>0</v>
      </c>
      <c r="AN412" s="153"/>
    </row>
    <row r="413" spans="1:40" ht="25.5" x14ac:dyDescent="0.25">
      <c r="A413" s="96">
        <v>2</v>
      </c>
      <c r="B413" s="97" t="s">
        <v>402</v>
      </c>
      <c r="C413" s="96">
        <v>5</v>
      </c>
      <c r="D413" s="96" t="s">
        <v>1380</v>
      </c>
      <c r="E413" s="97" t="s">
        <v>1381</v>
      </c>
      <c r="F413" s="98">
        <v>1</v>
      </c>
      <c r="G413" s="96" t="s">
        <v>1382</v>
      </c>
      <c r="H413" s="97" t="s">
        <v>1383</v>
      </c>
      <c r="I413" s="96">
        <v>3</v>
      </c>
      <c r="J413" s="96">
        <v>11</v>
      </c>
      <c r="K413" s="97" t="s">
        <v>1384</v>
      </c>
      <c r="L413" s="98">
        <v>2020051290022</v>
      </c>
      <c r="M413" s="96">
        <v>4</v>
      </c>
      <c r="N413" s="96">
        <v>2514</v>
      </c>
      <c r="O413" s="97" t="str">
        <f>+VLOOKUP(N413,'[4]Productos PD'!$B$2:$C$349,2,FALSE)</f>
        <v>Acciones de fortalecimiento técnico, tecnológico e institucional a la gestión Administrativa y de trámites de la secretaría de Tránsito</v>
      </c>
      <c r="P413" s="96" t="s">
        <v>952</v>
      </c>
      <c r="Q413" s="96">
        <v>4</v>
      </c>
      <c r="R413" s="122" t="s">
        <v>953</v>
      </c>
      <c r="S413" s="125">
        <v>1</v>
      </c>
      <c r="T413" s="96" t="s">
        <v>1385</v>
      </c>
      <c r="U413" s="97" t="s">
        <v>1395</v>
      </c>
      <c r="V413" s="96" t="s">
        <v>983</v>
      </c>
      <c r="W413" s="122">
        <v>1</v>
      </c>
      <c r="X413" s="103" t="s">
        <v>962</v>
      </c>
      <c r="Y413" s="183">
        <v>0.42009999999999997</v>
      </c>
      <c r="Z413" s="150">
        <v>0</v>
      </c>
      <c r="AA413" s="150">
        <v>0</v>
      </c>
      <c r="AB413" s="150">
        <v>0</v>
      </c>
      <c r="AC413" s="123">
        <v>0</v>
      </c>
      <c r="AD413" s="150">
        <v>0.5</v>
      </c>
      <c r="AE413" s="123">
        <v>0</v>
      </c>
      <c r="AF413" s="54">
        <v>0.5</v>
      </c>
      <c r="AG413" s="145"/>
      <c r="AH413" s="54">
        <f t="shared" si="12"/>
        <v>0</v>
      </c>
      <c r="AI413" s="54">
        <f t="shared" si="13"/>
        <v>0</v>
      </c>
      <c r="AJ413" s="135">
        <v>100000000</v>
      </c>
      <c r="AK413" s="147">
        <v>30902</v>
      </c>
      <c r="AL413" s="149" t="s">
        <v>957</v>
      </c>
      <c r="AM413" s="179">
        <v>0</v>
      </c>
      <c r="AN413" s="153"/>
    </row>
    <row r="414" spans="1:40" ht="25.5" x14ac:dyDescent="0.25">
      <c r="A414" s="96">
        <v>2</v>
      </c>
      <c r="B414" s="97" t="s">
        <v>402</v>
      </c>
      <c r="C414" s="96">
        <v>5</v>
      </c>
      <c r="D414" s="96" t="s">
        <v>1380</v>
      </c>
      <c r="E414" s="97" t="s">
        <v>1381</v>
      </c>
      <c r="F414" s="98">
        <v>1</v>
      </c>
      <c r="G414" s="96" t="s">
        <v>1382</v>
      </c>
      <c r="H414" s="97" t="s">
        <v>1383</v>
      </c>
      <c r="I414" s="96">
        <v>3</v>
      </c>
      <c r="J414" s="96">
        <v>11</v>
      </c>
      <c r="K414" s="97" t="s">
        <v>1384</v>
      </c>
      <c r="L414" s="98">
        <v>2020051290022</v>
      </c>
      <c r="M414" s="96">
        <v>4</v>
      </c>
      <c r="N414" s="96">
        <v>2514</v>
      </c>
      <c r="O414" s="97" t="str">
        <f>+VLOOKUP(N414,'[4]Productos PD'!$B$2:$C$349,2,FALSE)</f>
        <v>Acciones de fortalecimiento técnico, tecnológico e institucional a la gestión Administrativa y de trámites de la secretaría de Tránsito</v>
      </c>
      <c r="P414" s="96" t="s">
        <v>952</v>
      </c>
      <c r="Q414" s="96">
        <v>4</v>
      </c>
      <c r="R414" s="122" t="s">
        <v>953</v>
      </c>
      <c r="S414" s="125">
        <v>1</v>
      </c>
      <c r="T414" s="186" t="s">
        <v>1385</v>
      </c>
      <c r="U414" s="97" t="s">
        <v>1396</v>
      </c>
      <c r="V414" s="96" t="s">
        <v>983</v>
      </c>
      <c r="W414" s="54">
        <v>1</v>
      </c>
      <c r="X414" s="103" t="s">
        <v>956</v>
      </c>
      <c r="Y414" s="183">
        <v>9.4537815126050417E-2</v>
      </c>
      <c r="Z414" s="150">
        <v>0</v>
      </c>
      <c r="AA414" s="54">
        <v>0.5</v>
      </c>
      <c r="AB414" s="54">
        <v>0.5</v>
      </c>
      <c r="AC414" s="123">
        <v>0</v>
      </c>
      <c r="AD414" s="54">
        <v>0</v>
      </c>
      <c r="AE414" s="123">
        <v>0.8</v>
      </c>
      <c r="AF414" s="54">
        <v>0.5</v>
      </c>
      <c r="AG414" s="145"/>
      <c r="AH414" s="54">
        <f t="shared" si="12"/>
        <v>1.3</v>
      </c>
      <c r="AI414" s="54">
        <f t="shared" si="13"/>
        <v>1</v>
      </c>
      <c r="AJ414" s="135">
        <v>45981600</v>
      </c>
      <c r="AK414" s="147">
        <v>30903</v>
      </c>
      <c r="AL414" s="149" t="s">
        <v>957</v>
      </c>
      <c r="AM414" s="179">
        <v>41650000</v>
      </c>
      <c r="AN414" s="153" t="s">
        <v>1397</v>
      </c>
    </row>
    <row r="415" spans="1:40" ht="25.5" x14ac:dyDescent="0.25">
      <c r="A415" s="96">
        <v>2</v>
      </c>
      <c r="B415" s="97" t="s">
        <v>402</v>
      </c>
      <c r="C415" s="96">
        <v>5</v>
      </c>
      <c r="D415" s="96" t="s">
        <v>1380</v>
      </c>
      <c r="E415" s="97" t="s">
        <v>1381</v>
      </c>
      <c r="F415" s="98">
        <v>1</v>
      </c>
      <c r="G415" s="96" t="s">
        <v>1382</v>
      </c>
      <c r="H415" s="97" t="s">
        <v>1383</v>
      </c>
      <c r="I415" s="96">
        <v>3</v>
      </c>
      <c r="J415" s="96">
        <v>11</v>
      </c>
      <c r="K415" s="97" t="s">
        <v>1384</v>
      </c>
      <c r="L415" s="98">
        <v>2020051290022</v>
      </c>
      <c r="M415" s="96">
        <v>4</v>
      </c>
      <c r="N415" s="96">
        <v>2514</v>
      </c>
      <c r="O415" s="97" t="str">
        <f>+VLOOKUP(N415,'[4]Productos PD'!$B$2:$C$349,2,FALSE)</f>
        <v>Acciones de fortalecimiento técnico, tecnológico e institucional a la gestión Administrativa y de trámites de la secretaría de Tránsito</v>
      </c>
      <c r="P415" s="96" t="s">
        <v>952</v>
      </c>
      <c r="Q415" s="96">
        <v>4</v>
      </c>
      <c r="R415" s="122" t="s">
        <v>953</v>
      </c>
      <c r="S415" s="125">
        <v>1</v>
      </c>
      <c r="T415" s="96" t="s">
        <v>1385</v>
      </c>
      <c r="U415" s="97" t="s">
        <v>1398</v>
      </c>
      <c r="V415" s="96" t="s">
        <v>952</v>
      </c>
      <c r="W415" s="127">
        <v>3</v>
      </c>
      <c r="X415" s="103" t="s">
        <v>962</v>
      </c>
      <c r="Y415" s="183">
        <v>0.11029411764705882</v>
      </c>
      <c r="Z415" s="127">
        <v>0</v>
      </c>
      <c r="AA415" s="127">
        <v>0</v>
      </c>
      <c r="AB415" s="130">
        <v>0</v>
      </c>
      <c r="AC415" s="177">
        <v>0</v>
      </c>
      <c r="AD415" s="130">
        <v>0</v>
      </c>
      <c r="AE415" s="131">
        <v>0</v>
      </c>
      <c r="AF415" s="130">
        <v>3</v>
      </c>
      <c r="AG415" s="145"/>
      <c r="AH415" s="54">
        <f t="shared" si="12"/>
        <v>0</v>
      </c>
      <c r="AI415" s="54">
        <f t="shared" si="13"/>
        <v>0</v>
      </c>
      <c r="AJ415" s="135">
        <v>105000000</v>
      </c>
      <c r="AK415" s="147">
        <v>30903</v>
      </c>
      <c r="AL415" s="149" t="s">
        <v>957</v>
      </c>
      <c r="AM415" s="179">
        <v>0</v>
      </c>
      <c r="AN415" s="153"/>
    </row>
    <row r="416" spans="1:40" ht="25.5" x14ac:dyDescent="0.25">
      <c r="A416" s="96">
        <v>2</v>
      </c>
      <c r="B416" s="97" t="s">
        <v>402</v>
      </c>
      <c r="C416" s="96">
        <v>5</v>
      </c>
      <c r="D416" s="96" t="s">
        <v>1380</v>
      </c>
      <c r="E416" s="97" t="s">
        <v>1381</v>
      </c>
      <c r="F416" s="98">
        <v>1</v>
      </c>
      <c r="G416" s="96" t="s">
        <v>1382</v>
      </c>
      <c r="H416" s="97" t="s">
        <v>1383</v>
      </c>
      <c r="I416" s="96">
        <v>3</v>
      </c>
      <c r="J416" s="96">
        <v>11</v>
      </c>
      <c r="K416" s="97" t="s">
        <v>1384</v>
      </c>
      <c r="L416" s="98">
        <v>2020051290022</v>
      </c>
      <c r="M416" s="96">
        <v>5</v>
      </c>
      <c r="N416" s="96">
        <v>2515</v>
      </c>
      <c r="O416" s="97" t="str">
        <f>+VLOOKUP(N416,'[4]Productos PD'!$B$2:$C$349,2,FALSE)</f>
        <v>Estrategias de  educación vial realizadas</v>
      </c>
      <c r="P416" s="96" t="s">
        <v>952</v>
      </c>
      <c r="Q416" s="96">
        <v>4</v>
      </c>
      <c r="R416" s="122" t="s">
        <v>953</v>
      </c>
      <c r="S416" s="125">
        <v>1</v>
      </c>
      <c r="T416" s="96" t="s">
        <v>1385</v>
      </c>
      <c r="U416" s="97" t="s">
        <v>1399</v>
      </c>
      <c r="V416" s="96" t="s">
        <v>952</v>
      </c>
      <c r="W416" s="127">
        <v>8</v>
      </c>
      <c r="X416" s="103" t="s">
        <v>962</v>
      </c>
      <c r="Y416" s="183">
        <v>1</v>
      </c>
      <c r="Z416" s="125">
        <v>2</v>
      </c>
      <c r="AA416" s="127">
        <v>2</v>
      </c>
      <c r="AB416" s="130">
        <v>2</v>
      </c>
      <c r="AC416" s="177">
        <v>6</v>
      </c>
      <c r="AD416" s="130">
        <v>2</v>
      </c>
      <c r="AE416" s="131">
        <v>2</v>
      </c>
      <c r="AF416" s="130">
        <v>2</v>
      </c>
      <c r="AG416" s="145"/>
      <c r="AH416" s="54">
        <f t="shared" si="12"/>
        <v>1</v>
      </c>
      <c r="AI416" s="54">
        <f t="shared" si="13"/>
        <v>1</v>
      </c>
      <c r="AJ416" s="135">
        <v>120000000</v>
      </c>
      <c r="AK416" s="147">
        <v>30904</v>
      </c>
      <c r="AL416" s="149" t="s">
        <v>957</v>
      </c>
      <c r="AM416" s="179">
        <v>31817832</v>
      </c>
      <c r="AN416" s="153"/>
    </row>
    <row r="417" spans="1:40" ht="25.5" x14ac:dyDescent="0.25">
      <c r="A417" s="96">
        <v>2</v>
      </c>
      <c r="B417" s="97" t="s">
        <v>402</v>
      </c>
      <c r="C417" s="96">
        <v>5</v>
      </c>
      <c r="D417" s="96" t="s">
        <v>1380</v>
      </c>
      <c r="E417" s="97" t="s">
        <v>1381</v>
      </c>
      <c r="F417" s="98">
        <v>2</v>
      </c>
      <c r="G417" s="96" t="s">
        <v>1400</v>
      </c>
      <c r="H417" s="97" t="s">
        <v>1401</v>
      </c>
      <c r="I417" s="96">
        <v>3</v>
      </c>
      <c r="J417" s="96">
        <v>11</v>
      </c>
      <c r="K417" s="97" t="s">
        <v>1384</v>
      </c>
      <c r="L417" s="98">
        <v>2020051290022</v>
      </c>
      <c r="M417" s="96">
        <v>6</v>
      </c>
      <c r="N417" s="96">
        <v>2516</v>
      </c>
      <c r="O417" s="97" t="str">
        <f>+VLOOKUP(N417,'[4]Productos PD'!$B$2:$C$349,2,FALSE)</f>
        <v>Campaña educativas y operativas dirigidas a usuarios vulnerables y expuestos: peatones, ciclistas y motociclistas</v>
      </c>
      <c r="P417" s="96" t="s">
        <v>952</v>
      </c>
      <c r="Q417" s="96">
        <v>4</v>
      </c>
      <c r="R417" s="122" t="s">
        <v>953</v>
      </c>
      <c r="S417" s="125">
        <v>1</v>
      </c>
      <c r="T417" s="96" t="s">
        <v>1385</v>
      </c>
      <c r="U417" s="97" t="s">
        <v>1402</v>
      </c>
      <c r="V417" s="96" t="s">
        <v>952</v>
      </c>
      <c r="W417" s="125">
        <v>10000</v>
      </c>
      <c r="X417" s="103" t="s">
        <v>962</v>
      </c>
      <c r="Y417" s="183">
        <v>1</v>
      </c>
      <c r="Z417" s="127">
        <v>1000</v>
      </c>
      <c r="AA417" s="127">
        <v>1000</v>
      </c>
      <c r="AB417" s="130">
        <v>2000</v>
      </c>
      <c r="AC417" s="177">
        <v>2100</v>
      </c>
      <c r="AD417" s="130">
        <v>4000</v>
      </c>
      <c r="AE417" s="131">
        <v>6000</v>
      </c>
      <c r="AF417" s="130">
        <v>3000</v>
      </c>
      <c r="AG417" s="145"/>
      <c r="AH417" s="54">
        <f t="shared" si="12"/>
        <v>1</v>
      </c>
      <c r="AI417" s="54">
        <f t="shared" si="13"/>
        <v>1</v>
      </c>
      <c r="AJ417" s="135">
        <v>70000000</v>
      </c>
      <c r="AK417" s="147">
        <v>30904</v>
      </c>
      <c r="AL417" s="149" t="s">
        <v>957</v>
      </c>
      <c r="AM417" s="179">
        <v>33530592.75</v>
      </c>
      <c r="AN417" s="153"/>
    </row>
    <row r="418" spans="1:40" ht="25.5" x14ac:dyDescent="0.25">
      <c r="A418" s="96">
        <v>2</v>
      </c>
      <c r="B418" s="97" t="s">
        <v>402</v>
      </c>
      <c r="C418" s="96">
        <v>5</v>
      </c>
      <c r="D418" s="96" t="s">
        <v>1380</v>
      </c>
      <c r="E418" s="97" t="s">
        <v>1381</v>
      </c>
      <c r="F418" s="98">
        <v>2</v>
      </c>
      <c r="G418" s="96" t="s">
        <v>1400</v>
      </c>
      <c r="H418" s="97" t="s">
        <v>1401</v>
      </c>
      <c r="I418" s="96">
        <v>3</v>
      </c>
      <c r="J418" s="96">
        <v>11</v>
      </c>
      <c r="K418" s="97" t="s">
        <v>1384</v>
      </c>
      <c r="L418" s="98">
        <v>2020051290022</v>
      </c>
      <c r="M418" s="96">
        <v>7</v>
      </c>
      <c r="N418" s="96">
        <v>2517</v>
      </c>
      <c r="O418" s="97" t="str">
        <f>+VLOOKUP(N418,'[4]Productos PD'!$B$2:$C$349,2,FALSE)</f>
        <v>Cátedra de Seguridad Vial diseñada e implementada</v>
      </c>
      <c r="P418" s="96" t="s">
        <v>952</v>
      </c>
      <c r="Q418" s="96">
        <v>4</v>
      </c>
      <c r="R418" s="122" t="s">
        <v>953</v>
      </c>
      <c r="S418" s="125">
        <v>1</v>
      </c>
      <c r="T418" s="96" t="s">
        <v>1385</v>
      </c>
      <c r="U418" s="97" t="s">
        <v>1403</v>
      </c>
      <c r="V418" s="96" t="s">
        <v>983</v>
      </c>
      <c r="W418" s="54">
        <v>1</v>
      </c>
      <c r="X418" s="103" t="s">
        <v>962</v>
      </c>
      <c r="Y418" s="183">
        <v>1</v>
      </c>
      <c r="Z418" s="54">
        <v>0</v>
      </c>
      <c r="AA418" s="54">
        <v>0</v>
      </c>
      <c r="AB418" s="54">
        <v>0</v>
      </c>
      <c r="AC418" s="184">
        <v>0.2</v>
      </c>
      <c r="AD418" s="54">
        <v>0.5</v>
      </c>
      <c r="AE418" s="184">
        <v>0.5</v>
      </c>
      <c r="AF418" s="54">
        <v>0.5</v>
      </c>
      <c r="AG418" s="145"/>
      <c r="AH418" s="54">
        <f t="shared" si="12"/>
        <v>1</v>
      </c>
      <c r="AI418" s="54">
        <f t="shared" si="13"/>
        <v>1</v>
      </c>
      <c r="AJ418" s="135">
        <v>20000000</v>
      </c>
      <c r="AK418" s="147">
        <v>30904</v>
      </c>
      <c r="AL418" s="149" t="s">
        <v>957</v>
      </c>
      <c r="AM418" s="179">
        <v>3534505.6</v>
      </c>
      <c r="AN418" s="153"/>
    </row>
    <row r="419" spans="1:40" ht="25.5" x14ac:dyDescent="0.25">
      <c r="A419" s="96">
        <v>2</v>
      </c>
      <c r="B419" s="97" t="s">
        <v>402</v>
      </c>
      <c r="C419" s="96">
        <v>5</v>
      </c>
      <c r="D419" s="96" t="s">
        <v>1380</v>
      </c>
      <c r="E419" s="97" t="s">
        <v>1381</v>
      </c>
      <c r="F419" s="98">
        <v>2</v>
      </c>
      <c r="G419" s="96" t="s">
        <v>1400</v>
      </c>
      <c r="H419" s="97" t="s">
        <v>1401</v>
      </c>
      <c r="I419" s="96">
        <v>3</v>
      </c>
      <c r="J419" s="96">
        <v>11</v>
      </c>
      <c r="K419" s="97" t="s">
        <v>1384</v>
      </c>
      <c r="L419" s="98">
        <v>2020051290022</v>
      </c>
      <c r="M419" s="96">
        <v>8</v>
      </c>
      <c r="N419" s="96">
        <v>2518</v>
      </c>
      <c r="O419" s="97" t="str">
        <f>+VLOOKUP(N419,'[4]Productos PD'!$B$2:$C$349,2,FALSE)</f>
        <v>Controles integrales viales realizados.</v>
      </c>
      <c r="P419" s="96" t="s">
        <v>952</v>
      </c>
      <c r="Q419" s="96">
        <v>3</v>
      </c>
      <c r="R419" s="122" t="s">
        <v>953</v>
      </c>
      <c r="S419" s="125">
        <v>1</v>
      </c>
      <c r="T419" s="96" t="s">
        <v>1385</v>
      </c>
      <c r="U419" s="97" t="s">
        <v>1404</v>
      </c>
      <c r="V419" s="96" t="s">
        <v>952</v>
      </c>
      <c r="W419" s="125">
        <v>110</v>
      </c>
      <c r="X419" s="103" t="s">
        <v>956</v>
      </c>
      <c r="Y419" s="183">
        <v>1</v>
      </c>
      <c r="Z419" s="127">
        <v>20</v>
      </c>
      <c r="AA419" s="127">
        <v>34</v>
      </c>
      <c r="AB419" s="187">
        <v>30</v>
      </c>
      <c r="AC419" s="177">
        <v>35</v>
      </c>
      <c r="AD419" s="187">
        <v>30</v>
      </c>
      <c r="AE419" s="131">
        <v>30</v>
      </c>
      <c r="AF419" s="130">
        <v>30</v>
      </c>
      <c r="AG419" s="145"/>
      <c r="AH419" s="54">
        <f t="shared" si="12"/>
        <v>0.9</v>
      </c>
      <c r="AI419" s="54">
        <f t="shared" si="13"/>
        <v>0.9</v>
      </c>
      <c r="AJ419" s="135">
        <v>80000000</v>
      </c>
      <c r="AK419" s="147">
        <v>30903</v>
      </c>
      <c r="AL419" s="149" t="s">
        <v>957</v>
      </c>
      <c r="AM419" s="179">
        <v>39487696</v>
      </c>
      <c r="AN419" s="153" t="s">
        <v>1405</v>
      </c>
    </row>
    <row r="420" spans="1:40" ht="25.5" x14ac:dyDescent="0.25">
      <c r="A420" s="96">
        <v>2</v>
      </c>
      <c r="B420" s="97" t="s">
        <v>402</v>
      </c>
      <c r="C420" s="96">
        <v>5</v>
      </c>
      <c r="D420" s="96" t="s">
        <v>1380</v>
      </c>
      <c r="E420" s="97" t="s">
        <v>1381</v>
      </c>
      <c r="F420" s="98">
        <v>2</v>
      </c>
      <c r="G420" s="96" t="s">
        <v>1400</v>
      </c>
      <c r="H420" s="97" t="s">
        <v>1401</v>
      </c>
      <c r="I420" s="96">
        <v>3</v>
      </c>
      <c r="J420" s="96">
        <v>11</v>
      </c>
      <c r="K420" s="97" t="s">
        <v>1384</v>
      </c>
      <c r="L420" s="98">
        <v>2020051290022</v>
      </c>
      <c r="M420" s="96">
        <v>9</v>
      </c>
      <c r="N420" s="96">
        <v>2519</v>
      </c>
      <c r="O420" s="97" t="str">
        <f>+VLOOKUP(N420,'[4]Productos PD'!$B$2:$C$349,2,FALSE)</f>
        <v>Acciones de modernización tecnológica y/o Mantenimiento de equipos y tecnología para mejorar la capacidad operativa de la Secretaría de tránsito.</v>
      </c>
      <c r="P420" s="96" t="s">
        <v>952</v>
      </c>
      <c r="Q420" s="96">
        <v>4</v>
      </c>
      <c r="R420" s="122" t="s">
        <v>953</v>
      </c>
      <c r="S420" s="125">
        <v>1</v>
      </c>
      <c r="T420" s="186" t="s">
        <v>1385</v>
      </c>
      <c r="U420" s="104" t="s">
        <v>1406</v>
      </c>
      <c r="V420" s="96" t="s">
        <v>952</v>
      </c>
      <c r="W420" s="125">
        <v>5</v>
      </c>
      <c r="X420" s="103" t="s">
        <v>962</v>
      </c>
      <c r="Y420" s="183">
        <v>3.5099999999999999E-2</v>
      </c>
      <c r="Z420" s="125">
        <v>5</v>
      </c>
      <c r="AA420" s="127">
        <v>5</v>
      </c>
      <c r="AB420" s="130">
        <v>0</v>
      </c>
      <c r="AC420" s="177">
        <v>0</v>
      </c>
      <c r="AD420" s="130">
        <v>0</v>
      </c>
      <c r="AE420" s="131">
        <v>0</v>
      </c>
      <c r="AF420" s="130">
        <v>0</v>
      </c>
      <c r="AG420" s="145"/>
      <c r="AH420" s="54">
        <f t="shared" si="12"/>
        <v>0</v>
      </c>
      <c r="AI420" s="54">
        <f t="shared" si="13"/>
        <v>0</v>
      </c>
      <c r="AJ420" s="135">
        <v>18000000</v>
      </c>
      <c r="AK420" s="147">
        <v>30906</v>
      </c>
      <c r="AL420" s="149" t="s">
        <v>957</v>
      </c>
      <c r="AM420" s="179">
        <v>16749180</v>
      </c>
      <c r="AN420" s="153" t="s">
        <v>1407</v>
      </c>
    </row>
    <row r="421" spans="1:40" ht="25.5" x14ac:dyDescent="0.25">
      <c r="A421" s="96">
        <v>2</v>
      </c>
      <c r="B421" s="97" t="s">
        <v>402</v>
      </c>
      <c r="C421" s="96">
        <v>5</v>
      </c>
      <c r="D421" s="96" t="s">
        <v>1380</v>
      </c>
      <c r="E421" s="97" t="s">
        <v>1381</v>
      </c>
      <c r="F421" s="98">
        <v>2</v>
      </c>
      <c r="G421" s="96" t="s">
        <v>1400</v>
      </c>
      <c r="H421" s="97" t="s">
        <v>1401</v>
      </c>
      <c r="I421" s="96">
        <v>3</v>
      </c>
      <c r="J421" s="96">
        <v>11</v>
      </c>
      <c r="K421" s="97" t="s">
        <v>1384</v>
      </c>
      <c r="L421" s="98">
        <v>2020051290022</v>
      </c>
      <c r="M421" s="96">
        <v>9</v>
      </c>
      <c r="N421" s="96">
        <v>2519</v>
      </c>
      <c r="O421" s="97" t="str">
        <f>+VLOOKUP(N421,'[4]Productos PD'!$B$2:$C$349,2,FALSE)</f>
        <v>Acciones de modernización tecnológica y/o Mantenimiento de equipos y tecnología para mejorar la capacidad operativa de la Secretaría de tránsito.</v>
      </c>
      <c r="P421" s="96" t="s">
        <v>952</v>
      </c>
      <c r="Q421" s="96">
        <v>4</v>
      </c>
      <c r="R421" s="122" t="s">
        <v>953</v>
      </c>
      <c r="S421" s="125">
        <v>1</v>
      </c>
      <c r="T421" s="186" t="s">
        <v>1385</v>
      </c>
      <c r="U421" s="104" t="s">
        <v>1408</v>
      </c>
      <c r="V421" s="96" t="s">
        <v>1409</v>
      </c>
      <c r="W421" s="125">
        <v>1500</v>
      </c>
      <c r="X421" s="103" t="s">
        <v>956</v>
      </c>
      <c r="Y421" s="183">
        <v>0.76949999999999996</v>
      </c>
      <c r="Z421" s="125">
        <v>0</v>
      </c>
      <c r="AA421" s="127">
        <v>0</v>
      </c>
      <c r="AB421" s="130">
        <v>0</v>
      </c>
      <c r="AC421" s="177">
        <v>0</v>
      </c>
      <c r="AD421" s="130">
        <v>504</v>
      </c>
      <c r="AE421" s="131">
        <v>504</v>
      </c>
      <c r="AF421" s="130">
        <v>503</v>
      </c>
      <c r="AG421" s="145"/>
      <c r="AH421" s="54">
        <f t="shared" si="12"/>
        <v>0.50049652432969216</v>
      </c>
      <c r="AI421" s="54">
        <f t="shared" si="13"/>
        <v>0.50049652432969216</v>
      </c>
      <c r="AJ421" s="135">
        <v>25000000</v>
      </c>
      <c r="AK421" s="147">
        <v>30906</v>
      </c>
      <c r="AL421" s="149" t="s">
        <v>957</v>
      </c>
      <c r="AM421" s="179">
        <v>19827888</v>
      </c>
      <c r="AN421" s="153" t="s">
        <v>1410</v>
      </c>
    </row>
    <row r="422" spans="1:40" ht="25.5" x14ac:dyDescent="0.25">
      <c r="A422" s="96">
        <v>2</v>
      </c>
      <c r="B422" s="97" t="s">
        <v>402</v>
      </c>
      <c r="C422" s="96">
        <v>5</v>
      </c>
      <c r="D422" s="96" t="s">
        <v>1380</v>
      </c>
      <c r="E422" s="97" t="s">
        <v>1381</v>
      </c>
      <c r="F422" s="98">
        <v>2</v>
      </c>
      <c r="G422" s="96" t="s">
        <v>1400</v>
      </c>
      <c r="H422" s="97" t="s">
        <v>1401</v>
      </c>
      <c r="I422" s="96">
        <v>3</v>
      </c>
      <c r="J422" s="96">
        <v>11</v>
      </c>
      <c r="K422" s="97" t="s">
        <v>1384</v>
      </c>
      <c r="L422" s="98">
        <v>2020051290022</v>
      </c>
      <c r="M422" s="96">
        <v>9</v>
      </c>
      <c r="N422" s="96">
        <v>2519</v>
      </c>
      <c r="O422" s="97" t="str">
        <f>+VLOOKUP(N422,'[4]Productos PD'!$B$2:$C$349,2,FALSE)</f>
        <v>Acciones de modernización tecnológica y/o Mantenimiento de equipos y tecnología para mejorar la capacidad operativa de la Secretaría de tránsito.</v>
      </c>
      <c r="P422" s="96" t="s">
        <v>952</v>
      </c>
      <c r="Q422" s="96">
        <v>4</v>
      </c>
      <c r="R422" s="122" t="s">
        <v>953</v>
      </c>
      <c r="S422" s="125">
        <v>1</v>
      </c>
      <c r="T422" s="186" t="s">
        <v>1385</v>
      </c>
      <c r="U422" s="104" t="s">
        <v>1408</v>
      </c>
      <c r="V422" s="96" t="s">
        <v>1411</v>
      </c>
      <c r="W422" s="125">
        <v>1500</v>
      </c>
      <c r="X422" s="103" t="s">
        <v>962</v>
      </c>
      <c r="Y422" s="183">
        <v>0.76949999999999996</v>
      </c>
      <c r="Z422" s="125">
        <v>0</v>
      </c>
      <c r="AA422" s="127">
        <v>0</v>
      </c>
      <c r="AB422" s="130">
        <v>0</v>
      </c>
      <c r="AC422" s="177">
        <v>0</v>
      </c>
      <c r="AD422" s="130">
        <v>751</v>
      </c>
      <c r="AE422" s="131">
        <v>0</v>
      </c>
      <c r="AF422" s="130">
        <v>749</v>
      </c>
      <c r="AG422" s="145"/>
      <c r="AH422" s="54">
        <f t="shared" si="12"/>
        <v>0</v>
      </c>
      <c r="AI422" s="54">
        <f t="shared" si="13"/>
        <v>0</v>
      </c>
      <c r="AJ422" s="135">
        <v>50000000</v>
      </c>
      <c r="AK422" s="147">
        <v>30902</v>
      </c>
      <c r="AL422" s="149" t="s">
        <v>957</v>
      </c>
      <c r="AM422" s="179">
        <v>0</v>
      </c>
      <c r="AN422" s="153" t="s">
        <v>1410</v>
      </c>
    </row>
    <row r="423" spans="1:40" ht="25.5" x14ac:dyDescent="0.25">
      <c r="A423" s="96">
        <v>2</v>
      </c>
      <c r="B423" s="97" t="s">
        <v>402</v>
      </c>
      <c r="C423" s="96">
        <v>5</v>
      </c>
      <c r="D423" s="96" t="s">
        <v>1380</v>
      </c>
      <c r="E423" s="97" t="s">
        <v>1381</v>
      </c>
      <c r="F423" s="98">
        <v>2</v>
      </c>
      <c r="G423" s="96" t="s">
        <v>1400</v>
      </c>
      <c r="H423" s="97" t="s">
        <v>1401</v>
      </c>
      <c r="I423" s="96">
        <v>3</v>
      </c>
      <c r="J423" s="96">
        <v>11</v>
      </c>
      <c r="K423" s="97" t="s">
        <v>1384</v>
      </c>
      <c r="L423" s="98">
        <v>2020051290022</v>
      </c>
      <c r="M423" s="96">
        <v>9</v>
      </c>
      <c r="N423" s="96">
        <v>2519</v>
      </c>
      <c r="O423" s="97" t="str">
        <f>+VLOOKUP(N423,'[4]Productos PD'!$B$2:$C$349,2,FALSE)</f>
        <v>Acciones de modernización tecnológica y/o Mantenimiento de equipos y tecnología para mejorar la capacidad operativa de la Secretaría de tránsito.</v>
      </c>
      <c r="P423" s="96" t="s">
        <v>952</v>
      </c>
      <c r="Q423" s="96">
        <v>4</v>
      </c>
      <c r="R423" s="122" t="s">
        <v>953</v>
      </c>
      <c r="S423" s="125">
        <v>1</v>
      </c>
      <c r="T423" s="186" t="s">
        <v>1385</v>
      </c>
      <c r="U423" s="104" t="s">
        <v>1412</v>
      </c>
      <c r="V423" s="96" t="s">
        <v>983</v>
      </c>
      <c r="W423" s="54">
        <v>1</v>
      </c>
      <c r="X423" s="103" t="s">
        <v>956</v>
      </c>
      <c r="Y423" s="183">
        <v>0.17580000000000001</v>
      </c>
      <c r="Z423" s="150">
        <v>0</v>
      </c>
      <c r="AA423" s="54">
        <v>0</v>
      </c>
      <c r="AB423" s="54">
        <v>0</v>
      </c>
      <c r="AC423" s="123">
        <v>0</v>
      </c>
      <c r="AD423" s="54">
        <v>0.5</v>
      </c>
      <c r="AE423" s="123">
        <v>0.2</v>
      </c>
      <c r="AF423" s="54">
        <v>0.5</v>
      </c>
      <c r="AG423" s="145"/>
      <c r="AH423" s="54">
        <f t="shared" si="12"/>
        <v>0.2</v>
      </c>
      <c r="AI423" s="54">
        <f t="shared" si="13"/>
        <v>0.2</v>
      </c>
      <c r="AJ423" s="135">
        <v>40000000</v>
      </c>
      <c r="AK423" s="147">
        <v>30903</v>
      </c>
      <c r="AL423" s="149" t="s">
        <v>957</v>
      </c>
      <c r="AM423" s="179">
        <v>10251453</v>
      </c>
      <c r="AN423" s="153" t="s">
        <v>1413</v>
      </c>
    </row>
    <row r="424" spans="1:40" ht="25.5" x14ac:dyDescent="0.25">
      <c r="A424" s="96">
        <v>2</v>
      </c>
      <c r="B424" s="97" t="s">
        <v>402</v>
      </c>
      <c r="C424" s="96">
        <v>5</v>
      </c>
      <c r="D424" s="96" t="s">
        <v>1380</v>
      </c>
      <c r="E424" s="97" t="s">
        <v>1381</v>
      </c>
      <c r="F424" s="98">
        <v>2</v>
      </c>
      <c r="G424" s="96" t="s">
        <v>1400</v>
      </c>
      <c r="H424" s="97" t="s">
        <v>1401</v>
      </c>
      <c r="I424" s="96">
        <v>3</v>
      </c>
      <c r="J424" s="96">
        <v>11</v>
      </c>
      <c r="K424" s="97" t="s">
        <v>1384</v>
      </c>
      <c r="L424" s="98">
        <v>2020051290022</v>
      </c>
      <c r="M424" s="96">
        <v>9</v>
      </c>
      <c r="N424" s="96">
        <v>2519</v>
      </c>
      <c r="O424" s="97" t="str">
        <f>+VLOOKUP(N424,'[4]Productos PD'!$B$2:$C$349,2,FALSE)</f>
        <v>Acciones de modernización tecnológica y/o Mantenimiento de equipos y tecnología para mejorar la capacidad operativa de la Secretaría de tránsito.</v>
      </c>
      <c r="P424" s="96" t="s">
        <v>952</v>
      </c>
      <c r="Q424" s="96">
        <v>4</v>
      </c>
      <c r="R424" s="122" t="s">
        <v>953</v>
      </c>
      <c r="S424" s="125">
        <v>1</v>
      </c>
      <c r="T424" s="186" t="s">
        <v>1385</v>
      </c>
      <c r="U424" s="104" t="s">
        <v>1412</v>
      </c>
      <c r="V424" s="96" t="s">
        <v>983</v>
      </c>
      <c r="W424" s="54">
        <v>1</v>
      </c>
      <c r="X424" s="103" t="s">
        <v>956</v>
      </c>
      <c r="Y424" s="183">
        <v>0.17580000000000001</v>
      </c>
      <c r="Z424" s="150">
        <v>0</v>
      </c>
      <c r="AA424" s="54">
        <v>0</v>
      </c>
      <c r="AB424" s="54">
        <v>0</v>
      </c>
      <c r="AC424" s="123">
        <v>0</v>
      </c>
      <c r="AD424" s="54">
        <v>0.5</v>
      </c>
      <c r="AE424" s="123">
        <v>0.2</v>
      </c>
      <c r="AF424" s="54">
        <v>0.5</v>
      </c>
      <c r="AG424" s="145"/>
      <c r="AH424" s="54">
        <f t="shared" ref="AH424" si="14">+IF(X424="Acumulado",(AA424+AC424+AE424+AG424)/(Z424+AB424+AD424+AF424),
IF(X424="No acumulado",IF(AG424&lt;&gt;"",(AG424/IF(AF424=0,1,AF424)),IF(AE424&lt;&gt;"",(AE424/IF(AD424=0,1,AD424)),IF(AC424&lt;&gt;"",(AC424/IF(AB424=0,1,AB424)),IF(AA424&lt;&gt;"",(AA424/IF(Z424=0,1,Z424)))))), IF(X424="Mantenimiento",IF(AG424&lt;&gt;"",(AG424/IF(AG424=0,1,AG424)),IF(AE424&lt;&gt;"",(AE424/IF(AE424=0,1,AE424)),IF(AC424&lt;&gt;"",(AC424/IF(AC424=0,1,AC424)),IF(AA424&lt;&gt;"",(AA424/IF(AA424=0,1,AA424)))))))))</f>
        <v>0.2</v>
      </c>
      <c r="AI424" s="54">
        <f t="shared" ref="AI424" si="15">+IF(AH424&gt;1,1,AH424)</f>
        <v>0.2</v>
      </c>
      <c r="AJ424" s="135">
        <v>15000000</v>
      </c>
      <c r="AK424" s="147">
        <v>30904</v>
      </c>
      <c r="AL424" s="149" t="s">
        <v>957</v>
      </c>
      <c r="AM424" s="179">
        <v>0</v>
      </c>
      <c r="AN424" s="153" t="s">
        <v>1414</v>
      </c>
    </row>
    <row r="425" spans="1:40" ht="25.5" x14ac:dyDescent="0.25">
      <c r="A425" s="96">
        <v>2</v>
      </c>
      <c r="B425" s="97" t="s">
        <v>402</v>
      </c>
      <c r="C425" s="96">
        <v>5</v>
      </c>
      <c r="D425" s="96" t="s">
        <v>1380</v>
      </c>
      <c r="E425" s="97" t="s">
        <v>1381</v>
      </c>
      <c r="F425" s="98">
        <v>2</v>
      </c>
      <c r="G425" s="96" t="s">
        <v>1400</v>
      </c>
      <c r="H425" s="97" t="s">
        <v>1401</v>
      </c>
      <c r="I425" s="96">
        <v>3</v>
      </c>
      <c r="J425" s="96">
        <v>11</v>
      </c>
      <c r="K425" s="97" t="s">
        <v>1384</v>
      </c>
      <c r="L425" s="98">
        <v>2020051290022</v>
      </c>
      <c r="M425" s="96">
        <v>9</v>
      </c>
      <c r="N425" s="96">
        <v>2519</v>
      </c>
      <c r="O425" s="97" t="str">
        <f>+VLOOKUP(N425,'[4]Productos PD'!$B$2:$C$349,2,FALSE)</f>
        <v>Acciones de modernización tecnológica y/o Mantenimiento de equipos y tecnología para mejorar la capacidad operativa de la Secretaría de tránsito.</v>
      </c>
      <c r="P425" s="96" t="s">
        <v>952</v>
      </c>
      <c r="Q425" s="96">
        <v>4</v>
      </c>
      <c r="R425" s="122" t="s">
        <v>953</v>
      </c>
      <c r="S425" s="125">
        <v>1</v>
      </c>
      <c r="T425" s="186" t="s">
        <v>1385</v>
      </c>
      <c r="U425" s="104" t="s">
        <v>1415</v>
      </c>
      <c r="V425" s="96" t="s">
        <v>952</v>
      </c>
      <c r="W425" s="125">
        <v>250</v>
      </c>
      <c r="X425" s="103" t="s">
        <v>956</v>
      </c>
      <c r="Y425" s="183">
        <v>1.9599999999999999E-2</v>
      </c>
      <c r="Z425" s="125">
        <v>10</v>
      </c>
      <c r="AA425" s="127">
        <v>6</v>
      </c>
      <c r="AB425" s="130">
        <v>40</v>
      </c>
      <c r="AC425" s="177">
        <v>80</v>
      </c>
      <c r="AD425" s="130">
        <v>100</v>
      </c>
      <c r="AE425" s="131">
        <v>64</v>
      </c>
      <c r="AF425" s="130">
        <v>100</v>
      </c>
      <c r="AG425" s="145"/>
      <c r="AH425" s="54">
        <f t="shared" si="12"/>
        <v>0.6</v>
      </c>
      <c r="AI425" s="54">
        <f t="shared" si="13"/>
        <v>0.6</v>
      </c>
      <c r="AJ425" s="135">
        <v>10000000</v>
      </c>
      <c r="AK425" s="147">
        <v>30903</v>
      </c>
      <c r="AL425" s="149" t="s">
        <v>957</v>
      </c>
      <c r="AM425" s="179">
        <v>8201491</v>
      </c>
      <c r="AN425" s="153"/>
    </row>
    <row r="426" spans="1:40" ht="25.5" x14ac:dyDescent="0.25">
      <c r="A426" s="96">
        <v>2</v>
      </c>
      <c r="B426" s="97" t="s">
        <v>402</v>
      </c>
      <c r="C426" s="96">
        <v>5</v>
      </c>
      <c r="D426" s="96" t="s">
        <v>1380</v>
      </c>
      <c r="E426" s="97" t="s">
        <v>1381</v>
      </c>
      <c r="F426" s="98">
        <v>2</v>
      </c>
      <c r="G426" s="96" t="s">
        <v>1400</v>
      </c>
      <c r="H426" s="97" t="s">
        <v>1401</v>
      </c>
      <c r="I426" s="96">
        <v>3</v>
      </c>
      <c r="J426" s="96">
        <v>11</v>
      </c>
      <c r="K426" s="97" t="s">
        <v>1384</v>
      </c>
      <c r="L426" s="98">
        <v>2020051290022</v>
      </c>
      <c r="M426" s="96">
        <v>10</v>
      </c>
      <c r="N426" s="96">
        <v>25110</v>
      </c>
      <c r="O426" s="97" t="str">
        <f>+VLOOKUP(N426,'[4]Productos PD'!$B$2:$C$349,2,FALSE)</f>
        <v>Acciones de fortalecimiento técnico, operativo, tecnológico e Institucional al proceso de cobro persuasivo y coactivo de la Secretaría de tránsito.</v>
      </c>
      <c r="P426" s="96" t="s">
        <v>952</v>
      </c>
      <c r="Q426" s="96">
        <v>4</v>
      </c>
      <c r="R426" s="122" t="s">
        <v>953</v>
      </c>
      <c r="S426" s="125">
        <v>1</v>
      </c>
      <c r="T426" s="186" t="s">
        <v>1385</v>
      </c>
      <c r="U426" s="104" t="s">
        <v>1416</v>
      </c>
      <c r="V426" s="96" t="s">
        <v>952</v>
      </c>
      <c r="W426" s="125">
        <v>460</v>
      </c>
      <c r="X426" s="103" t="s">
        <v>956</v>
      </c>
      <c r="Y426" s="183">
        <v>0.5</v>
      </c>
      <c r="Z426" s="125">
        <v>100</v>
      </c>
      <c r="AA426" s="127">
        <v>107</v>
      </c>
      <c r="AB426" s="130">
        <v>100</v>
      </c>
      <c r="AC426" s="177">
        <v>83</v>
      </c>
      <c r="AD426" s="130">
        <v>130</v>
      </c>
      <c r="AE426" s="131">
        <v>66</v>
      </c>
      <c r="AF426" s="130">
        <v>130</v>
      </c>
      <c r="AG426" s="145"/>
      <c r="AH426" s="54">
        <f t="shared" si="12"/>
        <v>0.55652173913043479</v>
      </c>
      <c r="AI426" s="54">
        <f t="shared" si="13"/>
        <v>0.55652173913043479</v>
      </c>
      <c r="AJ426" s="135">
        <v>125000000</v>
      </c>
      <c r="AK426" s="147">
        <v>30903</v>
      </c>
      <c r="AL426" s="149" t="s">
        <v>957</v>
      </c>
      <c r="AM426" s="179">
        <v>82578319</v>
      </c>
      <c r="AN426" s="188"/>
    </row>
    <row r="427" spans="1:40" ht="25.5" x14ac:dyDescent="0.25">
      <c r="A427" s="96">
        <v>2</v>
      </c>
      <c r="B427" s="97" t="s">
        <v>402</v>
      </c>
      <c r="C427" s="96">
        <v>5</v>
      </c>
      <c r="D427" s="96" t="s">
        <v>1380</v>
      </c>
      <c r="E427" s="97" t="s">
        <v>1381</v>
      </c>
      <c r="F427" s="98">
        <v>2</v>
      </c>
      <c r="G427" s="96" t="s">
        <v>1400</v>
      </c>
      <c r="H427" s="97" t="s">
        <v>1401</v>
      </c>
      <c r="I427" s="96">
        <v>3</v>
      </c>
      <c r="J427" s="96">
        <v>11</v>
      </c>
      <c r="K427" s="97" t="s">
        <v>1384</v>
      </c>
      <c r="L427" s="98">
        <v>2020051290022</v>
      </c>
      <c r="M427" s="96">
        <v>10</v>
      </c>
      <c r="N427" s="96">
        <v>25110</v>
      </c>
      <c r="O427" s="97" t="str">
        <f>+VLOOKUP(N427,'[4]Productos PD'!$B$2:$C$349,2,FALSE)</f>
        <v>Acciones de fortalecimiento técnico, operativo, tecnológico e Institucional al proceso de cobro persuasivo y coactivo de la Secretaría de tránsito.</v>
      </c>
      <c r="P427" s="96" t="s">
        <v>952</v>
      </c>
      <c r="Q427" s="96">
        <v>4</v>
      </c>
      <c r="R427" s="122" t="s">
        <v>953</v>
      </c>
      <c r="S427" s="125">
        <v>1</v>
      </c>
      <c r="T427" s="186" t="s">
        <v>1385</v>
      </c>
      <c r="U427" s="104" t="s">
        <v>1417</v>
      </c>
      <c r="V427" s="96" t="s">
        <v>952</v>
      </c>
      <c r="W427" s="125">
        <v>4200</v>
      </c>
      <c r="X427" s="103" t="s">
        <v>956</v>
      </c>
      <c r="Y427" s="183">
        <v>0.5</v>
      </c>
      <c r="Z427" s="125">
        <v>1050</v>
      </c>
      <c r="AA427" s="127">
        <v>854</v>
      </c>
      <c r="AB427" s="130">
        <v>1050</v>
      </c>
      <c r="AC427" s="177">
        <v>1700</v>
      </c>
      <c r="AD427" s="130">
        <v>1050</v>
      </c>
      <c r="AE427" s="131">
        <v>2500</v>
      </c>
      <c r="AF427" s="130">
        <v>1050</v>
      </c>
      <c r="AG427" s="145"/>
      <c r="AH427" s="54">
        <f t="shared" si="12"/>
        <v>1.2033333333333334</v>
      </c>
      <c r="AI427" s="54">
        <f t="shared" si="13"/>
        <v>1</v>
      </c>
      <c r="AJ427" s="135">
        <v>125000000</v>
      </c>
      <c r="AK427" s="147">
        <v>30903</v>
      </c>
      <c r="AL427" s="149" t="s">
        <v>957</v>
      </c>
      <c r="AM427" s="179">
        <v>106876253</v>
      </c>
      <c r="AN427" s="153"/>
    </row>
    <row r="428" spans="1:40" ht="25.5" x14ac:dyDescent="0.25">
      <c r="A428" s="96">
        <v>2</v>
      </c>
      <c r="B428" s="97" t="s">
        <v>402</v>
      </c>
      <c r="C428" s="96">
        <v>5</v>
      </c>
      <c r="D428" s="96" t="s">
        <v>1380</v>
      </c>
      <c r="E428" s="97" t="s">
        <v>1381</v>
      </c>
      <c r="F428" s="98">
        <v>2</v>
      </c>
      <c r="G428" s="96" t="s">
        <v>1400</v>
      </c>
      <c r="H428" s="97" t="s">
        <v>1401</v>
      </c>
      <c r="I428" s="96">
        <v>3</v>
      </c>
      <c r="J428" s="96">
        <v>11</v>
      </c>
      <c r="K428" s="97" t="s">
        <v>1418</v>
      </c>
      <c r="L428" s="98">
        <v>2020051290060</v>
      </c>
      <c r="M428" s="96">
        <v>1</v>
      </c>
      <c r="N428" s="96">
        <v>2521</v>
      </c>
      <c r="O428" s="97" t="str">
        <f>+VLOOKUP(N428,'[4]Productos PD'!$B$2:$C$349,2,FALSE)</f>
        <v>Acciones de implementación y control de Transporte Público.</v>
      </c>
      <c r="P428" s="96" t="s">
        <v>952</v>
      </c>
      <c r="Q428" s="96">
        <v>4</v>
      </c>
      <c r="R428" s="122" t="s">
        <v>953</v>
      </c>
      <c r="S428" s="125">
        <v>1</v>
      </c>
      <c r="T428" s="186" t="s">
        <v>1385</v>
      </c>
      <c r="U428" s="104" t="s">
        <v>1419</v>
      </c>
      <c r="V428" s="96" t="s">
        <v>952</v>
      </c>
      <c r="W428" s="125">
        <v>8</v>
      </c>
      <c r="X428" s="103" t="s">
        <v>956</v>
      </c>
      <c r="Y428" s="183">
        <v>0.38500000000000001</v>
      </c>
      <c r="Z428" s="125">
        <v>2</v>
      </c>
      <c r="AA428" s="125">
        <v>2</v>
      </c>
      <c r="AB428" s="145">
        <v>2</v>
      </c>
      <c r="AC428" s="177">
        <v>2</v>
      </c>
      <c r="AD428" s="145">
        <v>2</v>
      </c>
      <c r="AE428" s="142">
        <v>2</v>
      </c>
      <c r="AF428" s="145">
        <v>2</v>
      </c>
      <c r="AG428" s="145"/>
      <c r="AH428" s="54">
        <f t="shared" si="12"/>
        <v>0.75</v>
      </c>
      <c r="AI428" s="54">
        <f t="shared" si="13"/>
        <v>0.75</v>
      </c>
      <c r="AJ428" s="135">
        <v>85000000</v>
      </c>
      <c r="AK428" s="147">
        <v>30905</v>
      </c>
      <c r="AL428" s="149" t="s">
        <v>957</v>
      </c>
      <c r="AM428" s="179">
        <v>52067918</v>
      </c>
      <c r="AN428" s="153"/>
    </row>
    <row r="429" spans="1:40" ht="25.5" x14ac:dyDescent="0.25">
      <c r="A429" s="96">
        <v>2</v>
      </c>
      <c r="B429" s="97" t="s">
        <v>402</v>
      </c>
      <c r="C429" s="96">
        <v>5</v>
      </c>
      <c r="D429" s="96" t="s">
        <v>1380</v>
      </c>
      <c r="E429" s="97" t="s">
        <v>1381</v>
      </c>
      <c r="F429" s="98">
        <v>2</v>
      </c>
      <c r="G429" s="96" t="s">
        <v>1400</v>
      </c>
      <c r="H429" s="97" t="s">
        <v>1401</v>
      </c>
      <c r="I429" s="96">
        <v>3</v>
      </c>
      <c r="J429" s="96">
        <v>11</v>
      </c>
      <c r="K429" s="97" t="s">
        <v>1418</v>
      </c>
      <c r="L429" s="98">
        <v>2020051290060</v>
      </c>
      <c r="M429" s="96">
        <v>1</v>
      </c>
      <c r="N429" s="96">
        <v>2521</v>
      </c>
      <c r="O429" s="97" t="str">
        <f>+VLOOKUP(N429,'[4]Productos PD'!$B$2:$C$349,2,FALSE)</f>
        <v>Acciones de implementación y control de Transporte Público.</v>
      </c>
      <c r="P429" s="96" t="s">
        <v>952</v>
      </c>
      <c r="Q429" s="96">
        <v>4</v>
      </c>
      <c r="R429" s="122" t="s">
        <v>953</v>
      </c>
      <c r="S429" s="125">
        <v>1</v>
      </c>
      <c r="T429" s="186" t="s">
        <v>1385</v>
      </c>
      <c r="U429" s="97" t="s">
        <v>1420</v>
      </c>
      <c r="V429" s="96" t="s">
        <v>952</v>
      </c>
      <c r="W429" s="125">
        <v>9</v>
      </c>
      <c r="X429" s="103" t="s">
        <v>956</v>
      </c>
      <c r="Y429" s="183">
        <v>2.9600000000000001E-2</v>
      </c>
      <c r="Z429" s="125">
        <v>0</v>
      </c>
      <c r="AA429" s="125">
        <v>0</v>
      </c>
      <c r="AB429" s="145">
        <v>0</v>
      </c>
      <c r="AC429" s="177">
        <v>2</v>
      </c>
      <c r="AD429" s="145">
        <v>6</v>
      </c>
      <c r="AE429" s="142">
        <v>3</v>
      </c>
      <c r="AF429" s="145">
        <v>3</v>
      </c>
      <c r="AG429" s="145"/>
      <c r="AH429" s="54">
        <f t="shared" si="12"/>
        <v>0.55555555555555558</v>
      </c>
      <c r="AI429" s="54">
        <f t="shared" si="13"/>
        <v>0.55555555555555558</v>
      </c>
      <c r="AJ429" s="135">
        <v>10000000</v>
      </c>
      <c r="AK429" s="147">
        <v>30904</v>
      </c>
      <c r="AL429" s="149" t="s">
        <v>957</v>
      </c>
      <c r="AM429" s="179">
        <v>1618857.6</v>
      </c>
      <c r="AN429" s="153"/>
    </row>
    <row r="430" spans="1:40" ht="25.5" x14ac:dyDescent="0.25">
      <c r="A430" s="96">
        <v>2</v>
      </c>
      <c r="B430" s="97" t="s">
        <v>402</v>
      </c>
      <c r="C430" s="96">
        <v>5</v>
      </c>
      <c r="D430" s="96" t="s">
        <v>1380</v>
      </c>
      <c r="E430" s="97" t="s">
        <v>1381</v>
      </c>
      <c r="F430" s="98">
        <v>2</v>
      </c>
      <c r="G430" s="96" t="s">
        <v>1400</v>
      </c>
      <c r="H430" s="97" t="s">
        <v>1401</v>
      </c>
      <c r="I430" s="96">
        <v>3</v>
      </c>
      <c r="J430" s="96">
        <v>11</v>
      </c>
      <c r="K430" s="97" t="s">
        <v>1418</v>
      </c>
      <c r="L430" s="98">
        <v>2020051290060</v>
      </c>
      <c r="M430" s="96">
        <v>1</v>
      </c>
      <c r="N430" s="96">
        <v>2521</v>
      </c>
      <c r="O430" s="97" t="str">
        <f>+VLOOKUP(N430,'[4]Productos PD'!$B$2:$C$349,2,FALSE)</f>
        <v>Acciones de implementación y control de Transporte Público.</v>
      </c>
      <c r="P430" s="96" t="s">
        <v>952</v>
      </c>
      <c r="Q430" s="96">
        <v>4</v>
      </c>
      <c r="R430" s="122" t="s">
        <v>953</v>
      </c>
      <c r="S430" s="125">
        <v>1</v>
      </c>
      <c r="T430" s="186" t="s">
        <v>1385</v>
      </c>
      <c r="U430" s="97" t="s">
        <v>1421</v>
      </c>
      <c r="V430" s="96" t="s">
        <v>952</v>
      </c>
      <c r="W430" s="125">
        <v>6</v>
      </c>
      <c r="X430" s="103" t="s">
        <v>956</v>
      </c>
      <c r="Y430" s="122">
        <v>5.3400000000000003E-2</v>
      </c>
      <c r="Z430" s="125">
        <v>0</v>
      </c>
      <c r="AA430" s="125">
        <v>0</v>
      </c>
      <c r="AB430" s="145">
        <v>0</v>
      </c>
      <c r="AC430" s="177">
        <v>0</v>
      </c>
      <c r="AD430" s="145">
        <v>3</v>
      </c>
      <c r="AE430" s="142">
        <v>2</v>
      </c>
      <c r="AF430" s="145">
        <v>3</v>
      </c>
      <c r="AG430" s="145"/>
      <c r="AH430" s="54">
        <f t="shared" si="12"/>
        <v>0.33333333333333331</v>
      </c>
      <c r="AI430" s="54">
        <f t="shared" si="13"/>
        <v>0.33333333333333331</v>
      </c>
      <c r="AJ430" s="135">
        <v>18000000</v>
      </c>
      <c r="AK430" s="147"/>
      <c r="AL430" s="149" t="s">
        <v>965</v>
      </c>
      <c r="AM430" s="179">
        <v>6000000</v>
      </c>
      <c r="AN430" s="153" t="s">
        <v>1422</v>
      </c>
    </row>
    <row r="431" spans="1:40" ht="25.5" x14ac:dyDescent="0.25">
      <c r="A431" s="96">
        <v>2</v>
      </c>
      <c r="B431" s="97" t="s">
        <v>402</v>
      </c>
      <c r="C431" s="96">
        <v>5</v>
      </c>
      <c r="D431" s="96" t="s">
        <v>1380</v>
      </c>
      <c r="E431" s="97" t="s">
        <v>1381</v>
      </c>
      <c r="F431" s="98">
        <v>2</v>
      </c>
      <c r="G431" s="96" t="s">
        <v>1400</v>
      </c>
      <c r="H431" s="97" t="s">
        <v>1401</v>
      </c>
      <c r="I431" s="96">
        <v>3</v>
      </c>
      <c r="J431" s="96">
        <v>11</v>
      </c>
      <c r="K431" s="97" t="s">
        <v>1418</v>
      </c>
      <c r="L431" s="98">
        <v>2020051290060</v>
      </c>
      <c r="M431" s="96">
        <v>2</v>
      </c>
      <c r="N431" s="96">
        <v>2522</v>
      </c>
      <c r="O431" s="97" t="str">
        <f>+VLOOKUP(N431,'[4]Productos PD'!$B$2:$C$349,2,FALSE)</f>
        <v>Acciones de modernización y mejoramiento de las zonas estacionamiento regulado.</v>
      </c>
      <c r="P431" s="96" t="s">
        <v>952</v>
      </c>
      <c r="Q431" s="96">
        <v>3</v>
      </c>
      <c r="R431" s="122" t="s">
        <v>953</v>
      </c>
      <c r="S431" s="125">
        <v>1</v>
      </c>
      <c r="T431" s="186" t="s">
        <v>1385</v>
      </c>
      <c r="U431" s="104" t="s">
        <v>1423</v>
      </c>
      <c r="V431" s="96" t="s">
        <v>952</v>
      </c>
      <c r="W431" s="125">
        <v>200</v>
      </c>
      <c r="X431" s="103" t="s">
        <v>962</v>
      </c>
      <c r="Y431" s="183">
        <v>1</v>
      </c>
      <c r="Z431" s="189">
        <v>0</v>
      </c>
      <c r="AA431" s="190">
        <v>0</v>
      </c>
      <c r="AB431" s="190">
        <v>0</v>
      </c>
      <c r="AC431" s="123">
        <v>0</v>
      </c>
      <c r="AD431" s="190">
        <v>1</v>
      </c>
      <c r="AE431" s="123">
        <v>1</v>
      </c>
      <c r="AF431" s="130">
        <v>100</v>
      </c>
      <c r="AG431" s="145"/>
      <c r="AH431" s="54">
        <f t="shared" si="12"/>
        <v>1</v>
      </c>
      <c r="AI431" s="54">
        <f t="shared" si="13"/>
        <v>1</v>
      </c>
      <c r="AJ431" s="135">
        <v>28200000</v>
      </c>
      <c r="AK431" s="147">
        <v>31001</v>
      </c>
      <c r="AL431" s="149" t="s">
        <v>957</v>
      </c>
      <c r="AM431" s="179">
        <v>0</v>
      </c>
      <c r="AN431" s="153" t="s">
        <v>1424</v>
      </c>
    </row>
    <row r="432" spans="1:40" ht="51" x14ac:dyDescent="0.25">
      <c r="A432" s="96">
        <v>4</v>
      </c>
      <c r="B432" s="97" t="s">
        <v>189</v>
      </c>
      <c r="C432" s="96">
        <v>3</v>
      </c>
      <c r="D432" s="96" t="s">
        <v>1269</v>
      </c>
      <c r="E432" s="97" t="s">
        <v>1270</v>
      </c>
      <c r="F432" s="98">
        <v>2</v>
      </c>
      <c r="G432" s="96" t="s">
        <v>1271</v>
      </c>
      <c r="H432" s="97" t="s">
        <v>1272</v>
      </c>
      <c r="I432" s="96">
        <v>17</v>
      </c>
      <c r="J432" s="96"/>
      <c r="K432" s="97" t="s">
        <v>1273</v>
      </c>
      <c r="L432" s="98">
        <v>2020051290057</v>
      </c>
      <c r="M432" s="96">
        <v>1</v>
      </c>
      <c r="N432" s="96">
        <v>4321</v>
      </c>
      <c r="O432" s="97" t="str">
        <f>+VLOOKUP(N432,'[5]Productos PD'!$B$2:$C$349,2,FALSE)</f>
        <v>Acciones para el cumplimiento del indicador de la ley 617 de 2000.</v>
      </c>
      <c r="P432" s="96" t="s">
        <v>952</v>
      </c>
      <c r="Q432" s="96">
        <v>4</v>
      </c>
      <c r="R432" s="122" t="s">
        <v>1180</v>
      </c>
      <c r="S432" s="125">
        <v>1</v>
      </c>
      <c r="T432" s="97" t="s">
        <v>1425</v>
      </c>
      <c r="U432" s="97" t="s">
        <v>1426</v>
      </c>
      <c r="V432" s="96" t="s">
        <v>1427</v>
      </c>
      <c r="W432" s="125">
        <v>12</v>
      </c>
      <c r="X432" s="103" t="s">
        <v>956</v>
      </c>
      <c r="Y432" s="191">
        <v>1</v>
      </c>
      <c r="Z432" s="127">
        <v>3</v>
      </c>
      <c r="AA432" s="127">
        <v>3</v>
      </c>
      <c r="AB432" s="130">
        <v>3</v>
      </c>
      <c r="AC432" s="177">
        <v>3</v>
      </c>
      <c r="AD432" s="130">
        <v>3</v>
      </c>
      <c r="AE432" s="131">
        <v>3</v>
      </c>
      <c r="AF432" s="130">
        <v>3</v>
      </c>
      <c r="AG432" s="113"/>
      <c r="AH432" s="54">
        <f t="shared" si="12"/>
        <v>0.75</v>
      </c>
      <c r="AI432" s="54">
        <f t="shared" si="13"/>
        <v>0.75</v>
      </c>
      <c r="AJ432" s="135">
        <v>8000000</v>
      </c>
      <c r="AK432" s="109">
        <v>31706</v>
      </c>
      <c r="AL432" s="108" t="s">
        <v>957</v>
      </c>
      <c r="AM432" s="179">
        <v>10276567.5</v>
      </c>
      <c r="AN432" s="192"/>
    </row>
    <row r="433" spans="1:40" ht="38.25" x14ac:dyDescent="0.25">
      <c r="A433" s="96">
        <v>4</v>
      </c>
      <c r="B433" s="97" t="s">
        <v>189</v>
      </c>
      <c r="C433" s="96">
        <v>3</v>
      </c>
      <c r="D433" s="96" t="s">
        <v>1269</v>
      </c>
      <c r="E433" s="97" t="s">
        <v>1270</v>
      </c>
      <c r="F433" s="98">
        <v>2</v>
      </c>
      <c r="G433" s="96" t="s">
        <v>1271</v>
      </c>
      <c r="H433" s="97" t="s">
        <v>1272</v>
      </c>
      <c r="I433" s="96">
        <v>17</v>
      </c>
      <c r="J433" s="96"/>
      <c r="K433" s="97" t="s">
        <v>1273</v>
      </c>
      <c r="L433" s="98">
        <v>2020051290057</v>
      </c>
      <c r="M433" s="96">
        <v>2</v>
      </c>
      <c r="N433" s="96">
        <v>4322</v>
      </c>
      <c r="O433" s="97" t="str">
        <f>+VLOOKUP(N433,'[5]Productos PD'!$B$2:$C$349,2,FALSE)</f>
        <v>Acciones para el Cumplimiento de los indicadores del índice de sostenibilidad y solvencia.</v>
      </c>
      <c r="P433" s="96" t="s">
        <v>952</v>
      </c>
      <c r="Q433" s="96">
        <v>4</v>
      </c>
      <c r="R433" s="122" t="s">
        <v>1180</v>
      </c>
      <c r="S433" s="125">
        <v>1</v>
      </c>
      <c r="T433" s="97" t="s">
        <v>1425</v>
      </c>
      <c r="U433" s="97" t="s">
        <v>1428</v>
      </c>
      <c r="V433" s="96" t="s">
        <v>1427</v>
      </c>
      <c r="W433" s="125">
        <v>12</v>
      </c>
      <c r="X433" s="103" t="s">
        <v>956</v>
      </c>
      <c r="Y433" s="191">
        <v>1</v>
      </c>
      <c r="Z433" s="127">
        <v>3</v>
      </c>
      <c r="AA433" s="127">
        <v>3</v>
      </c>
      <c r="AB433" s="130">
        <v>3</v>
      </c>
      <c r="AC433" s="177">
        <v>3</v>
      </c>
      <c r="AD433" s="130">
        <v>3</v>
      </c>
      <c r="AE433" s="131">
        <v>3</v>
      </c>
      <c r="AF433" s="130">
        <v>3</v>
      </c>
      <c r="AG433" s="113"/>
      <c r="AH433" s="54">
        <f t="shared" si="12"/>
        <v>0.75</v>
      </c>
      <c r="AI433" s="54">
        <f t="shared" si="13"/>
        <v>0.75</v>
      </c>
      <c r="AJ433" s="135">
        <v>340000000</v>
      </c>
      <c r="AK433" s="109">
        <v>31706</v>
      </c>
      <c r="AL433" s="108" t="s">
        <v>957</v>
      </c>
      <c r="AM433" s="179">
        <v>244300225.5</v>
      </c>
      <c r="AN433" s="192"/>
    </row>
    <row r="434" spans="1:40" ht="25.5" x14ac:dyDescent="0.25">
      <c r="A434" s="96">
        <v>4</v>
      </c>
      <c r="B434" s="97" t="s">
        <v>189</v>
      </c>
      <c r="C434" s="96">
        <v>3</v>
      </c>
      <c r="D434" s="96" t="s">
        <v>1269</v>
      </c>
      <c r="E434" s="97" t="s">
        <v>1270</v>
      </c>
      <c r="F434" s="98">
        <v>2</v>
      </c>
      <c r="G434" s="96" t="s">
        <v>1271</v>
      </c>
      <c r="H434" s="97" t="s">
        <v>1272</v>
      </c>
      <c r="I434" s="96">
        <v>17</v>
      </c>
      <c r="J434" s="96"/>
      <c r="K434" s="97" t="s">
        <v>1273</v>
      </c>
      <c r="L434" s="98">
        <v>2020051290057</v>
      </c>
      <c r="M434" s="96">
        <v>3</v>
      </c>
      <c r="N434" s="96">
        <v>4323</v>
      </c>
      <c r="O434" s="97" t="str">
        <f>+VLOOKUP(N434,'[5]Productos PD'!$B$2:$C$349,2,FALSE)</f>
        <v>Acciones para el proceso de saneamiento contable.</v>
      </c>
      <c r="P434" s="96" t="s">
        <v>952</v>
      </c>
      <c r="Q434" s="96">
        <v>4</v>
      </c>
      <c r="R434" s="122" t="s">
        <v>1180</v>
      </c>
      <c r="S434" s="125">
        <v>1</v>
      </c>
      <c r="T434" s="97" t="s">
        <v>1425</v>
      </c>
      <c r="U434" s="97" t="s">
        <v>1429</v>
      </c>
      <c r="V434" s="96" t="s">
        <v>1427</v>
      </c>
      <c r="W434" s="125">
        <v>12</v>
      </c>
      <c r="X434" s="103" t="s">
        <v>956</v>
      </c>
      <c r="Y434" s="191">
        <v>1</v>
      </c>
      <c r="Z434" s="127">
        <v>3</v>
      </c>
      <c r="AA434" s="127">
        <v>3</v>
      </c>
      <c r="AB434" s="130">
        <v>3</v>
      </c>
      <c r="AC434" s="177">
        <v>3</v>
      </c>
      <c r="AD434" s="130">
        <v>3</v>
      </c>
      <c r="AE434" s="131">
        <v>3</v>
      </c>
      <c r="AF434" s="130">
        <v>3</v>
      </c>
      <c r="AG434" s="113"/>
      <c r="AH434" s="54">
        <f t="shared" si="12"/>
        <v>0.75</v>
      </c>
      <c r="AI434" s="54">
        <f t="shared" si="13"/>
        <v>0.75</v>
      </c>
      <c r="AJ434" s="135">
        <f>174000000+35000000</f>
        <v>209000000</v>
      </c>
      <c r="AK434" s="109">
        <v>31707</v>
      </c>
      <c r="AL434" s="108" t="s">
        <v>957</v>
      </c>
      <c r="AM434" s="179">
        <v>43452241</v>
      </c>
      <c r="AN434" s="192"/>
    </row>
    <row r="435" spans="1:40" ht="25.5" x14ac:dyDescent="0.25">
      <c r="A435" s="96">
        <v>4</v>
      </c>
      <c r="B435" s="97" t="s">
        <v>189</v>
      </c>
      <c r="C435" s="96">
        <v>3</v>
      </c>
      <c r="D435" s="96" t="s">
        <v>1269</v>
      </c>
      <c r="E435" s="97" t="s">
        <v>1270</v>
      </c>
      <c r="F435" s="98">
        <v>2</v>
      </c>
      <c r="G435" s="96" t="s">
        <v>1271</v>
      </c>
      <c r="H435" s="97" t="s">
        <v>1272</v>
      </c>
      <c r="I435" s="96">
        <v>17</v>
      </c>
      <c r="J435" s="96"/>
      <c r="K435" s="97" t="s">
        <v>1273</v>
      </c>
      <c r="L435" s="98">
        <v>2020051290057</v>
      </c>
      <c r="M435" s="96">
        <v>5</v>
      </c>
      <c r="N435" s="96">
        <v>4325</v>
      </c>
      <c r="O435" s="97" t="str">
        <f>+VLOOKUP(N435,'[5]Productos PD'!$B$2:$C$349,2,FALSE)</f>
        <v>Acciones de promoción del gasto público orientado a resultados mediante acciones de planeación, eficiencia, eficacia y transparencia.</v>
      </c>
      <c r="P435" s="96" t="s">
        <v>952</v>
      </c>
      <c r="Q435" s="96">
        <v>4</v>
      </c>
      <c r="R435" s="122" t="s">
        <v>1180</v>
      </c>
      <c r="S435" s="125">
        <v>1</v>
      </c>
      <c r="T435" s="97" t="s">
        <v>1425</v>
      </c>
      <c r="U435" s="97" t="s">
        <v>1430</v>
      </c>
      <c r="V435" s="96" t="s">
        <v>1427</v>
      </c>
      <c r="W435" s="125">
        <v>12</v>
      </c>
      <c r="X435" s="103" t="s">
        <v>956</v>
      </c>
      <c r="Y435" s="191">
        <v>1</v>
      </c>
      <c r="Z435" s="127">
        <v>3</v>
      </c>
      <c r="AA435" s="127">
        <v>3</v>
      </c>
      <c r="AB435" s="130">
        <v>3</v>
      </c>
      <c r="AC435" s="177">
        <v>3</v>
      </c>
      <c r="AD435" s="130">
        <v>3</v>
      </c>
      <c r="AE435" s="131">
        <v>3</v>
      </c>
      <c r="AF435" s="130">
        <v>3</v>
      </c>
      <c r="AG435" s="113"/>
      <c r="AH435" s="54">
        <f t="shared" si="12"/>
        <v>0.75</v>
      </c>
      <c r="AI435" s="54">
        <f t="shared" si="13"/>
        <v>0.75</v>
      </c>
      <c r="AJ435" s="135">
        <v>40020000</v>
      </c>
      <c r="AK435" s="109">
        <v>31711</v>
      </c>
      <c r="AL435" s="108" t="s">
        <v>957</v>
      </c>
      <c r="AM435" s="179">
        <v>34091066</v>
      </c>
      <c r="AN435" s="192"/>
    </row>
    <row r="436" spans="1:40" ht="25.5" x14ac:dyDescent="0.25">
      <c r="A436" s="96">
        <v>4</v>
      </c>
      <c r="B436" s="97" t="s">
        <v>189</v>
      </c>
      <c r="C436" s="96">
        <v>3</v>
      </c>
      <c r="D436" s="96" t="s">
        <v>1269</v>
      </c>
      <c r="E436" s="97" t="s">
        <v>1270</v>
      </c>
      <c r="F436" s="98">
        <v>2</v>
      </c>
      <c r="G436" s="96" t="s">
        <v>1271</v>
      </c>
      <c r="H436" s="97" t="s">
        <v>1272</v>
      </c>
      <c r="I436" s="96">
        <v>17</v>
      </c>
      <c r="J436" s="96"/>
      <c r="K436" s="97" t="s">
        <v>1273</v>
      </c>
      <c r="L436" s="98">
        <v>2020051290057</v>
      </c>
      <c r="M436" s="96">
        <v>5</v>
      </c>
      <c r="N436" s="96">
        <v>4325</v>
      </c>
      <c r="O436" s="97" t="str">
        <f>+VLOOKUP(N436,'[5]Productos PD'!$B$2:$C$349,2,FALSE)</f>
        <v>Acciones de promoción del gasto público orientado a resultados mediante acciones de planeación, eficiencia, eficacia y transparencia.</v>
      </c>
      <c r="P436" s="96" t="s">
        <v>952</v>
      </c>
      <c r="Q436" s="96">
        <v>4</v>
      </c>
      <c r="R436" s="122" t="s">
        <v>1180</v>
      </c>
      <c r="S436" s="125">
        <v>1</v>
      </c>
      <c r="T436" s="97" t="s">
        <v>1425</v>
      </c>
      <c r="U436" s="97" t="s">
        <v>1430</v>
      </c>
      <c r="V436" s="96" t="s">
        <v>1427</v>
      </c>
      <c r="W436" s="125">
        <v>12</v>
      </c>
      <c r="X436" s="103" t="s">
        <v>956</v>
      </c>
      <c r="Y436" s="191">
        <v>1</v>
      </c>
      <c r="Z436" s="127">
        <v>3</v>
      </c>
      <c r="AA436" s="127">
        <v>3</v>
      </c>
      <c r="AB436" s="130">
        <v>3</v>
      </c>
      <c r="AC436" s="177">
        <v>3</v>
      </c>
      <c r="AD436" s="130">
        <v>3</v>
      </c>
      <c r="AE436" s="131">
        <v>3</v>
      </c>
      <c r="AF436" s="130">
        <v>3</v>
      </c>
      <c r="AG436" s="113"/>
      <c r="AH436" s="54">
        <f t="shared" si="12"/>
        <v>0.75</v>
      </c>
      <c r="AI436" s="54">
        <f t="shared" si="13"/>
        <v>0.75</v>
      </c>
      <c r="AJ436" s="135">
        <v>117980000</v>
      </c>
      <c r="AK436" s="109" t="s">
        <v>1431</v>
      </c>
      <c r="AL436" s="108" t="s">
        <v>957</v>
      </c>
      <c r="AM436" s="179">
        <v>60335372</v>
      </c>
      <c r="AN436" s="192"/>
    </row>
    <row r="437" spans="1:40" ht="38.25" x14ac:dyDescent="0.25">
      <c r="A437" s="96">
        <v>4</v>
      </c>
      <c r="B437" s="97" t="s">
        <v>189</v>
      </c>
      <c r="C437" s="96">
        <v>3</v>
      </c>
      <c r="D437" s="96" t="s">
        <v>1269</v>
      </c>
      <c r="E437" s="97" t="s">
        <v>1270</v>
      </c>
      <c r="F437" s="98">
        <v>2</v>
      </c>
      <c r="G437" s="96" t="s">
        <v>1271</v>
      </c>
      <c r="H437" s="97" t="s">
        <v>1272</v>
      </c>
      <c r="I437" s="96">
        <v>17</v>
      </c>
      <c r="J437" s="96"/>
      <c r="K437" s="97" t="s">
        <v>1273</v>
      </c>
      <c r="L437" s="98">
        <v>2020051290057</v>
      </c>
      <c r="M437" s="96">
        <v>5</v>
      </c>
      <c r="N437" s="96">
        <v>4325</v>
      </c>
      <c r="O437" s="97" t="str">
        <f>+VLOOKUP(N437,'[5]Productos PD'!$B$2:$C$349,2,FALSE)</f>
        <v>Acciones de promoción del gasto público orientado a resultados mediante acciones de planeación, eficiencia, eficacia y transparencia.</v>
      </c>
      <c r="P437" s="96" t="s">
        <v>952</v>
      </c>
      <c r="Q437" s="96">
        <v>4</v>
      </c>
      <c r="R437" s="122" t="s">
        <v>953</v>
      </c>
      <c r="S437" s="125">
        <v>1</v>
      </c>
      <c r="T437" s="97" t="s">
        <v>1425</v>
      </c>
      <c r="U437" s="97" t="s">
        <v>1430</v>
      </c>
      <c r="V437" s="96" t="s">
        <v>1427</v>
      </c>
      <c r="W437" s="125">
        <v>12</v>
      </c>
      <c r="X437" s="103" t="s">
        <v>956</v>
      </c>
      <c r="Y437" s="191">
        <v>1</v>
      </c>
      <c r="Z437" s="127">
        <v>3</v>
      </c>
      <c r="AA437" s="127">
        <v>3</v>
      </c>
      <c r="AB437" s="130">
        <v>3</v>
      </c>
      <c r="AC437" s="177">
        <v>3</v>
      </c>
      <c r="AD437" s="130">
        <v>3</v>
      </c>
      <c r="AE437" s="131">
        <v>3</v>
      </c>
      <c r="AF437" s="130">
        <v>3</v>
      </c>
      <c r="AG437" s="193"/>
      <c r="AH437" s="54">
        <f t="shared" si="12"/>
        <v>0.75</v>
      </c>
      <c r="AI437" s="54">
        <f t="shared" si="13"/>
        <v>0.75</v>
      </c>
      <c r="AJ437" s="135">
        <f>166409006.46+1294831+12867352</f>
        <v>180571189.46000001</v>
      </c>
      <c r="AK437" s="109" t="s">
        <v>1432</v>
      </c>
      <c r="AL437" s="108" t="s">
        <v>1433</v>
      </c>
      <c r="AM437" s="179">
        <v>63157305</v>
      </c>
      <c r="AN437" s="192"/>
    </row>
    <row r="438" spans="1:40" ht="25.5" x14ac:dyDescent="0.25">
      <c r="A438" s="96">
        <v>3</v>
      </c>
      <c r="B438" s="97" t="s">
        <v>281</v>
      </c>
      <c r="C438" s="96">
        <v>1</v>
      </c>
      <c r="D438" s="96" t="s">
        <v>1434</v>
      </c>
      <c r="E438" s="97" t="s">
        <v>1435</v>
      </c>
      <c r="F438" s="98">
        <v>2</v>
      </c>
      <c r="G438" s="96" t="s">
        <v>1436</v>
      </c>
      <c r="H438" s="97" t="s">
        <v>1437</v>
      </c>
      <c r="I438" s="96">
        <v>11</v>
      </c>
      <c r="J438" s="96"/>
      <c r="K438" s="97" t="s">
        <v>1438</v>
      </c>
      <c r="L438" s="98">
        <v>2020051290011</v>
      </c>
      <c r="M438" s="96">
        <v>3</v>
      </c>
      <c r="N438" s="186">
        <v>3123</v>
      </c>
      <c r="O438" s="97" t="str">
        <f>+VLOOKUP(N438,'[6]Productos PD'!$B$2:$C$349,2,FALSE)</f>
        <v>Gestionar la titulación y legalización de vivienda en zona urbana y rural del Municipio.</v>
      </c>
      <c r="P438" s="96" t="s">
        <v>952</v>
      </c>
      <c r="Q438" s="96">
        <v>100</v>
      </c>
      <c r="R438" s="122" t="s">
        <v>953</v>
      </c>
      <c r="S438" s="125">
        <v>10</v>
      </c>
      <c r="T438" s="97" t="s">
        <v>1439</v>
      </c>
      <c r="U438" s="97" t="s">
        <v>1440</v>
      </c>
      <c r="V438" s="96" t="s">
        <v>952</v>
      </c>
      <c r="W438" s="125">
        <v>30</v>
      </c>
      <c r="X438" s="103" t="s">
        <v>956</v>
      </c>
      <c r="Y438" s="122">
        <v>0.4</v>
      </c>
      <c r="Z438" s="126">
        <v>10</v>
      </c>
      <c r="AA438" s="126">
        <v>10</v>
      </c>
      <c r="AB438" s="113">
        <v>15</v>
      </c>
      <c r="AC438" s="133">
        <v>15</v>
      </c>
      <c r="AD438" s="113">
        <v>5</v>
      </c>
      <c r="AE438" s="113">
        <v>5</v>
      </c>
      <c r="AF438" s="113">
        <v>0</v>
      </c>
      <c r="AG438" s="113"/>
      <c r="AH438" s="54">
        <f t="shared" si="12"/>
        <v>1</v>
      </c>
      <c r="AI438" s="54">
        <f t="shared" si="13"/>
        <v>1</v>
      </c>
      <c r="AJ438" s="136">
        <v>15656604</v>
      </c>
      <c r="AK438" s="180" t="s">
        <v>1441</v>
      </c>
      <c r="AL438" s="108" t="s">
        <v>957</v>
      </c>
      <c r="AM438" s="136">
        <v>15656604</v>
      </c>
      <c r="AN438" s="194"/>
    </row>
    <row r="439" spans="1:40" ht="25.5" x14ac:dyDescent="0.25">
      <c r="A439" s="96">
        <v>3</v>
      </c>
      <c r="B439" s="97" t="s">
        <v>281</v>
      </c>
      <c r="C439" s="96">
        <v>1</v>
      </c>
      <c r="D439" s="96" t="s">
        <v>1434</v>
      </c>
      <c r="E439" s="97" t="s">
        <v>1435</v>
      </c>
      <c r="F439" s="98">
        <v>2</v>
      </c>
      <c r="G439" s="96" t="s">
        <v>1436</v>
      </c>
      <c r="H439" s="97" t="s">
        <v>1437</v>
      </c>
      <c r="I439" s="96">
        <v>11</v>
      </c>
      <c r="J439" s="96"/>
      <c r="K439" s="97" t="s">
        <v>1438</v>
      </c>
      <c r="L439" s="98">
        <v>2020051290011</v>
      </c>
      <c r="M439" s="96">
        <v>3</v>
      </c>
      <c r="N439" s="186">
        <v>3123</v>
      </c>
      <c r="O439" s="97" t="str">
        <f>+VLOOKUP(N439,'[6]Productos PD'!$B$2:$C$349,2,FALSE)</f>
        <v>Gestionar la titulación y legalización de vivienda en zona urbana y rural del Municipio.</v>
      </c>
      <c r="P439" s="96" t="s">
        <v>952</v>
      </c>
      <c r="Q439" s="96">
        <v>100</v>
      </c>
      <c r="R439" s="122" t="s">
        <v>953</v>
      </c>
      <c r="S439" s="125">
        <v>10</v>
      </c>
      <c r="T439" s="97" t="s">
        <v>1439</v>
      </c>
      <c r="U439" s="97" t="s">
        <v>1440</v>
      </c>
      <c r="V439" s="96" t="s">
        <v>952</v>
      </c>
      <c r="W439" s="125">
        <v>30</v>
      </c>
      <c r="X439" s="103" t="s">
        <v>956</v>
      </c>
      <c r="Y439" s="122">
        <v>0.4</v>
      </c>
      <c r="Z439" s="126">
        <v>10</v>
      </c>
      <c r="AA439" s="126">
        <v>10</v>
      </c>
      <c r="AB439" s="113">
        <v>15</v>
      </c>
      <c r="AC439" s="133">
        <v>15</v>
      </c>
      <c r="AD439" s="113">
        <v>5</v>
      </c>
      <c r="AE439" s="113">
        <v>5</v>
      </c>
      <c r="AF439" s="113">
        <v>0</v>
      </c>
      <c r="AG439" s="113"/>
      <c r="AH439" s="54">
        <f t="shared" si="12"/>
        <v>1</v>
      </c>
      <c r="AI439" s="54">
        <f t="shared" si="13"/>
        <v>1</v>
      </c>
      <c r="AJ439" s="136">
        <v>3631462</v>
      </c>
      <c r="AK439" s="180">
        <v>30702</v>
      </c>
      <c r="AL439" s="108" t="s">
        <v>957</v>
      </c>
      <c r="AM439" s="136">
        <v>3631462</v>
      </c>
      <c r="AN439" s="194"/>
    </row>
    <row r="440" spans="1:40" ht="51" x14ac:dyDescent="0.25">
      <c r="A440" s="96">
        <v>3</v>
      </c>
      <c r="B440" s="97" t="s">
        <v>281</v>
      </c>
      <c r="C440" s="96">
        <v>1</v>
      </c>
      <c r="D440" s="96" t="s">
        <v>1434</v>
      </c>
      <c r="E440" s="97" t="s">
        <v>1435</v>
      </c>
      <c r="F440" s="98">
        <v>2</v>
      </c>
      <c r="G440" s="96" t="s">
        <v>1436</v>
      </c>
      <c r="H440" s="97" t="s">
        <v>1437</v>
      </c>
      <c r="I440" s="96">
        <v>11</v>
      </c>
      <c r="J440" s="96"/>
      <c r="K440" s="97" t="s">
        <v>1438</v>
      </c>
      <c r="L440" s="98">
        <v>2020051290011</v>
      </c>
      <c r="M440" s="96">
        <v>3</v>
      </c>
      <c r="N440" s="186">
        <v>3123</v>
      </c>
      <c r="O440" s="97" t="str">
        <f>+VLOOKUP(N440,'[6]Productos PD'!$B$2:$C$349,2,FALSE)</f>
        <v>Gestionar la titulación y legalización de vivienda en zona urbana y rural del Municipio.</v>
      </c>
      <c r="P440" s="96" t="s">
        <v>952</v>
      </c>
      <c r="Q440" s="96">
        <v>100</v>
      </c>
      <c r="R440" s="122" t="s">
        <v>953</v>
      </c>
      <c r="S440" s="125">
        <v>10</v>
      </c>
      <c r="T440" s="97" t="s">
        <v>1439</v>
      </c>
      <c r="U440" s="97" t="s">
        <v>1442</v>
      </c>
      <c r="V440" s="96" t="s">
        <v>952</v>
      </c>
      <c r="W440" s="125">
        <v>30</v>
      </c>
      <c r="X440" s="103" t="s">
        <v>956</v>
      </c>
      <c r="Y440" s="122">
        <v>0.6</v>
      </c>
      <c r="Z440" s="126">
        <v>0</v>
      </c>
      <c r="AA440" s="126">
        <v>0</v>
      </c>
      <c r="AB440" s="113">
        <v>0</v>
      </c>
      <c r="AC440" s="133">
        <v>0</v>
      </c>
      <c r="AD440" s="113">
        <v>15</v>
      </c>
      <c r="AE440" s="113">
        <v>0</v>
      </c>
      <c r="AF440" s="113">
        <v>15</v>
      </c>
      <c r="AG440" s="113"/>
      <c r="AH440" s="54">
        <f t="shared" si="12"/>
        <v>0</v>
      </c>
      <c r="AI440" s="54">
        <f t="shared" si="13"/>
        <v>0</v>
      </c>
      <c r="AJ440" s="136">
        <v>35177252</v>
      </c>
      <c r="AK440" s="180">
        <v>30702</v>
      </c>
      <c r="AL440" s="108" t="s">
        <v>957</v>
      </c>
      <c r="AM440" s="136">
        <v>5497327</v>
      </c>
      <c r="AN440" s="195" t="s">
        <v>1443</v>
      </c>
    </row>
    <row r="441" spans="1:40" ht="76.5" x14ac:dyDescent="0.25">
      <c r="A441" s="96">
        <v>3</v>
      </c>
      <c r="B441" s="97" t="s">
        <v>281</v>
      </c>
      <c r="C441" s="96">
        <v>1</v>
      </c>
      <c r="D441" s="96" t="s">
        <v>1434</v>
      </c>
      <c r="E441" s="97" t="s">
        <v>1435</v>
      </c>
      <c r="F441" s="98">
        <v>3</v>
      </c>
      <c r="G441" s="96" t="s">
        <v>1444</v>
      </c>
      <c r="H441" s="97" t="s">
        <v>1445</v>
      </c>
      <c r="I441" s="96">
        <v>11</v>
      </c>
      <c r="J441" s="96"/>
      <c r="K441" s="97" t="s">
        <v>1446</v>
      </c>
      <c r="L441" s="98">
        <v>2020051290064</v>
      </c>
      <c r="M441" s="96">
        <v>3</v>
      </c>
      <c r="N441" s="186">
        <v>3131</v>
      </c>
      <c r="O441" s="97" t="str">
        <f>+VLOOKUP(N441,'[6]Productos PD'!$B$2:$C$349,2,FALSE)</f>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
      <c r="P441" s="96" t="s">
        <v>952</v>
      </c>
      <c r="Q441" s="96">
        <v>4</v>
      </c>
      <c r="R441" s="122" t="s">
        <v>1001</v>
      </c>
      <c r="S441" s="125">
        <v>1</v>
      </c>
      <c r="T441" s="97" t="s">
        <v>1439</v>
      </c>
      <c r="U441" s="105" t="s">
        <v>1447</v>
      </c>
      <c r="V441" s="96" t="s">
        <v>983</v>
      </c>
      <c r="W441" s="122">
        <v>1</v>
      </c>
      <c r="X441" s="103" t="s">
        <v>956</v>
      </c>
      <c r="Y441" s="122">
        <v>1</v>
      </c>
      <c r="Z441" s="196">
        <v>0</v>
      </c>
      <c r="AA441" s="111">
        <v>0</v>
      </c>
      <c r="AB441" s="111">
        <v>0.3</v>
      </c>
      <c r="AC441" s="111">
        <v>0</v>
      </c>
      <c r="AD441" s="111">
        <v>0.4</v>
      </c>
      <c r="AE441" s="111">
        <v>0.1</v>
      </c>
      <c r="AF441" s="111">
        <v>0.3</v>
      </c>
      <c r="AG441" s="113"/>
      <c r="AH441" s="54">
        <f t="shared" si="12"/>
        <v>0.1</v>
      </c>
      <c r="AI441" s="54">
        <f t="shared" si="13"/>
        <v>0.1</v>
      </c>
      <c r="AJ441" s="136">
        <v>140000000</v>
      </c>
      <c r="AK441" s="180">
        <v>51703</v>
      </c>
      <c r="AL441" s="108" t="s">
        <v>1433</v>
      </c>
      <c r="AM441" s="136">
        <v>0</v>
      </c>
      <c r="AN441" s="141" t="s">
        <v>1448</v>
      </c>
    </row>
    <row r="442" spans="1:40" ht="76.5" x14ac:dyDescent="0.25">
      <c r="A442" s="96">
        <v>3</v>
      </c>
      <c r="B442" s="97" t="s">
        <v>281</v>
      </c>
      <c r="C442" s="96">
        <v>1</v>
      </c>
      <c r="D442" s="96" t="s">
        <v>1434</v>
      </c>
      <c r="E442" s="97" t="s">
        <v>1435</v>
      </c>
      <c r="F442" s="98">
        <v>3</v>
      </c>
      <c r="G442" s="96" t="s">
        <v>1444</v>
      </c>
      <c r="H442" s="97" t="s">
        <v>1445</v>
      </c>
      <c r="I442" s="96">
        <v>11</v>
      </c>
      <c r="J442" s="96"/>
      <c r="K442" s="97" t="s">
        <v>1446</v>
      </c>
      <c r="L442" s="98">
        <v>2020051290064</v>
      </c>
      <c r="M442" s="96">
        <v>1</v>
      </c>
      <c r="N442" s="186">
        <v>3131</v>
      </c>
      <c r="O442" s="97" t="str">
        <f>+VLOOKUP(N442,'[6]Productos PD'!$B$2:$C$349,2,FALSE)</f>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
      <c r="P442" s="96" t="s">
        <v>952</v>
      </c>
      <c r="Q442" s="96">
        <v>4</v>
      </c>
      <c r="R442" s="122" t="s">
        <v>1001</v>
      </c>
      <c r="S442" s="125">
        <v>1</v>
      </c>
      <c r="T442" s="97" t="s">
        <v>1439</v>
      </c>
      <c r="U442" s="105" t="s">
        <v>1447</v>
      </c>
      <c r="V442" s="96" t="s">
        <v>983</v>
      </c>
      <c r="W442" s="122">
        <v>1</v>
      </c>
      <c r="X442" s="103" t="s">
        <v>956</v>
      </c>
      <c r="Y442" s="122">
        <v>1</v>
      </c>
      <c r="Z442" s="111">
        <v>0</v>
      </c>
      <c r="AA442" s="111">
        <v>0</v>
      </c>
      <c r="AB442" s="111">
        <v>0.3</v>
      </c>
      <c r="AC442" s="111">
        <v>0</v>
      </c>
      <c r="AD442" s="111">
        <v>0.4</v>
      </c>
      <c r="AE442" s="111">
        <v>0.1</v>
      </c>
      <c r="AF442" s="111">
        <v>0.3</v>
      </c>
      <c r="AG442" s="113"/>
      <c r="AH442" s="54">
        <f t="shared" si="12"/>
        <v>0.1</v>
      </c>
      <c r="AI442" s="54">
        <f t="shared" si="13"/>
        <v>0.1</v>
      </c>
      <c r="AJ442" s="136">
        <v>700000000</v>
      </c>
      <c r="AK442" s="180"/>
      <c r="AL442" s="108" t="s">
        <v>965</v>
      </c>
      <c r="AM442" s="136">
        <v>0</v>
      </c>
      <c r="AN442" s="141" t="s">
        <v>1448</v>
      </c>
    </row>
    <row r="443" spans="1:40" ht="63.75" x14ac:dyDescent="0.25">
      <c r="A443" s="96">
        <v>3</v>
      </c>
      <c r="B443" s="97" t="s">
        <v>281</v>
      </c>
      <c r="C443" s="96">
        <v>1</v>
      </c>
      <c r="D443" s="96" t="s">
        <v>1434</v>
      </c>
      <c r="E443" s="97" t="s">
        <v>1435</v>
      </c>
      <c r="F443" s="98">
        <v>3</v>
      </c>
      <c r="G443" s="96" t="s">
        <v>1444</v>
      </c>
      <c r="H443" s="97" t="s">
        <v>1445</v>
      </c>
      <c r="I443" s="96">
        <v>11</v>
      </c>
      <c r="J443" s="96"/>
      <c r="K443" s="97" t="s">
        <v>1446</v>
      </c>
      <c r="L443" s="98">
        <v>2020051290064</v>
      </c>
      <c r="M443" s="96">
        <v>2</v>
      </c>
      <c r="N443" s="186">
        <v>3132</v>
      </c>
      <c r="O443" s="97" t="str">
        <f>+VLOOKUP(N443,'[6]Productos PD'!$B$2:$C$349,2,FALSE)</f>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
      <c r="P443" s="96" t="s">
        <v>952</v>
      </c>
      <c r="Q443" s="96">
        <v>4</v>
      </c>
      <c r="R443" s="122" t="s">
        <v>953</v>
      </c>
      <c r="S443" s="125">
        <v>1</v>
      </c>
      <c r="T443" s="97" t="s">
        <v>1439</v>
      </c>
      <c r="U443" s="97" t="s">
        <v>1449</v>
      </c>
      <c r="V443" s="96" t="s">
        <v>952</v>
      </c>
      <c r="W443" s="125">
        <v>35</v>
      </c>
      <c r="X443" s="103" t="s">
        <v>956</v>
      </c>
      <c r="Y443" s="122">
        <v>0.8</v>
      </c>
      <c r="Z443" s="126">
        <v>5</v>
      </c>
      <c r="AA443" s="126">
        <v>1</v>
      </c>
      <c r="AB443" s="113">
        <v>10</v>
      </c>
      <c r="AC443" s="133">
        <v>6</v>
      </c>
      <c r="AD443" s="113">
        <v>10</v>
      </c>
      <c r="AE443" s="113">
        <v>11</v>
      </c>
      <c r="AF443" s="113">
        <v>10</v>
      </c>
      <c r="AG443" s="113"/>
      <c r="AH443" s="54">
        <f t="shared" si="12"/>
        <v>0.51428571428571423</v>
      </c>
      <c r="AI443" s="54">
        <f t="shared" si="13"/>
        <v>0.51428571428571423</v>
      </c>
      <c r="AJ443" s="136">
        <v>37993359</v>
      </c>
      <c r="AK443" s="180">
        <v>31002</v>
      </c>
      <c r="AL443" s="108" t="s">
        <v>957</v>
      </c>
      <c r="AM443" s="136">
        <v>21814868</v>
      </c>
      <c r="AN443" s="141"/>
    </row>
    <row r="444" spans="1:40" ht="63.75" x14ac:dyDescent="0.25">
      <c r="A444" s="96">
        <v>3</v>
      </c>
      <c r="B444" s="97" t="s">
        <v>281</v>
      </c>
      <c r="C444" s="96">
        <v>1</v>
      </c>
      <c r="D444" s="96" t="s">
        <v>1434</v>
      </c>
      <c r="E444" s="97" t="s">
        <v>1435</v>
      </c>
      <c r="F444" s="98">
        <v>3</v>
      </c>
      <c r="G444" s="96" t="s">
        <v>1444</v>
      </c>
      <c r="H444" s="97" t="s">
        <v>1445</v>
      </c>
      <c r="I444" s="96">
        <v>11</v>
      </c>
      <c r="J444" s="96"/>
      <c r="K444" s="97" t="s">
        <v>1446</v>
      </c>
      <c r="L444" s="98">
        <v>2020051290064</v>
      </c>
      <c r="M444" s="96">
        <v>2</v>
      </c>
      <c r="N444" s="186">
        <v>3132</v>
      </c>
      <c r="O444" s="97" t="str">
        <f>+VLOOKUP(N444,'[6]Productos PD'!$B$2:$C$349,2,FALSE)</f>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
      <c r="P444" s="96" t="s">
        <v>952</v>
      </c>
      <c r="Q444" s="96">
        <v>4</v>
      </c>
      <c r="R444" s="122" t="s">
        <v>953</v>
      </c>
      <c r="S444" s="125">
        <v>1</v>
      </c>
      <c r="T444" s="97" t="s">
        <v>1439</v>
      </c>
      <c r="U444" s="97" t="s">
        <v>1450</v>
      </c>
      <c r="V444" s="96" t="s">
        <v>983</v>
      </c>
      <c r="W444" s="122">
        <v>1</v>
      </c>
      <c r="X444" s="103" t="s">
        <v>956</v>
      </c>
      <c r="Y444" s="122">
        <v>0.2</v>
      </c>
      <c r="Z444" s="111">
        <v>0</v>
      </c>
      <c r="AA444" s="111">
        <v>0</v>
      </c>
      <c r="AB444" s="111">
        <v>0.8</v>
      </c>
      <c r="AC444" s="111">
        <v>0.8</v>
      </c>
      <c r="AD444" s="111">
        <v>0.2</v>
      </c>
      <c r="AE444" s="111">
        <v>0.2</v>
      </c>
      <c r="AF444" s="111">
        <v>0</v>
      </c>
      <c r="AG444" s="113"/>
      <c r="AH444" s="54">
        <f t="shared" si="12"/>
        <v>1</v>
      </c>
      <c r="AI444" s="54">
        <f t="shared" si="13"/>
        <v>1</v>
      </c>
      <c r="AJ444" s="136">
        <v>7758717</v>
      </c>
      <c r="AK444" s="180">
        <v>31002</v>
      </c>
      <c r="AL444" s="108" t="s">
        <v>957</v>
      </c>
      <c r="AM444" s="136">
        <v>7758717</v>
      </c>
      <c r="AN444" s="141"/>
    </row>
    <row r="445" spans="1:40" ht="38.25" x14ac:dyDescent="0.25">
      <c r="A445" s="96">
        <v>3</v>
      </c>
      <c r="B445" s="97" t="s">
        <v>281</v>
      </c>
      <c r="C445" s="96">
        <v>1</v>
      </c>
      <c r="D445" s="96" t="s">
        <v>1434</v>
      </c>
      <c r="E445" s="97" t="s">
        <v>1435</v>
      </c>
      <c r="F445" s="98">
        <v>3</v>
      </c>
      <c r="G445" s="96" t="s">
        <v>1444</v>
      </c>
      <c r="H445" s="97" t="s">
        <v>1445</v>
      </c>
      <c r="I445" s="96">
        <v>11</v>
      </c>
      <c r="J445" s="96"/>
      <c r="K445" s="97" t="s">
        <v>1446</v>
      </c>
      <c r="L445" s="98">
        <v>2020051290064</v>
      </c>
      <c r="M445" s="96">
        <v>3</v>
      </c>
      <c r="N445" s="96">
        <v>3133</v>
      </c>
      <c r="O445" s="97" t="str">
        <f>+VLOOKUP(N445,'[6]Productos PD'!$B$2:$C$349,2,FALSE)</f>
        <v>Apoyar la formulación, estructuración y ejecución de estudios y/o planes estratégicos de ordenamiento del territorio y el hábitat mediante esquemas asociativos comunitarios y sociales.</v>
      </c>
      <c r="P445" s="96" t="s">
        <v>983</v>
      </c>
      <c r="Q445" s="122">
        <v>1</v>
      </c>
      <c r="R445" s="122" t="s">
        <v>953</v>
      </c>
      <c r="S445" s="122">
        <v>0.5</v>
      </c>
      <c r="T445" s="97" t="s">
        <v>1439</v>
      </c>
      <c r="U445" s="97" t="s">
        <v>1451</v>
      </c>
      <c r="V445" s="96" t="s">
        <v>983</v>
      </c>
      <c r="W445" s="122">
        <v>1</v>
      </c>
      <c r="X445" s="103" t="s">
        <v>956</v>
      </c>
      <c r="Y445" s="122">
        <v>1</v>
      </c>
      <c r="Z445" s="111">
        <v>0</v>
      </c>
      <c r="AA445" s="111">
        <v>0</v>
      </c>
      <c r="AB445" s="111">
        <v>0</v>
      </c>
      <c r="AC445" s="111">
        <v>0</v>
      </c>
      <c r="AD445" s="111">
        <v>1</v>
      </c>
      <c r="AE445" s="111">
        <v>0</v>
      </c>
      <c r="AF445" s="111">
        <v>0</v>
      </c>
      <c r="AG445" s="113"/>
      <c r="AH445" s="54">
        <f t="shared" si="12"/>
        <v>0</v>
      </c>
      <c r="AI445" s="54">
        <f t="shared" si="13"/>
        <v>0</v>
      </c>
      <c r="AJ445" s="136">
        <v>35000000</v>
      </c>
      <c r="AK445" s="180">
        <v>31501</v>
      </c>
      <c r="AL445" s="108" t="s">
        <v>957</v>
      </c>
      <c r="AM445" s="136">
        <v>0</v>
      </c>
      <c r="AN445" s="141" t="s">
        <v>1452</v>
      </c>
    </row>
    <row r="446" spans="1:40" ht="25.5" x14ac:dyDescent="0.25">
      <c r="A446" s="96">
        <v>3</v>
      </c>
      <c r="B446" s="97" t="s">
        <v>281</v>
      </c>
      <c r="C446" s="96">
        <v>1</v>
      </c>
      <c r="D446" s="96" t="s">
        <v>1434</v>
      </c>
      <c r="E446" s="97" t="s">
        <v>1435</v>
      </c>
      <c r="F446" s="98">
        <v>3</v>
      </c>
      <c r="G446" s="96" t="s">
        <v>1444</v>
      </c>
      <c r="H446" s="97" t="s">
        <v>1445</v>
      </c>
      <c r="I446" s="96">
        <v>11</v>
      </c>
      <c r="J446" s="96"/>
      <c r="K446" s="97" t="s">
        <v>1446</v>
      </c>
      <c r="L446" s="98">
        <v>2020051290064</v>
      </c>
      <c r="M446" s="96">
        <v>4</v>
      </c>
      <c r="N446" s="96">
        <v>3134</v>
      </c>
      <c r="O446" s="97" t="str">
        <f>+VLOOKUP(N446,'[6]Productos PD'!$B$2:$C$349,2,FALSE)</f>
        <v>Acciones de apoyo técnico, logístico y operativo para el Consejo Territorial de Planeación CTP.</v>
      </c>
      <c r="P446" s="96" t="s">
        <v>952</v>
      </c>
      <c r="Q446" s="96">
        <v>4</v>
      </c>
      <c r="R446" s="122" t="s">
        <v>953</v>
      </c>
      <c r="S446" s="125">
        <v>1</v>
      </c>
      <c r="T446" s="97" t="s">
        <v>1439</v>
      </c>
      <c r="U446" s="97" t="s">
        <v>1453</v>
      </c>
      <c r="V446" s="96" t="s">
        <v>952</v>
      </c>
      <c r="W446" s="125">
        <v>7</v>
      </c>
      <c r="X446" s="103" t="s">
        <v>956</v>
      </c>
      <c r="Y446" s="122">
        <v>1</v>
      </c>
      <c r="Z446" s="126">
        <v>1</v>
      </c>
      <c r="AA446" s="126">
        <v>1</v>
      </c>
      <c r="AB446" s="113">
        <v>2</v>
      </c>
      <c r="AC446" s="133">
        <v>1</v>
      </c>
      <c r="AD446" s="113">
        <v>2</v>
      </c>
      <c r="AE446" s="113">
        <v>3</v>
      </c>
      <c r="AF446" s="113">
        <v>2</v>
      </c>
      <c r="AG446" s="113"/>
      <c r="AH446" s="54">
        <f t="shared" si="12"/>
        <v>0.7142857142857143</v>
      </c>
      <c r="AI446" s="54">
        <f t="shared" si="13"/>
        <v>0.7142857142857143</v>
      </c>
      <c r="AJ446" s="136">
        <v>3003077</v>
      </c>
      <c r="AK446" s="180">
        <v>31712</v>
      </c>
      <c r="AL446" s="108" t="s">
        <v>957</v>
      </c>
      <c r="AM446" s="136">
        <v>0</v>
      </c>
      <c r="AN446" s="141" t="s">
        <v>1454</v>
      </c>
    </row>
    <row r="447" spans="1:40" ht="38.25" x14ac:dyDescent="0.25">
      <c r="A447" s="96">
        <v>3</v>
      </c>
      <c r="B447" s="97" t="s">
        <v>281</v>
      </c>
      <c r="C447" s="96">
        <v>1</v>
      </c>
      <c r="D447" s="96" t="s">
        <v>1434</v>
      </c>
      <c r="E447" s="97" t="s">
        <v>1435</v>
      </c>
      <c r="F447" s="98">
        <v>3</v>
      </c>
      <c r="G447" s="96" t="s">
        <v>1444</v>
      </c>
      <c r="H447" s="97" t="s">
        <v>1445</v>
      </c>
      <c r="I447" s="96">
        <v>11</v>
      </c>
      <c r="J447" s="96"/>
      <c r="K447" s="97" t="s">
        <v>1446</v>
      </c>
      <c r="L447" s="98">
        <v>2020051290064</v>
      </c>
      <c r="M447" s="96">
        <v>6</v>
      </c>
      <c r="N447" s="96">
        <v>3136</v>
      </c>
      <c r="O447" s="97" t="s">
        <v>839</v>
      </c>
      <c r="P447" s="96" t="s">
        <v>952</v>
      </c>
      <c r="Q447" s="96">
        <v>4</v>
      </c>
      <c r="R447" s="122" t="s">
        <v>953</v>
      </c>
      <c r="S447" s="125">
        <v>1</v>
      </c>
      <c r="T447" s="97" t="s">
        <v>1439</v>
      </c>
      <c r="U447" s="97" t="s">
        <v>1455</v>
      </c>
      <c r="V447" s="96" t="s">
        <v>952</v>
      </c>
      <c r="W447" s="125">
        <v>5</v>
      </c>
      <c r="X447" s="103" t="s">
        <v>962</v>
      </c>
      <c r="Y447" s="122">
        <v>0.4</v>
      </c>
      <c r="Z447" s="126">
        <v>5</v>
      </c>
      <c r="AA447" s="126">
        <v>5</v>
      </c>
      <c r="AB447" s="113">
        <v>5</v>
      </c>
      <c r="AC447" s="133">
        <v>5</v>
      </c>
      <c r="AD447" s="113">
        <v>5</v>
      </c>
      <c r="AE447" s="113">
        <v>5</v>
      </c>
      <c r="AF447" s="113">
        <v>5</v>
      </c>
      <c r="AG447" s="113"/>
      <c r="AH447" s="54">
        <f t="shared" si="12"/>
        <v>1</v>
      </c>
      <c r="AI447" s="54">
        <f t="shared" si="13"/>
        <v>1</v>
      </c>
      <c r="AJ447" s="136">
        <v>287476193</v>
      </c>
      <c r="AK447" s="180">
        <v>31705</v>
      </c>
      <c r="AL447" s="108" t="s">
        <v>957</v>
      </c>
      <c r="AM447" s="136">
        <v>210171039</v>
      </c>
      <c r="AN447" s="141"/>
    </row>
    <row r="448" spans="1:40" ht="38.25" x14ac:dyDescent="0.25">
      <c r="A448" s="96">
        <v>3</v>
      </c>
      <c r="B448" s="97" t="s">
        <v>281</v>
      </c>
      <c r="C448" s="96">
        <v>1</v>
      </c>
      <c r="D448" s="96" t="s">
        <v>1434</v>
      </c>
      <c r="E448" s="97" t="s">
        <v>1435</v>
      </c>
      <c r="F448" s="98">
        <v>3</v>
      </c>
      <c r="G448" s="96" t="s">
        <v>1444</v>
      </c>
      <c r="H448" s="97" t="s">
        <v>1445</v>
      </c>
      <c r="I448" s="96">
        <v>11</v>
      </c>
      <c r="J448" s="96"/>
      <c r="K448" s="97" t="s">
        <v>1446</v>
      </c>
      <c r="L448" s="98">
        <v>2020051290064</v>
      </c>
      <c r="M448" s="96">
        <v>6</v>
      </c>
      <c r="N448" s="96">
        <v>3136</v>
      </c>
      <c r="O448" s="97" t="s">
        <v>839</v>
      </c>
      <c r="P448" s="96" t="s">
        <v>952</v>
      </c>
      <c r="Q448" s="96">
        <v>4</v>
      </c>
      <c r="R448" s="122" t="s">
        <v>953</v>
      </c>
      <c r="S448" s="125">
        <v>1</v>
      </c>
      <c r="T448" s="97" t="s">
        <v>1439</v>
      </c>
      <c r="U448" s="97" t="s">
        <v>1455</v>
      </c>
      <c r="V448" s="96" t="s">
        <v>952</v>
      </c>
      <c r="W448" s="125">
        <v>5</v>
      </c>
      <c r="X448" s="103" t="s">
        <v>962</v>
      </c>
      <c r="Y448" s="122">
        <v>0.4</v>
      </c>
      <c r="Z448" s="126">
        <v>5</v>
      </c>
      <c r="AA448" s="126">
        <v>5</v>
      </c>
      <c r="AB448" s="113">
        <v>5</v>
      </c>
      <c r="AC448" s="133">
        <v>5</v>
      </c>
      <c r="AD448" s="113">
        <v>5</v>
      </c>
      <c r="AE448" s="113">
        <v>5</v>
      </c>
      <c r="AF448" s="113">
        <v>5</v>
      </c>
      <c r="AG448" s="113"/>
      <c r="AH448" s="54">
        <f t="shared" si="12"/>
        <v>1</v>
      </c>
      <c r="AI448" s="54">
        <f t="shared" si="13"/>
        <v>1</v>
      </c>
      <c r="AJ448" s="136">
        <v>35460745</v>
      </c>
      <c r="AK448" s="180">
        <v>31709</v>
      </c>
      <c r="AL448" s="108" t="s">
        <v>957</v>
      </c>
      <c r="AM448" s="136">
        <v>22050425</v>
      </c>
      <c r="AN448" s="141"/>
    </row>
    <row r="449" spans="1:40" ht="38.25" x14ac:dyDescent="0.25">
      <c r="A449" s="96">
        <v>3</v>
      </c>
      <c r="B449" s="97" t="s">
        <v>281</v>
      </c>
      <c r="C449" s="96">
        <v>1</v>
      </c>
      <c r="D449" s="96" t="s">
        <v>1434</v>
      </c>
      <c r="E449" s="97" t="s">
        <v>1435</v>
      </c>
      <c r="F449" s="98">
        <v>3</v>
      </c>
      <c r="G449" s="96" t="s">
        <v>1444</v>
      </c>
      <c r="H449" s="97" t="s">
        <v>1445</v>
      </c>
      <c r="I449" s="96">
        <v>11</v>
      </c>
      <c r="J449" s="96"/>
      <c r="K449" s="97" t="s">
        <v>1446</v>
      </c>
      <c r="L449" s="98">
        <v>2020051290064</v>
      </c>
      <c r="M449" s="96">
        <v>6</v>
      </c>
      <c r="N449" s="96">
        <v>3136</v>
      </c>
      <c r="O449" s="97" t="s">
        <v>839</v>
      </c>
      <c r="P449" s="96" t="s">
        <v>952</v>
      </c>
      <c r="Q449" s="96">
        <v>4</v>
      </c>
      <c r="R449" s="122" t="s">
        <v>953</v>
      </c>
      <c r="S449" s="125">
        <v>1</v>
      </c>
      <c r="T449" s="97" t="s">
        <v>1439</v>
      </c>
      <c r="U449" s="97" t="s">
        <v>1455</v>
      </c>
      <c r="V449" s="96" t="s">
        <v>952</v>
      </c>
      <c r="W449" s="125">
        <v>5</v>
      </c>
      <c r="X449" s="103" t="s">
        <v>962</v>
      </c>
      <c r="Y449" s="122">
        <v>0.4</v>
      </c>
      <c r="Z449" s="126">
        <v>5</v>
      </c>
      <c r="AA449" s="126">
        <v>5</v>
      </c>
      <c r="AB449" s="113">
        <v>5</v>
      </c>
      <c r="AC449" s="133">
        <v>5</v>
      </c>
      <c r="AD449" s="113">
        <v>5</v>
      </c>
      <c r="AE449" s="113">
        <v>5</v>
      </c>
      <c r="AF449" s="113">
        <v>5</v>
      </c>
      <c r="AG449" s="113"/>
      <c r="AH449" s="54">
        <f t="shared" si="12"/>
        <v>1</v>
      </c>
      <c r="AI449" s="54">
        <f t="shared" si="13"/>
        <v>1</v>
      </c>
      <c r="AJ449" s="136">
        <v>14911563</v>
      </c>
      <c r="AK449" s="180">
        <v>51711</v>
      </c>
      <c r="AL449" s="108" t="s">
        <v>1433</v>
      </c>
      <c r="AM449" s="136">
        <v>14911563</v>
      </c>
      <c r="AN449" s="141"/>
    </row>
    <row r="450" spans="1:40" ht="38.25" x14ac:dyDescent="0.25">
      <c r="A450" s="96">
        <v>3</v>
      </c>
      <c r="B450" s="97" t="s">
        <v>281</v>
      </c>
      <c r="C450" s="96">
        <v>1</v>
      </c>
      <c r="D450" s="96" t="s">
        <v>1434</v>
      </c>
      <c r="E450" s="97" t="s">
        <v>1435</v>
      </c>
      <c r="F450" s="98">
        <v>3</v>
      </c>
      <c r="G450" s="96" t="s">
        <v>1444</v>
      </c>
      <c r="H450" s="97" t="s">
        <v>1445</v>
      </c>
      <c r="I450" s="96">
        <v>11</v>
      </c>
      <c r="J450" s="96"/>
      <c r="K450" s="97" t="s">
        <v>1446</v>
      </c>
      <c r="L450" s="98">
        <v>2020051290064</v>
      </c>
      <c r="M450" s="96">
        <v>6</v>
      </c>
      <c r="N450" s="96">
        <v>3136</v>
      </c>
      <c r="O450" s="97" t="s">
        <v>839</v>
      </c>
      <c r="P450" s="96" t="s">
        <v>952</v>
      </c>
      <c r="Q450" s="96">
        <v>4</v>
      </c>
      <c r="R450" s="122" t="s">
        <v>953</v>
      </c>
      <c r="S450" s="125">
        <v>1</v>
      </c>
      <c r="T450" s="97" t="s">
        <v>1439</v>
      </c>
      <c r="U450" s="97" t="s">
        <v>1455</v>
      </c>
      <c r="V450" s="96" t="s">
        <v>952</v>
      </c>
      <c r="W450" s="125">
        <v>5</v>
      </c>
      <c r="X450" s="103" t="s">
        <v>962</v>
      </c>
      <c r="Y450" s="122">
        <v>0.4</v>
      </c>
      <c r="Z450" s="126">
        <v>5</v>
      </c>
      <c r="AA450" s="126">
        <v>5</v>
      </c>
      <c r="AB450" s="113">
        <v>5</v>
      </c>
      <c r="AC450" s="133">
        <v>5</v>
      </c>
      <c r="AD450" s="113">
        <v>5</v>
      </c>
      <c r="AE450" s="113">
        <v>5</v>
      </c>
      <c r="AF450" s="113">
        <v>5</v>
      </c>
      <c r="AG450" s="113"/>
      <c r="AH450" s="54">
        <f t="shared" si="12"/>
        <v>1</v>
      </c>
      <c r="AI450" s="54">
        <f t="shared" si="13"/>
        <v>1</v>
      </c>
      <c r="AJ450" s="136">
        <v>2257017</v>
      </c>
      <c r="AK450" s="180">
        <v>51703</v>
      </c>
      <c r="AL450" s="108" t="s">
        <v>1433</v>
      </c>
      <c r="AM450" s="136">
        <v>0</v>
      </c>
      <c r="AN450" s="141" t="s">
        <v>1456</v>
      </c>
    </row>
    <row r="451" spans="1:40" ht="38.25" x14ac:dyDescent="0.25">
      <c r="A451" s="96">
        <v>3</v>
      </c>
      <c r="B451" s="97" t="s">
        <v>281</v>
      </c>
      <c r="C451" s="96">
        <v>1</v>
      </c>
      <c r="D451" s="96" t="s">
        <v>1434</v>
      </c>
      <c r="E451" s="97" t="s">
        <v>1435</v>
      </c>
      <c r="F451" s="98">
        <v>3</v>
      </c>
      <c r="G451" s="96" t="s">
        <v>1444</v>
      </c>
      <c r="H451" s="97" t="s">
        <v>1445</v>
      </c>
      <c r="I451" s="96">
        <v>11</v>
      </c>
      <c r="J451" s="96"/>
      <c r="K451" s="97" t="s">
        <v>1446</v>
      </c>
      <c r="L451" s="98">
        <v>2020051290064</v>
      </c>
      <c r="M451" s="96">
        <v>6</v>
      </c>
      <c r="N451" s="96">
        <v>3136</v>
      </c>
      <c r="O451" s="97" t="s">
        <v>839</v>
      </c>
      <c r="P451" s="96" t="s">
        <v>952</v>
      </c>
      <c r="Q451" s="96">
        <v>4</v>
      </c>
      <c r="R451" s="122" t="s">
        <v>953</v>
      </c>
      <c r="S451" s="125">
        <v>1</v>
      </c>
      <c r="T451" s="97" t="s">
        <v>1439</v>
      </c>
      <c r="U451" s="97" t="s">
        <v>1457</v>
      </c>
      <c r="V451" s="96" t="s">
        <v>983</v>
      </c>
      <c r="W451" s="122">
        <v>1</v>
      </c>
      <c r="X451" s="103" t="s">
        <v>962</v>
      </c>
      <c r="Y451" s="122">
        <v>0.6</v>
      </c>
      <c r="Z451" s="111">
        <v>1</v>
      </c>
      <c r="AA451" s="111">
        <v>1</v>
      </c>
      <c r="AB451" s="111">
        <v>1</v>
      </c>
      <c r="AC451" s="111">
        <v>1</v>
      </c>
      <c r="AD451" s="111">
        <v>1</v>
      </c>
      <c r="AE451" s="111">
        <v>1</v>
      </c>
      <c r="AF451" s="111">
        <v>1</v>
      </c>
      <c r="AG451" s="113"/>
      <c r="AH451" s="54">
        <f t="shared" si="12"/>
        <v>1</v>
      </c>
      <c r="AI451" s="54">
        <f t="shared" si="13"/>
        <v>1</v>
      </c>
      <c r="AJ451" s="136">
        <v>287476193</v>
      </c>
      <c r="AK451" s="180">
        <v>31705</v>
      </c>
      <c r="AL451" s="108" t="s">
        <v>957</v>
      </c>
      <c r="AM451" s="136">
        <v>210171039</v>
      </c>
      <c r="AN451" s="141"/>
    </row>
    <row r="452" spans="1:40" ht="38.25" x14ac:dyDescent="0.25">
      <c r="A452" s="96">
        <v>3</v>
      </c>
      <c r="B452" s="97" t="s">
        <v>281</v>
      </c>
      <c r="C452" s="96">
        <v>1</v>
      </c>
      <c r="D452" s="96" t="s">
        <v>1434</v>
      </c>
      <c r="E452" s="97" t="s">
        <v>1435</v>
      </c>
      <c r="F452" s="98">
        <v>3</v>
      </c>
      <c r="G452" s="96" t="s">
        <v>1444</v>
      </c>
      <c r="H452" s="97" t="s">
        <v>1445</v>
      </c>
      <c r="I452" s="96">
        <v>11</v>
      </c>
      <c r="J452" s="96"/>
      <c r="K452" s="97" t="s">
        <v>1446</v>
      </c>
      <c r="L452" s="98">
        <v>2020051290064</v>
      </c>
      <c r="M452" s="96">
        <v>6</v>
      </c>
      <c r="N452" s="96">
        <v>3136</v>
      </c>
      <c r="O452" s="97" t="s">
        <v>839</v>
      </c>
      <c r="P452" s="96" t="s">
        <v>952</v>
      </c>
      <c r="Q452" s="96">
        <v>4</v>
      </c>
      <c r="R452" s="122" t="s">
        <v>953</v>
      </c>
      <c r="S452" s="125">
        <v>1</v>
      </c>
      <c r="T452" s="97" t="s">
        <v>1439</v>
      </c>
      <c r="U452" s="97" t="s">
        <v>1457</v>
      </c>
      <c r="V452" s="96" t="s">
        <v>983</v>
      </c>
      <c r="W452" s="122">
        <v>1</v>
      </c>
      <c r="X452" s="103" t="s">
        <v>962</v>
      </c>
      <c r="Y452" s="122">
        <v>0.6</v>
      </c>
      <c r="Z452" s="111">
        <v>1</v>
      </c>
      <c r="AA452" s="111">
        <v>1</v>
      </c>
      <c r="AB452" s="111">
        <v>1</v>
      </c>
      <c r="AC452" s="111">
        <v>1</v>
      </c>
      <c r="AD452" s="111">
        <v>1</v>
      </c>
      <c r="AE452" s="111">
        <v>1</v>
      </c>
      <c r="AF452" s="111">
        <v>1</v>
      </c>
      <c r="AG452" s="113"/>
      <c r="AH452" s="54">
        <f t="shared" si="12"/>
        <v>1</v>
      </c>
      <c r="AI452" s="54">
        <f t="shared" si="13"/>
        <v>1</v>
      </c>
      <c r="AJ452" s="136">
        <v>35460745</v>
      </c>
      <c r="AK452" s="180">
        <v>31709</v>
      </c>
      <c r="AL452" s="108" t="s">
        <v>957</v>
      </c>
      <c r="AM452" s="136">
        <v>22050425</v>
      </c>
      <c r="AN452" s="141"/>
    </row>
    <row r="453" spans="1:40" ht="38.25" x14ac:dyDescent="0.25">
      <c r="A453" s="96">
        <v>3</v>
      </c>
      <c r="B453" s="97" t="s">
        <v>281</v>
      </c>
      <c r="C453" s="96">
        <v>1</v>
      </c>
      <c r="D453" s="96" t="s">
        <v>1434</v>
      </c>
      <c r="E453" s="97" t="s">
        <v>1435</v>
      </c>
      <c r="F453" s="98">
        <v>3</v>
      </c>
      <c r="G453" s="96" t="s">
        <v>1444</v>
      </c>
      <c r="H453" s="97" t="s">
        <v>1445</v>
      </c>
      <c r="I453" s="96">
        <v>11</v>
      </c>
      <c r="J453" s="96"/>
      <c r="K453" s="97" t="s">
        <v>1446</v>
      </c>
      <c r="L453" s="98">
        <v>2020051290064</v>
      </c>
      <c r="M453" s="96">
        <v>6</v>
      </c>
      <c r="N453" s="96">
        <v>3136</v>
      </c>
      <c r="O453" s="97" t="s">
        <v>839</v>
      </c>
      <c r="P453" s="96" t="s">
        <v>952</v>
      </c>
      <c r="Q453" s="96">
        <v>4</v>
      </c>
      <c r="R453" s="122" t="s">
        <v>953</v>
      </c>
      <c r="S453" s="125">
        <v>1</v>
      </c>
      <c r="T453" s="97" t="s">
        <v>1439</v>
      </c>
      <c r="U453" s="97" t="s">
        <v>1457</v>
      </c>
      <c r="V453" s="96" t="s">
        <v>983</v>
      </c>
      <c r="W453" s="122">
        <v>1</v>
      </c>
      <c r="X453" s="103" t="s">
        <v>962</v>
      </c>
      <c r="Y453" s="122">
        <v>0.6</v>
      </c>
      <c r="Z453" s="111">
        <v>1</v>
      </c>
      <c r="AA453" s="111">
        <v>1</v>
      </c>
      <c r="AB453" s="111">
        <v>1</v>
      </c>
      <c r="AC453" s="111">
        <v>1</v>
      </c>
      <c r="AD453" s="111">
        <v>1</v>
      </c>
      <c r="AE453" s="111">
        <v>1</v>
      </c>
      <c r="AF453" s="111">
        <v>1</v>
      </c>
      <c r="AG453" s="113"/>
      <c r="AH453" s="54">
        <f t="shared" si="12"/>
        <v>1</v>
      </c>
      <c r="AI453" s="54">
        <f t="shared" si="13"/>
        <v>1</v>
      </c>
      <c r="AJ453" s="136">
        <v>14911563</v>
      </c>
      <c r="AK453" s="180">
        <v>51711</v>
      </c>
      <c r="AL453" s="108" t="s">
        <v>1433</v>
      </c>
      <c r="AM453" s="136">
        <v>14911563</v>
      </c>
      <c r="AN453" s="141"/>
    </row>
    <row r="454" spans="1:40" ht="38.25" x14ac:dyDescent="0.25">
      <c r="A454" s="96">
        <v>3</v>
      </c>
      <c r="B454" s="97" t="s">
        <v>281</v>
      </c>
      <c r="C454" s="96">
        <v>1</v>
      </c>
      <c r="D454" s="96" t="s">
        <v>1434</v>
      </c>
      <c r="E454" s="97" t="s">
        <v>1435</v>
      </c>
      <c r="F454" s="98">
        <v>3</v>
      </c>
      <c r="G454" s="96" t="s">
        <v>1444</v>
      </c>
      <c r="H454" s="97" t="s">
        <v>1445</v>
      </c>
      <c r="I454" s="96">
        <v>11</v>
      </c>
      <c r="J454" s="96"/>
      <c r="K454" s="97" t="s">
        <v>1446</v>
      </c>
      <c r="L454" s="98">
        <v>2020051290064</v>
      </c>
      <c r="M454" s="96">
        <v>6</v>
      </c>
      <c r="N454" s="96">
        <v>3136</v>
      </c>
      <c r="O454" s="97" t="s">
        <v>839</v>
      </c>
      <c r="P454" s="96" t="s">
        <v>952</v>
      </c>
      <c r="Q454" s="96">
        <v>4</v>
      </c>
      <c r="R454" s="122" t="s">
        <v>953</v>
      </c>
      <c r="S454" s="125">
        <v>1</v>
      </c>
      <c r="T454" s="97" t="s">
        <v>1439</v>
      </c>
      <c r="U454" s="97" t="s">
        <v>1457</v>
      </c>
      <c r="V454" s="96" t="s">
        <v>983</v>
      </c>
      <c r="W454" s="122">
        <v>1</v>
      </c>
      <c r="X454" s="103" t="s">
        <v>962</v>
      </c>
      <c r="Y454" s="122">
        <v>0.6</v>
      </c>
      <c r="Z454" s="111">
        <v>1</v>
      </c>
      <c r="AA454" s="111">
        <v>1</v>
      </c>
      <c r="AB454" s="111">
        <v>1</v>
      </c>
      <c r="AC454" s="111">
        <v>1</v>
      </c>
      <c r="AD454" s="111">
        <v>1</v>
      </c>
      <c r="AE454" s="111">
        <v>1</v>
      </c>
      <c r="AF454" s="111">
        <v>1</v>
      </c>
      <c r="AG454" s="113"/>
      <c r="AH454" s="54">
        <f t="shared" si="12"/>
        <v>1</v>
      </c>
      <c r="AI454" s="54">
        <f t="shared" si="13"/>
        <v>1</v>
      </c>
      <c r="AJ454" s="136">
        <v>2257017</v>
      </c>
      <c r="AK454" s="180">
        <v>51703</v>
      </c>
      <c r="AL454" s="108" t="s">
        <v>1433</v>
      </c>
      <c r="AM454" s="136">
        <v>0</v>
      </c>
      <c r="AN454" s="141" t="s">
        <v>1456</v>
      </c>
    </row>
    <row r="455" spans="1:40" ht="38.25" x14ac:dyDescent="0.25">
      <c r="A455" s="96">
        <v>3</v>
      </c>
      <c r="B455" s="97" t="s">
        <v>281</v>
      </c>
      <c r="C455" s="96">
        <v>1</v>
      </c>
      <c r="D455" s="96" t="s">
        <v>1434</v>
      </c>
      <c r="E455" s="97" t="s">
        <v>1435</v>
      </c>
      <c r="F455" s="98">
        <v>4</v>
      </c>
      <c r="G455" s="96" t="s">
        <v>1458</v>
      </c>
      <c r="H455" s="97" t="s">
        <v>1459</v>
      </c>
      <c r="I455" s="96">
        <v>17</v>
      </c>
      <c r="J455" s="96"/>
      <c r="K455" s="97" t="s">
        <v>1460</v>
      </c>
      <c r="L455" s="98">
        <v>2020051290065</v>
      </c>
      <c r="M455" s="96">
        <v>1</v>
      </c>
      <c r="N455" s="96">
        <v>3141</v>
      </c>
      <c r="O455" s="97" t="str">
        <f>+VLOOKUP(N455,'[6]Productos PD'!$B$2:$C$349,2,FALSE)</f>
        <v>Acciones para la Actualización, aplicación y Mantenimiento de la base cartográfica y sistema de información geográfica del Municipio de Caldas Antioquia.</v>
      </c>
      <c r="P455" s="96" t="s">
        <v>952</v>
      </c>
      <c r="Q455" s="96">
        <v>4</v>
      </c>
      <c r="R455" s="122" t="s">
        <v>953</v>
      </c>
      <c r="S455" s="125">
        <v>1</v>
      </c>
      <c r="T455" s="97" t="s">
        <v>1439</v>
      </c>
      <c r="U455" s="97" t="s">
        <v>1461</v>
      </c>
      <c r="V455" s="96" t="s">
        <v>983</v>
      </c>
      <c r="W455" s="122">
        <v>0.5</v>
      </c>
      <c r="X455" s="103" t="s">
        <v>956</v>
      </c>
      <c r="Y455" s="122">
        <v>1</v>
      </c>
      <c r="Z455" s="111">
        <v>0</v>
      </c>
      <c r="AA455" s="197">
        <v>0</v>
      </c>
      <c r="AB455" s="111">
        <v>0</v>
      </c>
      <c r="AC455" s="111">
        <v>0</v>
      </c>
      <c r="AD455" s="111">
        <v>0</v>
      </c>
      <c r="AE455" s="111">
        <v>0</v>
      </c>
      <c r="AF455" s="111">
        <v>0.5</v>
      </c>
      <c r="AG455" s="113"/>
      <c r="AH455" s="54">
        <f t="shared" si="12"/>
        <v>0</v>
      </c>
      <c r="AI455" s="54">
        <f t="shared" si="13"/>
        <v>0</v>
      </c>
      <c r="AJ455" s="136">
        <v>250000000</v>
      </c>
      <c r="AK455" s="180"/>
      <c r="AL455" s="108" t="s">
        <v>965</v>
      </c>
      <c r="AM455" s="136">
        <v>0</v>
      </c>
      <c r="AN455" s="141"/>
    </row>
    <row r="456" spans="1:40" ht="38.25" x14ac:dyDescent="0.25">
      <c r="A456" s="96">
        <v>3</v>
      </c>
      <c r="B456" s="97" t="s">
        <v>281</v>
      </c>
      <c r="C456" s="96">
        <v>1</v>
      </c>
      <c r="D456" s="96" t="s">
        <v>1434</v>
      </c>
      <c r="E456" s="97" t="s">
        <v>1435</v>
      </c>
      <c r="F456" s="98">
        <v>4</v>
      </c>
      <c r="G456" s="96" t="s">
        <v>1458</v>
      </c>
      <c r="H456" s="97" t="s">
        <v>1459</v>
      </c>
      <c r="I456" s="96">
        <v>17</v>
      </c>
      <c r="J456" s="96"/>
      <c r="K456" s="97" t="s">
        <v>1460</v>
      </c>
      <c r="L456" s="98">
        <v>2020051290065</v>
      </c>
      <c r="M456" s="96">
        <v>2</v>
      </c>
      <c r="N456" s="96">
        <v>3142</v>
      </c>
      <c r="O456" s="97" t="s">
        <v>341</v>
      </c>
      <c r="P456" s="96" t="s">
        <v>952</v>
      </c>
      <c r="Q456" s="96">
        <v>4</v>
      </c>
      <c r="R456" s="122" t="s">
        <v>953</v>
      </c>
      <c r="S456" s="125">
        <v>1</v>
      </c>
      <c r="T456" s="97" t="s">
        <v>1439</v>
      </c>
      <c r="U456" s="97" t="s">
        <v>1462</v>
      </c>
      <c r="V456" s="96" t="s">
        <v>952</v>
      </c>
      <c r="W456" s="125">
        <v>1600</v>
      </c>
      <c r="X456" s="103" t="s">
        <v>956</v>
      </c>
      <c r="Y456" s="122">
        <v>1</v>
      </c>
      <c r="Z456" s="126">
        <v>200</v>
      </c>
      <c r="AA456" s="126">
        <v>164</v>
      </c>
      <c r="AB456" s="113">
        <v>470</v>
      </c>
      <c r="AC456" s="133">
        <v>278</v>
      </c>
      <c r="AD456" s="113">
        <v>470</v>
      </c>
      <c r="AE456" s="145">
        <v>251</v>
      </c>
      <c r="AF456" s="113">
        <v>460</v>
      </c>
      <c r="AG456" s="113"/>
      <c r="AH456" s="54">
        <f t="shared" si="12"/>
        <v>0.43312499999999998</v>
      </c>
      <c r="AI456" s="54">
        <f t="shared" si="13"/>
        <v>0.43312499999999998</v>
      </c>
      <c r="AJ456" s="136">
        <v>48565728</v>
      </c>
      <c r="AK456" s="180">
        <v>31705</v>
      </c>
      <c r="AL456" s="108" t="s">
        <v>957</v>
      </c>
      <c r="AM456" s="136">
        <v>30848731</v>
      </c>
      <c r="AN456" s="141" t="s">
        <v>1463</v>
      </c>
    </row>
    <row r="457" spans="1:40" ht="38.25" x14ac:dyDescent="0.25">
      <c r="A457" s="96">
        <v>3</v>
      </c>
      <c r="B457" s="97" t="s">
        <v>281</v>
      </c>
      <c r="C457" s="96">
        <v>1</v>
      </c>
      <c r="D457" s="96" t="s">
        <v>1434</v>
      </c>
      <c r="E457" s="97" t="s">
        <v>1435</v>
      </c>
      <c r="F457" s="98">
        <v>4</v>
      </c>
      <c r="G457" s="96" t="s">
        <v>1458</v>
      </c>
      <c r="H457" s="97" t="s">
        <v>1459</v>
      </c>
      <c r="I457" s="96">
        <v>17</v>
      </c>
      <c r="J457" s="96"/>
      <c r="K457" s="97" t="s">
        <v>1460</v>
      </c>
      <c r="L457" s="98">
        <v>2020051290065</v>
      </c>
      <c r="M457" s="96">
        <v>2</v>
      </c>
      <c r="N457" s="96">
        <v>3142</v>
      </c>
      <c r="O457" s="97" t="s">
        <v>341</v>
      </c>
      <c r="P457" s="96" t="s">
        <v>952</v>
      </c>
      <c r="Q457" s="96">
        <v>4</v>
      </c>
      <c r="R457" s="122" t="s">
        <v>953</v>
      </c>
      <c r="S457" s="125">
        <v>1</v>
      </c>
      <c r="T457" s="97" t="s">
        <v>1439</v>
      </c>
      <c r="U457" s="97" t="s">
        <v>1462</v>
      </c>
      <c r="V457" s="96" t="s">
        <v>952</v>
      </c>
      <c r="W457" s="125">
        <v>1600</v>
      </c>
      <c r="X457" s="103" t="s">
        <v>956</v>
      </c>
      <c r="Y457" s="122">
        <v>1</v>
      </c>
      <c r="Z457" s="126">
        <v>200</v>
      </c>
      <c r="AA457" s="126">
        <v>164</v>
      </c>
      <c r="AB457" s="113">
        <v>470</v>
      </c>
      <c r="AC457" s="133">
        <v>278</v>
      </c>
      <c r="AD457" s="113">
        <v>470</v>
      </c>
      <c r="AE457" s="145">
        <v>251</v>
      </c>
      <c r="AF457" s="113">
        <v>460</v>
      </c>
      <c r="AG457" s="113"/>
      <c r="AH457" s="54">
        <f t="shared" ref="AH457:AH520" si="16">+IF(X457="Acumulado",(AA457+AC457+AE457+AG457)/(Z457+AB457+AD457+AF457),
IF(X457="No acumulado",IF(AG457&lt;&gt;"",(AG457/IF(AF457=0,1,AF457)),IF(AE457&lt;&gt;"",(AE457/IF(AD457=0,1,AD457)),IF(AC457&lt;&gt;"",(AC457/IF(AB457=0,1,AB457)),IF(AA457&lt;&gt;"",(AA457/IF(Z457=0,1,Z457)))))), IF(X457="Mantenimiento",IF(AG457&lt;&gt;"",(AG457/IF(AG457=0,1,AG457)),IF(AE457&lt;&gt;"",(AE457/IF(AE457=0,1,AE457)),IF(AC457&lt;&gt;"",(AC457/IF(AC457=0,1,AC457)),IF(AA457&lt;&gt;"",(AA457/IF(AA457=0,1,AA457)))))))))</f>
        <v>0.43312499999999998</v>
      </c>
      <c r="AI457" s="54">
        <f t="shared" ref="AI457:AI520" si="17">+IF(AH457&gt;1,1,AH457)</f>
        <v>0.43312499999999998</v>
      </c>
      <c r="AJ457" s="136">
        <v>7734542</v>
      </c>
      <c r="AK457" s="180">
        <v>30702</v>
      </c>
      <c r="AL457" s="108" t="s">
        <v>957</v>
      </c>
      <c r="AM457" s="136">
        <v>0</v>
      </c>
      <c r="AN457" s="141" t="s">
        <v>1464</v>
      </c>
    </row>
    <row r="458" spans="1:40" ht="38.25" x14ac:dyDescent="0.25">
      <c r="A458" s="96">
        <v>3</v>
      </c>
      <c r="B458" s="97" t="s">
        <v>281</v>
      </c>
      <c r="C458" s="96">
        <v>1</v>
      </c>
      <c r="D458" s="96" t="s">
        <v>1434</v>
      </c>
      <c r="E458" s="97" t="s">
        <v>1435</v>
      </c>
      <c r="F458" s="98">
        <v>4</v>
      </c>
      <c r="G458" s="96" t="s">
        <v>1458</v>
      </c>
      <c r="H458" s="97" t="s">
        <v>1459</v>
      </c>
      <c r="I458" s="96">
        <v>17</v>
      </c>
      <c r="J458" s="96"/>
      <c r="K458" s="97" t="s">
        <v>1460</v>
      </c>
      <c r="L458" s="98">
        <v>2020051290065</v>
      </c>
      <c r="M458" s="96">
        <v>2</v>
      </c>
      <c r="N458" s="96">
        <v>3142</v>
      </c>
      <c r="O458" s="97" t="s">
        <v>341</v>
      </c>
      <c r="P458" s="96" t="s">
        <v>952</v>
      </c>
      <c r="Q458" s="96">
        <v>4</v>
      </c>
      <c r="R458" s="122" t="s">
        <v>953</v>
      </c>
      <c r="S458" s="125">
        <v>1</v>
      </c>
      <c r="T458" s="97" t="s">
        <v>1439</v>
      </c>
      <c r="U458" s="97" t="s">
        <v>1462</v>
      </c>
      <c r="V458" s="96" t="s">
        <v>952</v>
      </c>
      <c r="W458" s="125">
        <v>1600</v>
      </c>
      <c r="X458" s="103" t="s">
        <v>956</v>
      </c>
      <c r="Y458" s="122">
        <v>1</v>
      </c>
      <c r="Z458" s="126">
        <v>200</v>
      </c>
      <c r="AA458" s="126">
        <v>164</v>
      </c>
      <c r="AB458" s="113">
        <v>470</v>
      </c>
      <c r="AC458" s="133">
        <v>278</v>
      </c>
      <c r="AD458" s="113">
        <v>470</v>
      </c>
      <c r="AE458" s="145">
        <v>251</v>
      </c>
      <c r="AF458" s="113">
        <v>460</v>
      </c>
      <c r="AG458" s="113"/>
      <c r="AH458" s="54">
        <f t="shared" si="16"/>
        <v>0.43312499999999998</v>
      </c>
      <c r="AI458" s="54">
        <f t="shared" si="17"/>
        <v>0.43312499999999998</v>
      </c>
      <c r="AJ458" s="136">
        <v>56693568</v>
      </c>
      <c r="AK458" s="180">
        <v>51703</v>
      </c>
      <c r="AL458" s="108" t="s">
        <v>957</v>
      </c>
      <c r="AM458" s="136">
        <v>56693568</v>
      </c>
      <c r="AN458" s="141" t="s">
        <v>1463</v>
      </c>
    </row>
    <row r="459" spans="1:40" ht="38.25" x14ac:dyDescent="0.25">
      <c r="A459" s="96">
        <v>3</v>
      </c>
      <c r="B459" s="97" t="s">
        <v>281</v>
      </c>
      <c r="C459" s="96">
        <v>1</v>
      </c>
      <c r="D459" s="96" t="s">
        <v>1434</v>
      </c>
      <c r="E459" s="97" t="s">
        <v>1435</v>
      </c>
      <c r="F459" s="98">
        <v>4</v>
      </c>
      <c r="G459" s="96" t="s">
        <v>1458</v>
      </c>
      <c r="H459" s="97" t="s">
        <v>1459</v>
      </c>
      <c r="I459" s="96">
        <v>17</v>
      </c>
      <c r="J459" s="96"/>
      <c r="K459" s="97" t="s">
        <v>1460</v>
      </c>
      <c r="L459" s="98">
        <v>2020051290065</v>
      </c>
      <c r="M459" s="96">
        <v>3</v>
      </c>
      <c r="N459" s="96">
        <v>3143</v>
      </c>
      <c r="O459" s="97" t="str">
        <f>+VLOOKUP(N459,'[6]Productos PD'!$B$2:$C$349,2,FALSE)</f>
        <v>Acciones para Actualizar y modernizar el hardware y software de la Unidad de catastro de la secretaría de planeación del Municipio de Caldas.</v>
      </c>
      <c r="P459" s="96" t="s">
        <v>952</v>
      </c>
      <c r="Q459" s="96">
        <v>4</v>
      </c>
      <c r="R459" s="122" t="s">
        <v>953</v>
      </c>
      <c r="S459" s="125">
        <v>1</v>
      </c>
      <c r="T459" s="97" t="s">
        <v>1439</v>
      </c>
      <c r="U459" s="97" t="s">
        <v>1465</v>
      </c>
      <c r="V459" s="96" t="s">
        <v>952</v>
      </c>
      <c r="W459" s="125">
        <v>1</v>
      </c>
      <c r="X459" s="103" t="s">
        <v>956</v>
      </c>
      <c r="Y459" s="122">
        <v>1</v>
      </c>
      <c r="Z459" s="126">
        <v>0</v>
      </c>
      <c r="AA459" s="126">
        <v>0</v>
      </c>
      <c r="AB459" s="113">
        <v>0</v>
      </c>
      <c r="AC459" s="133">
        <v>0</v>
      </c>
      <c r="AD459" s="113">
        <v>0</v>
      </c>
      <c r="AE459" s="113">
        <v>0</v>
      </c>
      <c r="AF459" s="113">
        <v>1</v>
      </c>
      <c r="AG459" s="113"/>
      <c r="AH459" s="54">
        <f t="shared" si="16"/>
        <v>0</v>
      </c>
      <c r="AI459" s="54">
        <f t="shared" si="17"/>
        <v>0</v>
      </c>
      <c r="AJ459" s="136">
        <v>51000000</v>
      </c>
      <c r="AK459" s="180">
        <v>51001</v>
      </c>
      <c r="AL459" s="109" t="s">
        <v>1433</v>
      </c>
      <c r="AM459" s="136">
        <v>0</v>
      </c>
      <c r="AN459" s="141"/>
    </row>
    <row r="460" spans="1:40" ht="38.25" x14ac:dyDescent="0.25">
      <c r="A460" s="96">
        <v>3</v>
      </c>
      <c r="B460" s="97" t="s">
        <v>281</v>
      </c>
      <c r="C460" s="96">
        <v>1</v>
      </c>
      <c r="D460" s="96" t="s">
        <v>1434</v>
      </c>
      <c r="E460" s="97" t="s">
        <v>1435</v>
      </c>
      <c r="F460" s="98">
        <v>4</v>
      </c>
      <c r="G460" s="96" t="s">
        <v>1458</v>
      </c>
      <c r="H460" s="97" t="s">
        <v>1459</v>
      </c>
      <c r="I460" s="96">
        <v>9</v>
      </c>
      <c r="J460" s="96"/>
      <c r="K460" s="97" t="s">
        <v>1460</v>
      </c>
      <c r="L460" s="98">
        <v>2020051290065</v>
      </c>
      <c r="M460" s="96">
        <v>4</v>
      </c>
      <c r="N460" s="96">
        <v>3144</v>
      </c>
      <c r="O460" s="97" t="str">
        <f>+VLOOKUP(N460,'[6]Productos PD'!$B$2:$C$349,2,FALSE)</f>
        <v>Acciones para implementar la política de catastro Multipropósito a la que refieren los artículos 79 a 82 de la Ley 1955 de 2019 - Plan Nacional de Desarrollo, y los Decretos 1983 de 2019 y 148 de 2020.</v>
      </c>
      <c r="P460" s="96" t="s">
        <v>952</v>
      </c>
      <c r="Q460" s="96">
        <v>4</v>
      </c>
      <c r="R460" s="122" t="s">
        <v>953</v>
      </c>
      <c r="S460" s="125">
        <v>1</v>
      </c>
      <c r="T460" s="97" t="s">
        <v>1439</v>
      </c>
      <c r="U460" s="97" t="s">
        <v>1466</v>
      </c>
      <c r="V460" s="96" t="s">
        <v>983</v>
      </c>
      <c r="W460" s="122">
        <v>1</v>
      </c>
      <c r="X460" s="103" t="s">
        <v>962</v>
      </c>
      <c r="Y460" s="122">
        <v>1</v>
      </c>
      <c r="Z460" s="111">
        <v>1</v>
      </c>
      <c r="AA460" s="111">
        <v>1</v>
      </c>
      <c r="AB460" s="111">
        <v>1</v>
      </c>
      <c r="AC460" s="111">
        <v>1</v>
      </c>
      <c r="AD460" s="111">
        <v>1</v>
      </c>
      <c r="AE460" s="111">
        <v>1</v>
      </c>
      <c r="AF460" s="111">
        <v>1</v>
      </c>
      <c r="AG460" s="113"/>
      <c r="AH460" s="54">
        <f t="shared" si="16"/>
        <v>1</v>
      </c>
      <c r="AI460" s="54">
        <f t="shared" si="17"/>
        <v>1</v>
      </c>
      <c r="AJ460" s="136">
        <v>15656604</v>
      </c>
      <c r="AK460" s="180">
        <v>31705</v>
      </c>
      <c r="AL460" s="108" t="s">
        <v>957</v>
      </c>
      <c r="AM460" s="136">
        <v>15656604</v>
      </c>
      <c r="AN460" s="141"/>
    </row>
    <row r="461" spans="1:40" ht="38.25" x14ac:dyDescent="0.25">
      <c r="A461" s="96">
        <v>3</v>
      </c>
      <c r="B461" s="97" t="s">
        <v>281</v>
      </c>
      <c r="C461" s="96">
        <v>1</v>
      </c>
      <c r="D461" s="96" t="s">
        <v>1434</v>
      </c>
      <c r="E461" s="97" t="s">
        <v>1435</v>
      </c>
      <c r="F461" s="98">
        <v>4</v>
      </c>
      <c r="G461" s="96" t="s">
        <v>1458</v>
      </c>
      <c r="H461" s="97" t="s">
        <v>1459</v>
      </c>
      <c r="I461" s="96">
        <v>9</v>
      </c>
      <c r="J461" s="96"/>
      <c r="K461" s="97" t="s">
        <v>1460</v>
      </c>
      <c r="L461" s="98">
        <v>2020051290065</v>
      </c>
      <c r="M461" s="96">
        <v>4</v>
      </c>
      <c r="N461" s="96">
        <v>3144</v>
      </c>
      <c r="O461" s="97" t="str">
        <f>+VLOOKUP(N461,'[6]Productos PD'!$B$2:$C$349,2,FALSE)</f>
        <v>Acciones para implementar la política de catastro Multipropósito a la que refieren los artículos 79 a 82 de la Ley 1955 de 2019 - Plan Nacional de Desarrollo, y los Decretos 1983 de 2019 y 148 de 2020.</v>
      </c>
      <c r="P461" s="96" t="s">
        <v>952</v>
      </c>
      <c r="Q461" s="96">
        <v>4</v>
      </c>
      <c r="R461" s="122" t="s">
        <v>953</v>
      </c>
      <c r="S461" s="125">
        <v>1</v>
      </c>
      <c r="T461" s="97" t="s">
        <v>1439</v>
      </c>
      <c r="U461" s="97" t="s">
        <v>1466</v>
      </c>
      <c r="V461" s="96" t="s">
        <v>983</v>
      </c>
      <c r="W461" s="122">
        <v>1</v>
      </c>
      <c r="X461" s="103" t="s">
        <v>962</v>
      </c>
      <c r="Y461" s="122">
        <v>1</v>
      </c>
      <c r="Z461" s="111">
        <v>1</v>
      </c>
      <c r="AA461" s="197">
        <v>1</v>
      </c>
      <c r="AB461" s="111">
        <v>1</v>
      </c>
      <c r="AC461" s="111">
        <v>1</v>
      </c>
      <c r="AD461" s="111">
        <v>1</v>
      </c>
      <c r="AE461" s="111">
        <v>1</v>
      </c>
      <c r="AF461" s="111">
        <v>1</v>
      </c>
      <c r="AG461" s="113"/>
      <c r="AH461" s="54">
        <f t="shared" si="16"/>
        <v>1</v>
      </c>
      <c r="AI461" s="54">
        <f t="shared" si="17"/>
        <v>1</v>
      </c>
      <c r="AJ461" s="136">
        <v>14525850</v>
      </c>
      <c r="AK461" s="180">
        <v>30702</v>
      </c>
      <c r="AL461" s="108" t="s">
        <v>957</v>
      </c>
      <c r="AM461" s="136">
        <v>6610566</v>
      </c>
      <c r="AN461" s="141"/>
    </row>
    <row r="462" spans="1:40" ht="76.5" x14ac:dyDescent="0.25">
      <c r="A462" s="96">
        <v>3</v>
      </c>
      <c r="B462" s="97" t="s">
        <v>281</v>
      </c>
      <c r="C462" s="96">
        <v>1</v>
      </c>
      <c r="D462" s="96" t="s">
        <v>1434</v>
      </c>
      <c r="E462" s="97" t="s">
        <v>1435</v>
      </c>
      <c r="F462" s="98">
        <v>4</v>
      </c>
      <c r="G462" s="96" t="s">
        <v>1458</v>
      </c>
      <c r="H462" s="97" t="s">
        <v>1459</v>
      </c>
      <c r="I462" s="96">
        <v>9</v>
      </c>
      <c r="J462" s="96"/>
      <c r="K462" s="97" t="s">
        <v>1460</v>
      </c>
      <c r="L462" s="98">
        <v>2020051290065</v>
      </c>
      <c r="M462" s="96">
        <v>5</v>
      </c>
      <c r="N462" s="96">
        <v>3145</v>
      </c>
      <c r="O462" s="97" t="str">
        <f>+VLOOKUP(N462,'[6]Productos PD'!$B$2:$C$349,2,FALSE)</f>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
      <c r="P462" s="96" t="s">
        <v>952</v>
      </c>
      <c r="Q462" s="96">
        <v>3</v>
      </c>
      <c r="R462" s="122" t="s">
        <v>953</v>
      </c>
      <c r="S462" s="125">
        <v>1</v>
      </c>
      <c r="T462" s="97" t="s">
        <v>1439</v>
      </c>
      <c r="U462" s="97" t="s">
        <v>1467</v>
      </c>
      <c r="V462" s="96" t="s">
        <v>983</v>
      </c>
      <c r="W462" s="122">
        <v>1</v>
      </c>
      <c r="X462" s="103" t="s">
        <v>956</v>
      </c>
      <c r="Y462" s="122">
        <v>1</v>
      </c>
      <c r="Z462" s="111">
        <v>0</v>
      </c>
      <c r="AA462" s="197">
        <v>0</v>
      </c>
      <c r="AB462" s="111">
        <v>0</v>
      </c>
      <c r="AC462" s="111">
        <v>0</v>
      </c>
      <c r="AD462" s="111">
        <v>0</v>
      </c>
      <c r="AE462" s="111">
        <v>0</v>
      </c>
      <c r="AF462" s="111">
        <v>1</v>
      </c>
      <c r="AG462" s="113"/>
      <c r="AH462" s="54">
        <f t="shared" si="16"/>
        <v>0</v>
      </c>
      <c r="AI462" s="54">
        <f t="shared" si="17"/>
        <v>0</v>
      </c>
      <c r="AJ462" s="136">
        <v>0</v>
      </c>
      <c r="AK462" s="180">
        <v>31705</v>
      </c>
      <c r="AL462" s="108" t="s">
        <v>957</v>
      </c>
      <c r="AM462" s="136">
        <v>0</v>
      </c>
      <c r="AN462" s="141"/>
    </row>
    <row r="463" spans="1:40" ht="38.25" x14ac:dyDescent="0.25">
      <c r="A463" s="96">
        <v>3</v>
      </c>
      <c r="B463" s="97" t="s">
        <v>281</v>
      </c>
      <c r="C463" s="96">
        <v>1</v>
      </c>
      <c r="D463" s="96" t="s">
        <v>1434</v>
      </c>
      <c r="E463" s="97" t="s">
        <v>1435</v>
      </c>
      <c r="F463" s="98">
        <v>4</v>
      </c>
      <c r="G463" s="96" t="s">
        <v>1458</v>
      </c>
      <c r="H463" s="97" t="s">
        <v>1459</v>
      </c>
      <c r="I463" s="96">
        <v>17</v>
      </c>
      <c r="J463" s="96"/>
      <c r="K463" s="97" t="s">
        <v>1460</v>
      </c>
      <c r="L463" s="98">
        <v>2020051290065</v>
      </c>
      <c r="M463" s="96">
        <v>6</v>
      </c>
      <c r="N463" s="96">
        <v>3146</v>
      </c>
      <c r="O463" s="97" t="str">
        <f>+VLOOKUP(N463,'[6]Productos PD'!$B$2:$C$349,2,FALSE)</f>
        <v>Acciones para mantener actualizada la base de datos de la estratificación urbana y rural</v>
      </c>
      <c r="P463" s="96" t="s">
        <v>952</v>
      </c>
      <c r="Q463" s="96">
        <v>4</v>
      </c>
      <c r="R463" s="122" t="s">
        <v>953</v>
      </c>
      <c r="S463" s="125">
        <v>1</v>
      </c>
      <c r="T463" s="97" t="s">
        <v>1439</v>
      </c>
      <c r="U463" s="97" t="s">
        <v>1468</v>
      </c>
      <c r="V463" s="96" t="s">
        <v>952</v>
      </c>
      <c r="W463" s="125">
        <v>11</v>
      </c>
      <c r="X463" s="103" t="s">
        <v>956</v>
      </c>
      <c r="Y463" s="122">
        <v>0.2</v>
      </c>
      <c r="Z463" s="126">
        <v>2</v>
      </c>
      <c r="AA463" s="126">
        <v>2</v>
      </c>
      <c r="AB463" s="113">
        <v>3</v>
      </c>
      <c r="AC463" s="133">
        <v>2</v>
      </c>
      <c r="AD463" s="113">
        <v>3</v>
      </c>
      <c r="AE463" s="113">
        <v>3</v>
      </c>
      <c r="AF463" s="113">
        <v>3</v>
      </c>
      <c r="AG463" s="113"/>
      <c r="AH463" s="54">
        <f t="shared" si="16"/>
        <v>0.63636363636363635</v>
      </c>
      <c r="AI463" s="54">
        <f t="shared" si="17"/>
        <v>0.63636363636363635</v>
      </c>
      <c r="AJ463" s="136">
        <v>3627828</v>
      </c>
      <c r="AK463" s="180">
        <v>61701</v>
      </c>
      <c r="AL463" s="108" t="s">
        <v>965</v>
      </c>
      <c r="AM463" s="136">
        <v>976732</v>
      </c>
      <c r="AN463" s="141" t="s">
        <v>1469</v>
      </c>
    </row>
    <row r="464" spans="1:40" ht="38.25" x14ac:dyDescent="0.25">
      <c r="A464" s="96">
        <v>3</v>
      </c>
      <c r="B464" s="97" t="s">
        <v>281</v>
      </c>
      <c r="C464" s="96">
        <v>1</v>
      </c>
      <c r="D464" s="96" t="s">
        <v>1434</v>
      </c>
      <c r="E464" s="97" t="s">
        <v>1435</v>
      </c>
      <c r="F464" s="98">
        <v>4</v>
      </c>
      <c r="G464" s="96" t="s">
        <v>1458</v>
      </c>
      <c r="H464" s="97" t="s">
        <v>1459</v>
      </c>
      <c r="I464" s="96">
        <v>17</v>
      </c>
      <c r="J464" s="96"/>
      <c r="K464" s="97" t="s">
        <v>1460</v>
      </c>
      <c r="L464" s="98">
        <v>2020051290065</v>
      </c>
      <c r="M464" s="96">
        <v>6</v>
      </c>
      <c r="N464" s="96">
        <v>3146</v>
      </c>
      <c r="O464" s="97" t="str">
        <f>+VLOOKUP(N464,'[6]Productos PD'!$B$2:$C$349,2,FALSE)</f>
        <v>Acciones para mantener actualizada la base de datos de la estratificación urbana y rural</v>
      </c>
      <c r="P464" s="96" t="s">
        <v>952</v>
      </c>
      <c r="Q464" s="96">
        <v>4</v>
      </c>
      <c r="R464" s="122" t="s">
        <v>953</v>
      </c>
      <c r="S464" s="125">
        <v>1</v>
      </c>
      <c r="T464" s="97" t="s">
        <v>1439</v>
      </c>
      <c r="U464" s="97" t="s">
        <v>1470</v>
      </c>
      <c r="V464" s="96" t="s">
        <v>952</v>
      </c>
      <c r="W464" s="125">
        <v>20000</v>
      </c>
      <c r="X464" s="103" t="s">
        <v>956</v>
      </c>
      <c r="Y464" s="122">
        <v>0.8</v>
      </c>
      <c r="Z464" s="126">
        <v>0</v>
      </c>
      <c r="AA464" s="126">
        <v>0</v>
      </c>
      <c r="AB464" s="113">
        <v>8000</v>
      </c>
      <c r="AC464" s="133">
        <v>8718</v>
      </c>
      <c r="AD464" s="113">
        <v>8000</v>
      </c>
      <c r="AE464" s="113">
        <v>7062</v>
      </c>
      <c r="AF464" s="113">
        <v>4000</v>
      </c>
      <c r="AG464" s="113"/>
      <c r="AH464" s="54">
        <f t="shared" si="16"/>
        <v>0.78900000000000003</v>
      </c>
      <c r="AI464" s="54">
        <f t="shared" si="17"/>
        <v>0.78900000000000003</v>
      </c>
      <c r="AJ464" s="136">
        <v>171415047</v>
      </c>
      <c r="AK464" s="180">
        <v>61701</v>
      </c>
      <c r="AL464" s="108" t="s">
        <v>965</v>
      </c>
      <c r="AM464" s="136">
        <v>55718932</v>
      </c>
      <c r="AN464" s="141"/>
    </row>
    <row r="465" spans="1:40" ht="63.75" x14ac:dyDescent="0.25">
      <c r="A465" s="96">
        <v>3</v>
      </c>
      <c r="B465" s="97" t="s">
        <v>281</v>
      </c>
      <c r="C465" s="96">
        <v>1</v>
      </c>
      <c r="D465" s="96" t="s">
        <v>1434</v>
      </c>
      <c r="E465" s="97" t="s">
        <v>1435</v>
      </c>
      <c r="F465" s="98">
        <v>5</v>
      </c>
      <c r="G465" s="96" t="s">
        <v>1471</v>
      </c>
      <c r="H465" s="97" t="s">
        <v>1472</v>
      </c>
      <c r="I465" s="96">
        <v>9</v>
      </c>
      <c r="J465" s="96"/>
      <c r="K465" s="97" t="s">
        <v>1473</v>
      </c>
      <c r="L465" s="98">
        <v>2020051290007</v>
      </c>
      <c r="M465" s="96">
        <v>1</v>
      </c>
      <c r="N465" s="96">
        <v>3151</v>
      </c>
      <c r="O465" s="97" t="str">
        <f>+VLOOKUP(N465,'[6]Productos PD'!$B$2:$C$349,2,FALSE)</f>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
      <c r="P465" s="96" t="s">
        <v>1295</v>
      </c>
      <c r="Q465" s="122">
        <v>1</v>
      </c>
      <c r="R465" s="122" t="s">
        <v>1001</v>
      </c>
      <c r="S465" s="122">
        <v>0.75</v>
      </c>
      <c r="T465" s="97" t="s">
        <v>1439</v>
      </c>
      <c r="U465" s="97" t="s">
        <v>1474</v>
      </c>
      <c r="V465" s="96" t="s">
        <v>983</v>
      </c>
      <c r="W465" s="122">
        <v>1</v>
      </c>
      <c r="X465" s="103" t="s">
        <v>956</v>
      </c>
      <c r="Y465" s="122">
        <v>1</v>
      </c>
      <c r="Z465" s="111">
        <v>0</v>
      </c>
      <c r="AA465" s="197">
        <v>0</v>
      </c>
      <c r="AB465" s="111">
        <v>0.15</v>
      </c>
      <c r="AC465" s="111">
        <v>0</v>
      </c>
      <c r="AD465" s="111">
        <v>0.7</v>
      </c>
      <c r="AE465" s="111">
        <v>0.1</v>
      </c>
      <c r="AF465" s="111">
        <v>0.15</v>
      </c>
      <c r="AG465" s="113"/>
      <c r="AH465" s="54">
        <f t="shared" si="16"/>
        <v>0.1</v>
      </c>
      <c r="AI465" s="54">
        <f t="shared" si="17"/>
        <v>0.1</v>
      </c>
      <c r="AJ465" s="136">
        <v>379133096</v>
      </c>
      <c r="AK465" s="180"/>
      <c r="AL465" s="108" t="s">
        <v>965</v>
      </c>
      <c r="AM465" s="136">
        <v>0</v>
      </c>
      <c r="AN465" s="194" t="s">
        <v>1475</v>
      </c>
    </row>
    <row r="466" spans="1:40" ht="63.75" x14ac:dyDescent="0.25">
      <c r="A466" s="96">
        <v>3</v>
      </c>
      <c r="B466" s="97" t="s">
        <v>281</v>
      </c>
      <c r="C466" s="96">
        <v>2</v>
      </c>
      <c r="D466" s="96" t="s">
        <v>1476</v>
      </c>
      <c r="E466" s="97" t="s">
        <v>1477</v>
      </c>
      <c r="F466" s="98">
        <v>1</v>
      </c>
      <c r="G466" s="96" t="s">
        <v>1478</v>
      </c>
      <c r="H466" s="97" t="s">
        <v>1479</v>
      </c>
      <c r="I466" s="96">
        <v>13</v>
      </c>
      <c r="J466" s="96"/>
      <c r="K466" s="97" t="s">
        <v>1480</v>
      </c>
      <c r="L466" s="98">
        <v>2020051290066</v>
      </c>
      <c r="M466" s="96">
        <v>1</v>
      </c>
      <c r="N466" s="96">
        <v>3211</v>
      </c>
      <c r="O466" s="97" t="str">
        <f>+VLOOKUP(N466,'[6]Productos PD'!$B$2:$C$349,2,FALSE)</f>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
      <c r="P466" s="96" t="s">
        <v>952</v>
      </c>
      <c r="Q466" s="96">
        <v>3</v>
      </c>
      <c r="R466" s="122" t="s">
        <v>953</v>
      </c>
      <c r="S466" s="125">
        <v>1</v>
      </c>
      <c r="T466" s="97" t="s">
        <v>1439</v>
      </c>
      <c r="U466" s="97" t="s">
        <v>1481</v>
      </c>
      <c r="V466" s="96" t="s">
        <v>983</v>
      </c>
      <c r="W466" s="54">
        <v>1</v>
      </c>
      <c r="X466" s="103" t="s">
        <v>956</v>
      </c>
      <c r="Y466" s="122">
        <v>1</v>
      </c>
      <c r="Z466" s="111">
        <v>0</v>
      </c>
      <c r="AA466" s="197">
        <v>0</v>
      </c>
      <c r="AB466" s="111">
        <v>0.4</v>
      </c>
      <c r="AC466" s="111">
        <v>0.1</v>
      </c>
      <c r="AD466" s="111">
        <v>0.6</v>
      </c>
      <c r="AE466" s="111">
        <v>0</v>
      </c>
      <c r="AF466" s="111">
        <v>0</v>
      </c>
      <c r="AG466" s="113"/>
      <c r="AH466" s="54">
        <f t="shared" si="16"/>
        <v>0.1</v>
      </c>
      <c r="AI466" s="54">
        <f t="shared" si="17"/>
        <v>0.1</v>
      </c>
      <c r="AJ466" s="136">
        <v>150000000</v>
      </c>
      <c r="AK466" s="180">
        <v>31002</v>
      </c>
      <c r="AL466" s="108" t="s">
        <v>957</v>
      </c>
      <c r="AM466" s="136">
        <v>0</v>
      </c>
      <c r="AN466" s="141" t="s">
        <v>1482</v>
      </c>
    </row>
    <row r="467" spans="1:40" ht="51" x14ac:dyDescent="0.25">
      <c r="A467" s="96">
        <v>3</v>
      </c>
      <c r="B467" s="97" t="s">
        <v>281</v>
      </c>
      <c r="C467" s="96">
        <v>2</v>
      </c>
      <c r="D467" s="96" t="s">
        <v>1476</v>
      </c>
      <c r="E467" s="97" t="s">
        <v>1477</v>
      </c>
      <c r="F467" s="98">
        <v>1</v>
      </c>
      <c r="G467" s="96" t="s">
        <v>1478</v>
      </c>
      <c r="H467" s="97" t="s">
        <v>1479</v>
      </c>
      <c r="I467" s="96">
        <v>13</v>
      </c>
      <c r="J467" s="96"/>
      <c r="K467" s="97" t="s">
        <v>1480</v>
      </c>
      <c r="L467" s="98">
        <v>2020051290066</v>
      </c>
      <c r="M467" s="96">
        <v>2</v>
      </c>
      <c r="N467" s="96">
        <v>3212</v>
      </c>
      <c r="O467" s="97" t="str">
        <f>+VLOOKUP(N467,'[6]Productos PD'!$B$2:$C$349,2,FALSE)</f>
        <v>Acciones institucionales para la reducción de emisiones de GEI, a partir del uso de otras fuentes energéticas, menos intensivas en el uso de combustibles fósiles o combustibles con menores emisiones en el sector industrial y el sector automotor.</v>
      </c>
      <c r="P467" s="96" t="s">
        <v>952</v>
      </c>
      <c r="Q467" s="96">
        <v>4</v>
      </c>
      <c r="R467" s="122" t="s">
        <v>953</v>
      </c>
      <c r="S467" s="125">
        <v>1</v>
      </c>
      <c r="T467" s="97" t="s">
        <v>1439</v>
      </c>
      <c r="U467" s="97" t="s">
        <v>1483</v>
      </c>
      <c r="V467" s="96" t="s">
        <v>983</v>
      </c>
      <c r="W467" s="122">
        <v>1</v>
      </c>
      <c r="X467" s="103" t="s">
        <v>956</v>
      </c>
      <c r="Y467" s="122">
        <v>1</v>
      </c>
      <c r="Z467" s="111">
        <v>0</v>
      </c>
      <c r="AA467" s="197">
        <v>0</v>
      </c>
      <c r="AB467" s="111">
        <v>0</v>
      </c>
      <c r="AC467" s="111">
        <v>0</v>
      </c>
      <c r="AD467" s="111">
        <v>0.5</v>
      </c>
      <c r="AE467" s="111">
        <v>0</v>
      </c>
      <c r="AF467" s="111">
        <v>1</v>
      </c>
      <c r="AG467" s="113"/>
      <c r="AH467" s="54">
        <f t="shared" si="16"/>
        <v>0</v>
      </c>
      <c r="AI467" s="54">
        <f t="shared" si="17"/>
        <v>0</v>
      </c>
      <c r="AJ467" s="136">
        <v>5105346</v>
      </c>
      <c r="AK467" s="180">
        <v>31002</v>
      </c>
      <c r="AL467" s="108" t="s">
        <v>957</v>
      </c>
      <c r="AM467" s="136">
        <v>2889467.9578918489</v>
      </c>
      <c r="AN467" s="141" t="s">
        <v>1484</v>
      </c>
    </row>
    <row r="468" spans="1:40" ht="51" x14ac:dyDescent="0.25">
      <c r="A468" s="96">
        <v>3</v>
      </c>
      <c r="B468" s="97" t="s">
        <v>281</v>
      </c>
      <c r="C468" s="96">
        <v>2</v>
      </c>
      <c r="D468" s="96" t="s">
        <v>1476</v>
      </c>
      <c r="E468" s="97" t="s">
        <v>1477</v>
      </c>
      <c r="F468" s="98">
        <v>2</v>
      </c>
      <c r="G468" s="96" t="s">
        <v>1485</v>
      </c>
      <c r="H468" s="97" t="s">
        <v>1486</v>
      </c>
      <c r="I468" s="96">
        <v>15</v>
      </c>
      <c r="J468" s="96"/>
      <c r="K468" s="97" t="s">
        <v>1487</v>
      </c>
      <c r="L468" s="98">
        <v>2020051290071</v>
      </c>
      <c r="M468" s="96">
        <v>2</v>
      </c>
      <c r="N468" s="96">
        <v>3222</v>
      </c>
      <c r="O468" s="97" t="str">
        <f>+VLOOKUP(N468,'[6]Productos PD'!$B$2:$C$349,2,FALSE)</f>
        <v>Gestionar procesos de reforestación y atención ambiental integral, que permitan el sostenimiento de áreas de producción de agua, recuperación de zonas degradadas y en estado de deterioro por la acción del hombre o la naturaleza.</v>
      </c>
      <c r="P468" s="96" t="s">
        <v>952</v>
      </c>
      <c r="Q468" s="96">
        <v>4</v>
      </c>
      <c r="R468" s="122" t="s">
        <v>953</v>
      </c>
      <c r="S468" s="125">
        <v>1</v>
      </c>
      <c r="T468" s="97" t="s">
        <v>1439</v>
      </c>
      <c r="U468" s="97" t="s">
        <v>1488</v>
      </c>
      <c r="V468" s="96" t="s">
        <v>952</v>
      </c>
      <c r="W468" s="125">
        <v>2000</v>
      </c>
      <c r="X468" s="96" t="s">
        <v>984</v>
      </c>
      <c r="Y468" s="122">
        <v>1</v>
      </c>
      <c r="Z468" s="126">
        <v>85</v>
      </c>
      <c r="AA468" s="126">
        <v>85</v>
      </c>
      <c r="AB468" s="113">
        <v>500</v>
      </c>
      <c r="AC468" s="133">
        <v>515</v>
      </c>
      <c r="AD468" s="113">
        <v>500</v>
      </c>
      <c r="AE468" s="113">
        <v>316</v>
      </c>
      <c r="AF468" s="113">
        <v>915</v>
      </c>
      <c r="AG468" s="113"/>
      <c r="AH468" s="54">
        <f t="shared" si="16"/>
        <v>0.63200000000000001</v>
      </c>
      <c r="AI468" s="54">
        <f t="shared" si="17"/>
        <v>0.63200000000000001</v>
      </c>
      <c r="AJ468" s="136">
        <v>14124320</v>
      </c>
      <c r="AK468" s="180">
        <v>31002</v>
      </c>
      <c r="AL468" s="108" t="s">
        <v>957</v>
      </c>
      <c r="AM468" s="136">
        <v>7993928.3384536523</v>
      </c>
      <c r="AN468" s="141" t="s">
        <v>1489</v>
      </c>
    </row>
    <row r="469" spans="1:40" ht="51" x14ac:dyDescent="0.25">
      <c r="A469" s="96">
        <v>3</v>
      </c>
      <c r="B469" s="97" t="s">
        <v>281</v>
      </c>
      <c r="C469" s="96">
        <v>2</v>
      </c>
      <c r="D469" s="96" t="s">
        <v>1476</v>
      </c>
      <c r="E469" s="97" t="s">
        <v>1477</v>
      </c>
      <c r="F469" s="98">
        <v>2</v>
      </c>
      <c r="G469" s="96" t="s">
        <v>1485</v>
      </c>
      <c r="H469" s="97" t="s">
        <v>1486</v>
      </c>
      <c r="I469" s="96">
        <v>15</v>
      </c>
      <c r="J469" s="96"/>
      <c r="K469" s="97" t="s">
        <v>1487</v>
      </c>
      <c r="L469" s="98">
        <v>2020051290071</v>
      </c>
      <c r="M469" s="96">
        <v>2</v>
      </c>
      <c r="N469" s="96">
        <v>3222</v>
      </c>
      <c r="O469" s="97" t="str">
        <f>+VLOOKUP(N469,'[6]Productos PD'!$B$2:$C$349,2,FALSE)</f>
        <v>Gestionar procesos de reforestación y atención ambiental integral, que permitan el sostenimiento de áreas de producción de agua, recuperación de zonas degradadas y en estado de deterioro por la acción del hombre o la naturaleza.</v>
      </c>
      <c r="P469" s="96" t="s">
        <v>952</v>
      </c>
      <c r="Q469" s="96">
        <v>4</v>
      </c>
      <c r="R469" s="122" t="s">
        <v>953</v>
      </c>
      <c r="S469" s="125">
        <v>1</v>
      </c>
      <c r="T469" s="97" t="s">
        <v>1439</v>
      </c>
      <c r="U469" s="97" t="s">
        <v>1488</v>
      </c>
      <c r="V469" s="96" t="s">
        <v>952</v>
      </c>
      <c r="W469" s="125">
        <v>2000</v>
      </c>
      <c r="X469" s="96" t="s">
        <v>984</v>
      </c>
      <c r="Y469" s="122">
        <v>1</v>
      </c>
      <c r="Z469" s="126">
        <v>85</v>
      </c>
      <c r="AA469" s="126">
        <v>85</v>
      </c>
      <c r="AB469" s="113">
        <v>500</v>
      </c>
      <c r="AC469" s="133">
        <v>515</v>
      </c>
      <c r="AD469" s="113">
        <v>500</v>
      </c>
      <c r="AE469" s="113">
        <v>316</v>
      </c>
      <c r="AF469" s="113">
        <v>915</v>
      </c>
      <c r="AG469" s="113"/>
      <c r="AH469" s="54">
        <f t="shared" si="16"/>
        <v>0.63200000000000001</v>
      </c>
      <c r="AI469" s="54">
        <f t="shared" si="17"/>
        <v>0.63200000000000001</v>
      </c>
      <c r="AJ469" s="136">
        <v>120000000</v>
      </c>
      <c r="AK469" s="109"/>
      <c r="AL469" s="108" t="s">
        <v>965</v>
      </c>
      <c r="AM469" s="136">
        <v>18960000</v>
      </c>
      <c r="AN469" s="141" t="s">
        <v>1489</v>
      </c>
    </row>
    <row r="470" spans="1:40" ht="51" x14ac:dyDescent="0.25">
      <c r="A470" s="96">
        <v>3</v>
      </c>
      <c r="B470" s="97" t="s">
        <v>281</v>
      </c>
      <c r="C470" s="96">
        <v>2</v>
      </c>
      <c r="D470" s="96" t="s">
        <v>1476</v>
      </c>
      <c r="E470" s="97" t="s">
        <v>1477</v>
      </c>
      <c r="F470" s="98">
        <v>2</v>
      </c>
      <c r="G470" s="96" t="s">
        <v>1485</v>
      </c>
      <c r="H470" s="97" t="s">
        <v>1486</v>
      </c>
      <c r="I470" s="96">
        <v>15</v>
      </c>
      <c r="J470" s="96"/>
      <c r="K470" s="97" t="s">
        <v>1487</v>
      </c>
      <c r="L470" s="98">
        <v>2020051290071</v>
      </c>
      <c r="M470" s="96">
        <v>3</v>
      </c>
      <c r="N470" s="96">
        <v>3223</v>
      </c>
      <c r="O470" s="97" t="str">
        <f>+VLOOKUP(N470,'[6]Productos PD'!$B$2:$C$349,2,FALSE)</f>
        <v>Integración a la Geodatabase del Municipio, las áreas protegidas y ecosistemas estratégicos existentes en el Municipio de Caldas en el PBOT y el DMI, PCA y la reserva del alto de San Miguel, que permitan la gestión del territorio.</v>
      </c>
      <c r="P470" s="96" t="s">
        <v>952</v>
      </c>
      <c r="Q470" s="96">
        <v>3</v>
      </c>
      <c r="R470" s="122" t="s">
        <v>953</v>
      </c>
      <c r="S470" s="125">
        <v>1</v>
      </c>
      <c r="T470" s="97" t="s">
        <v>1439</v>
      </c>
      <c r="U470" s="97" t="s">
        <v>1467</v>
      </c>
      <c r="V470" s="96" t="s">
        <v>983</v>
      </c>
      <c r="W470" s="122">
        <v>0.5</v>
      </c>
      <c r="X470" s="103" t="s">
        <v>956</v>
      </c>
      <c r="Y470" s="122">
        <v>1</v>
      </c>
      <c r="Z470" s="197">
        <v>0</v>
      </c>
      <c r="AA470" s="197">
        <v>0</v>
      </c>
      <c r="AB470" s="197">
        <v>0</v>
      </c>
      <c r="AC470" s="111">
        <v>0</v>
      </c>
      <c r="AD470" s="197">
        <v>0</v>
      </c>
      <c r="AE470" s="197">
        <v>0</v>
      </c>
      <c r="AF470" s="111">
        <v>0.5</v>
      </c>
      <c r="AG470" s="113"/>
      <c r="AH470" s="54">
        <f t="shared" si="16"/>
        <v>0</v>
      </c>
      <c r="AI470" s="54">
        <f t="shared" si="17"/>
        <v>0</v>
      </c>
      <c r="AJ470" s="136">
        <v>0</v>
      </c>
      <c r="AK470" s="180">
        <v>31705</v>
      </c>
      <c r="AL470" s="108" t="s">
        <v>957</v>
      </c>
      <c r="AM470" s="136">
        <v>0</v>
      </c>
      <c r="AN470" s="141"/>
    </row>
    <row r="471" spans="1:40" ht="38.25" x14ac:dyDescent="0.25">
      <c r="A471" s="96">
        <v>3</v>
      </c>
      <c r="B471" s="97" t="s">
        <v>281</v>
      </c>
      <c r="C471" s="96">
        <v>2</v>
      </c>
      <c r="D471" s="96" t="s">
        <v>1476</v>
      </c>
      <c r="E471" s="97" t="s">
        <v>1477</v>
      </c>
      <c r="F471" s="98">
        <v>2</v>
      </c>
      <c r="G471" s="96" t="s">
        <v>1485</v>
      </c>
      <c r="H471" s="97" t="s">
        <v>1486</v>
      </c>
      <c r="I471" s="96">
        <v>15</v>
      </c>
      <c r="J471" s="96"/>
      <c r="K471" s="97" t="s">
        <v>1487</v>
      </c>
      <c r="L471" s="98">
        <v>2020051290071</v>
      </c>
      <c r="M471" s="96">
        <v>5</v>
      </c>
      <c r="N471" s="96">
        <v>3225</v>
      </c>
      <c r="O471" s="97" t="str">
        <f>+VLOOKUP(N471,'[6]Productos PD'!$B$2:$C$349,2,FALSE)</f>
        <v>Acciones para Estructurar, reglamentar e implementar en las áreas protegidas y/o ecosistemas estratégicos, el esquema de pago por servicios ambientales (PSA) y otros incentivos de conservación.</v>
      </c>
      <c r="P471" s="96" t="s">
        <v>952</v>
      </c>
      <c r="Q471" s="96">
        <v>3</v>
      </c>
      <c r="R471" s="122" t="s">
        <v>953</v>
      </c>
      <c r="S471" s="125">
        <v>1</v>
      </c>
      <c r="T471" s="97" t="s">
        <v>1439</v>
      </c>
      <c r="U471" s="97" t="s">
        <v>1490</v>
      </c>
      <c r="V471" s="96" t="s">
        <v>952</v>
      </c>
      <c r="W471" s="125">
        <v>1</v>
      </c>
      <c r="X471" s="103" t="s">
        <v>956</v>
      </c>
      <c r="Y471" s="122">
        <v>1</v>
      </c>
      <c r="Z471" s="126">
        <v>0</v>
      </c>
      <c r="AA471" s="126">
        <v>0</v>
      </c>
      <c r="AB471" s="113">
        <v>0.4</v>
      </c>
      <c r="AC471" s="133">
        <v>0.1</v>
      </c>
      <c r="AD471" s="113">
        <v>1</v>
      </c>
      <c r="AE471" s="113">
        <v>0</v>
      </c>
      <c r="AF471" s="113">
        <v>0</v>
      </c>
      <c r="AG471" s="113"/>
      <c r="AH471" s="54">
        <f t="shared" si="16"/>
        <v>7.1428571428571438E-2</v>
      </c>
      <c r="AI471" s="54">
        <f t="shared" si="17"/>
        <v>7.1428571428571438E-2</v>
      </c>
      <c r="AJ471" s="136">
        <v>85000000</v>
      </c>
      <c r="AK471" s="180">
        <v>31001</v>
      </c>
      <c r="AL471" s="109" t="s">
        <v>957</v>
      </c>
      <c r="AM471" s="136">
        <v>0</v>
      </c>
      <c r="AN471" s="141" t="s">
        <v>1491</v>
      </c>
    </row>
    <row r="472" spans="1:40" ht="38.25" x14ac:dyDescent="0.25">
      <c r="A472" s="96">
        <v>3</v>
      </c>
      <c r="B472" s="97" t="s">
        <v>281</v>
      </c>
      <c r="C472" s="96">
        <v>2</v>
      </c>
      <c r="D472" s="96" t="s">
        <v>1476</v>
      </c>
      <c r="E472" s="97" t="s">
        <v>1477</v>
      </c>
      <c r="F472" s="98">
        <v>2</v>
      </c>
      <c r="G472" s="96" t="s">
        <v>1485</v>
      </c>
      <c r="H472" s="97" t="s">
        <v>1486</v>
      </c>
      <c r="I472" s="96">
        <v>15</v>
      </c>
      <c r="J472" s="96"/>
      <c r="K472" s="97" t="s">
        <v>1487</v>
      </c>
      <c r="L472" s="98">
        <v>2020051290071</v>
      </c>
      <c r="M472" s="96">
        <v>6</v>
      </c>
      <c r="N472" s="96">
        <v>3226</v>
      </c>
      <c r="O472" s="97" t="str">
        <f>+VLOOKUP(N472,'[6]Productos PD'!$B$2:$C$349,2,FALSE)</f>
        <v>Acciones de Mantenimiento y restauración ecológica en ecosistemas estratégicos y/o áreas protegidas.</v>
      </c>
      <c r="P472" s="96" t="s">
        <v>952</v>
      </c>
      <c r="Q472" s="96">
        <v>4</v>
      </c>
      <c r="R472" s="122" t="s">
        <v>953</v>
      </c>
      <c r="S472" s="125">
        <v>1</v>
      </c>
      <c r="T472" s="97" t="s">
        <v>1439</v>
      </c>
      <c r="U472" s="97" t="s">
        <v>1492</v>
      </c>
      <c r="V472" s="96" t="s">
        <v>952</v>
      </c>
      <c r="W472" s="125">
        <v>4</v>
      </c>
      <c r="X472" s="103" t="s">
        <v>962</v>
      </c>
      <c r="Y472" s="122">
        <v>1</v>
      </c>
      <c r="Z472" s="126">
        <v>0</v>
      </c>
      <c r="AA472" s="125">
        <v>0</v>
      </c>
      <c r="AB472" s="113">
        <v>4</v>
      </c>
      <c r="AC472" s="133">
        <v>0</v>
      </c>
      <c r="AD472" s="113">
        <v>4</v>
      </c>
      <c r="AE472" s="113">
        <v>2</v>
      </c>
      <c r="AF472" s="113">
        <v>4</v>
      </c>
      <c r="AG472" s="113"/>
      <c r="AH472" s="54">
        <f t="shared" si="16"/>
        <v>1</v>
      </c>
      <c r="AI472" s="54">
        <f t="shared" si="17"/>
        <v>1</v>
      </c>
      <c r="AJ472" s="136">
        <v>100000000</v>
      </c>
      <c r="AK472" s="180">
        <v>31001</v>
      </c>
      <c r="AL472" s="109" t="s">
        <v>957</v>
      </c>
      <c r="AM472" s="136">
        <v>10000000</v>
      </c>
      <c r="AN472" s="141" t="s">
        <v>1493</v>
      </c>
    </row>
    <row r="473" spans="1:40" ht="38.25" x14ac:dyDescent="0.25">
      <c r="A473" s="96">
        <v>3</v>
      </c>
      <c r="B473" s="97" t="s">
        <v>281</v>
      </c>
      <c r="C473" s="96">
        <v>2</v>
      </c>
      <c r="D473" s="96" t="s">
        <v>1476</v>
      </c>
      <c r="E473" s="97" t="s">
        <v>1477</v>
      </c>
      <c r="F473" s="98">
        <v>2</v>
      </c>
      <c r="G473" s="96" t="s">
        <v>1485</v>
      </c>
      <c r="H473" s="97" t="s">
        <v>1486</v>
      </c>
      <c r="I473" s="96">
        <v>15</v>
      </c>
      <c r="J473" s="96"/>
      <c r="K473" s="97" t="s">
        <v>1487</v>
      </c>
      <c r="L473" s="98">
        <v>2020051290071</v>
      </c>
      <c r="M473" s="96">
        <v>7</v>
      </c>
      <c r="N473" s="96">
        <v>3227</v>
      </c>
      <c r="O473" s="97" t="str">
        <f>+VLOOKUP(N473,'[6]Productos PD'!$B$2:$C$349,2,FALSE)</f>
        <v>Acciones de importancia ambiental en espacios y equipamientos públicos intervenidos.</v>
      </c>
      <c r="P473" s="96" t="s">
        <v>952</v>
      </c>
      <c r="Q473" s="96">
        <v>4</v>
      </c>
      <c r="R473" s="122" t="s">
        <v>953</v>
      </c>
      <c r="S473" s="125">
        <v>1</v>
      </c>
      <c r="T473" s="97" t="s">
        <v>1439</v>
      </c>
      <c r="U473" s="97" t="s">
        <v>1494</v>
      </c>
      <c r="V473" s="96" t="s">
        <v>952</v>
      </c>
      <c r="W473" s="125">
        <v>3000</v>
      </c>
      <c r="X473" s="96" t="s">
        <v>984</v>
      </c>
      <c r="Y473" s="122">
        <v>1</v>
      </c>
      <c r="Z473" s="198">
        <v>1000</v>
      </c>
      <c r="AA473" s="126">
        <v>1495</v>
      </c>
      <c r="AB473" s="176">
        <v>500</v>
      </c>
      <c r="AC473" s="133">
        <v>2432</v>
      </c>
      <c r="AD473" s="176">
        <v>500</v>
      </c>
      <c r="AE473" s="113">
        <v>550</v>
      </c>
      <c r="AF473" s="176">
        <v>1000</v>
      </c>
      <c r="AG473" s="113"/>
      <c r="AH473" s="54">
        <f t="shared" si="16"/>
        <v>1.1000000000000001</v>
      </c>
      <c r="AI473" s="54">
        <f t="shared" si="17"/>
        <v>1</v>
      </c>
      <c r="AJ473" s="136">
        <v>13221800</v>
      </c>
      <c r="AK473" s="180">
        <v>31002</v>
      </c>
      <c r="AL473" s="108" t="s">
        <v>957</v>
      </c>
      <c r="AM473" s="136">
        <v>7483129.9280508012</v>
      </c>
      <c r="AN473" s="141"/>
    </row>
    <row r="474" spans="1:40" ht="38.25" x14ac:dyDescent="0.25">
      <c r="A474" s="96">
        <v>3</v>
      </c>
      <c r="B474" s="97" t="s">
        <v>281</v>
      </c>
      <c r="C474" s="96">
        <v>2</v>
      </c>
      <c r="D474" s="96" t="s">
        <v>1476</v>
      </c>
      <c r="E474" s="97" t="s">
        <v>1477</v>
      </c>
      <c r="F474" s="98">
        <v>2</v>
      </c>
      <c r="G474" s="96" t="s">
        <v>1485</v>
      </c>
      <c r="H474" s="97" t="s">
        <v>1486</v>
      </c>
      <c r="I474" s="96">
        <v>15</v>
      </c>
      <c r="J474" s="96"/>
      <c r="K474" s="97" t="s">
        <v>1487</v>
      </c>
      <c r="L474" s="98">
        <v>2020051290071</v>
      </c>
      <c r="M474" s="96">
        <v>7</v>
      </c>
      <c r="N474" s="96">
        <v>3227</v>
      </c>
      <c r="O474" s="97" t="str">
        <f>+VLOOKUP(N474,'[6]Productos PD'!$B$2:$C$349,2,FALSE)</f>
        <v>Acciones de importancia ambiental en espacios y equipamientos públicos intervenidos.</v>
      </c>
      <c r="P474" s="96" t="s">
        <v>952</v>
      </c>
      <c r="Q474" s="96">
        <v>4</v>
      </c>
      <c r="R474" s="122" t="s">
        <v>953</v>
      </c>
      <c r="S474" s="125">
        <v>1</v>
      </c>
      <c r="T474" s="97" t="s">
        <v>1439</v>
      </c>
      <c r="U474" s="97" t="s">
        <v>1494</v>
      </c>
      <c r="V474" s="96" t="s">
        <v>952</v>
      </c>
      <c r="W474" s="125">
        <v>3000</v>
      </c>
      <c r="X474" s="96" t="s">
        <v>984</v>
      </c>
      <c r="Y474" s="122">
        <v>1</v>
      </c>
      <c r="Z474" s="198">
        <v>1000</v>
      </c>
      <c r="AA474" s="126">
        <v>1495</v>
      </c>
      <c r="AB474" s="176">
        <v>500</v>
      </c>
      <c r="AC474" s="133">
        <v>2432</v>
      </c>
      <c r="AD474" s="176">
        <v>500</v>
      </c>
      <c r="AE474" s="113">
        <v>550</v>
      </c>
      <c r="AF474" s="176">
        <v>1000</v>
      </c>
      <c r="AG474" s="113"/>
      <c r="AH474" s="54">
        <f t="shared" si="16"/>
        <v>1.1000000000000001</v>
      </c>
      <c r="AI474" s="54">
        <f t="shared" si="17"/>
        <v>1</v>
      </c>
      <c r="AJ474" s="136">
        <v>6000000</v>
      </c>
      <c r="AK474" s="109"/>
      <c r="AL474" s="108" t="s">
        <v>965</v>
      </c>
      <c r="AM474" s="136">
        <v>1100000</v>
      </c>
      <c r="AN474" s="141"/>
    </row>
    <row r="475" spans="1:40" ht="38.25" x14ac:dyDescent="0.25">
      <c r="A475" s="96">
        <v>3</v>
      </c>
      <c r="B475" s="97" t="s">
        <v>281</v>
      </c>
      <c r="C475" s="96">
        <v>2</v>
      </c>
      <c r="D475" s="96" t="s">
        <v>1476</v>
      </c>
      <c r="E475" s="97" t="s">
        <v>1477</v>
      </c>
      <c r="F475" s="98">
        <v>3</v>
      </c>
      <c r="G475" s="96" t="s">
        <v>1495</v>
      </c>
      <c r="H475" s="97" t="s">
        <v>1496</v>
      </c>
      <c r="I475" s="96">
        <v>6</v>
      </c>
      <c r="J475" s="96"/>
      <c r="K475" s="97" t="s">
        <v>1497</v>
      </c>
      <c r="L475" s="98">
        <v>2020051290063</v>
      </c>
      <c r="M475" s="96">
        <v>1</v>
      </c>
      <c r="N475" s="96">
        <v>3231</v>
      </c>
      <c r="O475" s="97" t="str">
        <f>+VLOOKUP(N475,'[6]Productos PD'!$B$2:$C$349,2,FALSE)</f>
        <v>Acciones para la adquisición de predios para la recuperación y el cuidado de las áreas de importancia ambiental estratégica para protección del recurso hídrico según lo definido en el artículo 111 de la ley 99 de 1993.</v>
      </c>
      <c r="P475" s="96" t="s">
        <v>952</v>
      </c>
      <c r="Q475" s="96">
        <v>3</v>
      </c>
      <c r="R475" s="122" t="s">
        <v>953</v>
      </c>
      <c r="S475" s="125">
        <v>1</v>
      </c>
      <c r="T475" s="97" t="s">
        <v>1439</v>
      </c>
      <c r="U475" s="97" t="s">
        <v>1498</v>
      </c>
      <c r="V475" s="96" t="s">
        <v>952</v>
      </c>
      <c r="W475" s="125">
        <v>1</v>
      </c>
      <c r="X475" s="103" t="s">
        <v>956</v>
      </c>
      <c r="Y475" s="122">
        <v>1</v>
      </c>
      <c r="Z475" s="126">
        <v>0</v>
      </c>
      <c r="AA475" s="126">
        <v>0</v>
      </c>
      <c r="AB475" s="113">
        <v>0</v>
      </c>
      <c r="AC475" s="133">
        <v>0</v>
      </c>
      <c r="AD475" s="113">
        <v>0</v>
      </c>
      <c r="AE475" s="113">
        <v>0</v>
      </c>
      <c r="AF475" s="113">
        <v>1</v>
      </c>
      <c r="AG475" s="113"/>
      <c r="AH475" s="54">
        <f t="shared" si="16"/>
        <v>0</v>
      </c>
      <c r="AI475" s="54">
        <f t="shared" si="17"/>
        <v>0</v>
      </c>
      <c r="AJ475" s="136">
        <v>360900000</v>
      </c>
      <c r="AK475" s="180">
        <v>31001</v>
      </c>
      <c r="AL475" s="108" t="s">
        <v>957</v>
      </c>
      <c r="AM475" s="136">
        <v>0</v>
      </c>
      <c r="AN475" s="141"/>
    </row>
    <row r="476" spans="1:40" ht="25.5" x14ac:dyDescent="0.25">
      <c r="A476" s="96">
        <v>3</v>
      </c>
      <c r="B476" s="97" t="s">
        <v>281</v>
      </c>
      <c r="C476" s="96">
        <v>2</v>
      </c>
      <c r="D476" s="96" t="s">
        <v>1476</v>
      </c>
      <c r="E476" s="97" t="s">
        <v>1477</v>
      </c>
      <c r="F476" s="98">
        <v>3</v>
      </c>
      <c r="G476" s="96" t="s">
        <v>1495</v>
      </c>
      <c r="H476" s="97" t="s">
        <v>1496</v>
      </c>
      <c r="I476" s="96">
        <v>6</v>
      </c>
      <c r="J476" s="96"/>
      <c r="K476" s="97" t="s">
        <v>1497</v>
      </c>
      <c r="L476" s="98">
        <v>2020051290063</v>
      </c>
      <c r="M476" s="96">
        <v>2</v>
      </c>
      <c r="N476" s="96">
        <v>3232</v>
      </c>
      <c r="O476" s="97" t="str">
        <f>+VLOOKUP(N476,'[6]Productos PD'!$B$2:$C$349,2,FALSE)</f>
        <v>Ejecutar acciones de alinderamiento, vigilancia y control de áreas, para la protección de fuentes abastecedoras de acueducto.</v>
      </c>
      <c r="P476" s="96" t="s">
        <v>952</v>
      </c>
      <c r="Q476" s="96">
        <v>4</v>
      </c>
      <c r="R476" s="122" t="s">
        <v>953</v>
      </c>
      <c r="S476" s="125">
        <v>1</v>
      </c>
      <c r="T476" s="97" t="s">
        <v>1439</v>
      </c>
      <c r="U476" s="97" t="s">
        <v>1499</v>
      </c>
      <c r="V476" s="96" t="s">
        <v>952</v>
      </c>
      <c r="W476" s="125">
        <v>16</v>
      </c>
      <c r="X476" s="96" t="s">
        <v>984</v>
      </c>
      <c r="Y476" s="122">
        <v>1</v>
      </c>
      <c r="Z476" s="126">
        <v>0</v>
      </c>
      <c r="AA476" s="125">
        <v>0</v>
      </c>
      <c r="AB476" s="113">
        <v>2</v>
      </c>
      <c r="AC476" s="133">
        <v>0</v>
      </c>
      <c r="AD476" s="113">
        <v>7</v>
      </c>
      <c r="AE476" s="113">
        <v>0</v>
      </c>
      <c r="AF476" s="113">
        <v>7</v>
      </c>
      <c r="AG476" s="113"/>
      <c r="AH476" s="54">
        <f t="shared" si="16"/>
        <v>0</v>
      </c>
      <c r="AI476" s="54">
        <f t="shared" si="17"/>
        <v>0</v>
      </c>
      <c r="AJ476" s="136">
        <v>7105346</v>
      </c>
      <c r="AK476" s="180">
        <v>31002</v>
      </c>
      <c r="AL476" s="108" t="s">
        <v>957</v>
      </c>
      <c r="AM476" s="136">
        <v>4021406.1097396757</v>
      </c>
      <c r="AN476" s="141" t="s">
        <v>1500</v>
      </c>
    </row>
    <row r="477" spans="1:40" ht="51" x14ac:dyDescent="0.25">
      <c r="A477" s="96">
        <v>3</v>
      </c>
      <c r="B477" s="97" t="s">
        <v>281</v>
      </c>
      <c r="C477" s="96">
        <v>2</v>
      </c>
      <c r="D477" s="96" t="s">
        <v>1476</v>
      </c>
      <c r="E477" s="97" t="s">
        <v>1477</v>
      </c>
      <c r="F477" s="98">
        <v>3</v>
      </c>
      <c r="G477" s="96" t="s">
        <v>1495</v>
      </c>
      <c r="H477" s="97" t="s">
        <v>1496</v>
      </c>
      <c r="I477" s="96">
        <v>6</v>
      </c>
      <c r="J477" s="96"/>
      <c r="K477" s="97" t="s">
        <v>1497</v>
      </c>
      <c r="L477" s="98">
        <v>2020051290063</v>
      </c>
      <c r="M477" s="96">
        <v>3</v>
      </c>
      <c r="N477" s="96">
        <v>3233</v>
      </c>
      <c r="O477" s="97" t="str">
        <f>+VLOOKUP(N477,'[6]Productos PD'!$B$2:$C$349,2,FALSE)</f>
        <v>Estructurar, formular y ejecutar proyectos asociados al cuidado de las fuentes abastecedoras de acueductos del Municipio de Caldas y/o aquellas fuentes que estén enmarcados en los POMCAS y en los PORH vigentes en el Municipio de Caldas.</v>
      </c>
      <c r="P477" s="96" t="s">
        <v>952</v>
      </c>
      <c r="Q477" s="96">
        <v>3</v>
      </c>
      <c r="R477" s="122" t="s">
        <v>953</v>
      </c>
      <c r="S477" s="125">
        <v>1</v>
      </c>
      <c r="T477" s="97" t="s">
        <v>1439</v>
      </c>
      <c r="U477" s="97" t="s">
        <v>1501</v>
      </c>
      <c r="V477" s="96" t="s">
        <v>952</v>
      </c>
      <c r="W477" s="125">
        <v>2</v>
      </c>
      <c r="X477" s="103" t="s">
        <v>956</v>
      </c>
      <c r="Y477" s="122">
        <v>1</v>
      </c>
      <c r="Z477" s="126">
        <v>0</v>
      </c>
      <c r="AA477" s="126">
        <v>0</v>
      </c>
      <c r="AB477" s="113">
        <v>0</v>
      </c>
      <c r="AC477" s="133">
        <v>0</v>
      </c>
      <c r="AD477" s="113">
        <v>2</v>
      </c>
      <c r="AE477" s="113">
        <v>0</v>
      </c>
      <c r="AF477" s="113">
        <v>0</v>
      </c>
      <c r="AG477" s="113"/>
      <c r="AH477" s="54">
        <f t="shared" si="16"/>
        <v>0</v>
      </c>
      <c r="AI477" s="54">
        <f t="shared" si="17"/>
        <v>0</v>
      </c>
      <c r="AJ477" s="136">
        <v>12993414</v>
      </c>
      <c r="AK477" s="180">
        <v>31002</v>
      </c>
      <c r="AL477" s="108" t="s">
        <v>957</v>
      </c>
      <c r="AM477" s="136">
        <v>7353870.5146768428</v>
      </c>
      <c r="AN477" s="141" t="s">
        <v>1502</v>
      </c>
    </row>
    <row r="478" spans="1:40" ht="63.75" x14ac:dyDescent="0.25">
      <c r="A478" s="96">
        <v>3</v>
      </c>
      <c r="B478" s="97" t="s">
        <v>281</v>
      </c>
      <c r="C478" s="96">
        <v>2</v>
      </c>
      <c r="D478" s="96" t="s">
        <v>1476</v>
      </c>
      <c r="E478" s="97" t="s">
        <v>1477</v>
      </c>
      <c r="F478" s="98">
        <v>3</v>
      </c>
      <c r="G478" s="96" t="s">
        <v>1495</v>
      </c>
      <c r="H478" s="97" t="s">
        <v>1496</v>
      </c>
      <c r="I478" s="96">
        <v>6</v>
      </c>
      <c r="J478" s="96"/>
      <c r="K478" s="97" t="s">
        <v>1497</v>
      </c>
      <c r="L478" s="98">
        <v>2020051290063</v>
      </c>
      <c r="M478" s="96">
        <v>4</v>
      </c>
      <c r="N478" s="96">
        <v>3234</v>
      </c>
      <c r="O478" s="97" t="str">
        <f>+VLOOKUP(N478,'[6]Productos PD'!$B$2:$C$349,2,FALSE)</f>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
      <c r="P478" s="96" t="s">
        <v>952</v>
      </c>
      <c r="Q478" s="96">
        <v>3</v>
      </c>
      <c r="R478" s="122" t="s">
        <v>953</v>
      </c>
      <c r="S478" s="125">
        <v>1</v>
      </c>
      <c r="T478" s="97" t="s">
        <v>1439</v>
      </c>
      <c r="U478" s="97" t="s">
        <v>1503</v>
      </c>
      <c r="V478" s="96" t="s">
        <v>983</v>
      </c>
      <c r="W478" s="122">
        <v>1</v>
      </c>
      <c r="X478" s="103" t="s">
        <v>956</v>
      </c>
      <c r="Y478" s="122">
        <v>1</v>
      </c>
      <c r="Z478" s="197">
        <v>0</v>
      </c>
      <c r="AA478" s="197">
        <v>0</v>
      </c>
      <c r="AB478" s="111">
        <v>0.3</v>
      </c>
      <c r="AC478" s="111">
        <v>0</v>
      </c>
      <c r="AD478" s="111">
        <v>0.4</v>
      </c>
      <c r="AE478" s="111">
        <v>0</v>
      </c>
      <c r="AF478" s="111">
        <v>0.3</v>
      </c>
      <c r="AG478" s="113"/>
      <c r="AH478" s="54">
        <f t="shared" si="16"/>
        <v>0</v>
      </c>
      <c r="AI478" s="54">
        <f t="shared" si="17"/>
        <v>0</v>
      </c>
      <c r="AJ478" s="136">
        <v>20000000</v>
      </c>
      <c r="AK478" s="180">
        <v>51703</v>
      </c>
      <c r="AL478" s="108" t="s">
        <v>1433</v>
      </c>
      <c r="AM478" s="136">
        <v>0</v>
      </c>
      <c r="AN478" s="141" t="s">
        <v>1504</v>
      </c>
    </row>
    <row r="479" spans="1:40" ht="63.75" x14ac:dyDescent="0.25">
      <c r="A479" s="96">
        <v>3</v>
      </c>
      <c r="B479" s="97" t="s">
        <v>281</v>
      </c>
      <c r="C479" s="96">
        <v>2</v>
      </c>
      <c r="D479" s="96" t="s">
        <v>1476</v>
      </c>
      <c r="E479" s="97" t="s">
        <v>1477</v>
      </c>
      <c r="F479" s="98">
        <v>3</v>
      </c>
      <c r="G479" s="96" t="s">
        <v>1495</v>
      </c>
      <c r="H479" s="97" t="s">
        <v>1496</v>
      </c>
      <c r="I479" s="96">
        <v>6</v>
      </c>
      <c r="J479" s="96"/>
      <c r="K479" s="97" t="s">
        <v>1497</v>
      </c>
      <c r="L479" s="98">
        <v>2020051290063</v>
      </c>
      <c r="M479" s="96">
        <v>4</v>
      </c>
      <c r="N479" s="96">
        <v>3234</v>
      </c>
      <c r="O479" s="97" t="str">
        <f>+VLOOKUP(N479,'[6]Productos PD'!$B$2:$C$349,2,FALSE)</f>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
      <c r="P479" s="96" t="s">
        <v>952</v>
      </c>
      <c r="Q479" s="96">
        <v>3</v>
      </c>
      <c r="R479" s="122" t="s">
        <v>953</v>
      </c>
      <c r="S479" s="125">
        <v>1</v>
      </c>
      <c r="T479" s="97" t="s">
        <v>1439</v>
      </c>
      <c r="U479" s="97" t="s">
        <v>1503</v>
      </c>
      <c r="V479" s="96" t="s">
        <v>983</v>
      </c>
      <c r="W479" s="122">
        <v>1</v>
      </c>
      <c r="X479" s="103" t="s">
        <v>956</v>
      </c>
      <c r="Y479" s="122">
        <v>1</v>
      </c>
      <c r="Z479" s="197">
        <v>0</v>
      </c>
      <c r="AA479" s="197">
        <v>0</v>
      </c>
      <c r="AB479" s="111">
        <v>0.3</v>
      </c>
      <c r="AC479" s="111">
        <v>0</v>
      </c>
      <c r="AD479" s="111">
        <v>0.4</v>
      </c>
      <c r="AE479" s="111">
        <v>0</v>
      </c>
      <c r="AF479" s="111">
        <v>0.3</v>
      </c>
      <c r="AG479" s="113"/>
      <c r="AH479" s="54">
        <f t="shared" si="16"/>
        <v>0</v>
      </c>
      <c r="AI479" s="54">
        <f t="shared" si="17"/>
        <v>0</v>
      </c>
      <c r="AJ479" s="136">
        <v>100000000</v>
      </c>
      <c r="AK479" s="180"/>
      <c r="AL479" s="108" t="s">
        <v>965</v>
      </c>
      <c r="AM479" s="136">
        <v>0</v>
      </c>
      <c r="AN479" s="141" t="s">
        <v>1504</v>
      </c>
    </row>
    <row r="480" spans="1:40" ht="25.5" x14ac:dyDescent="0.25">
      <c r="A480" s="96">
        <v>3</v>
      </c>
      <c r="B480" s="97" t="s">
        <v>281</v>
      </c>
      <c r="C480" s="96">
        <v>2</v>
      </c>
      <c r="D480" s="96" t="s">
        <v>1476</v>
      </c>
      <c r="E480" s="97" t="s">
        <v>1477</v>
      </c>
      <c r="F480" s="98">
        <v>3</v>
      </c>
      <c r="G480" s="96" t="s">
        <v>1495</v>
      </c>
      <c r="H480" s="97" t="s">
        <v>1496</v>
      </c>
      <c r="I480" s="96">
        <v>6</v>
      </c>
      <c r="J480" s="96"/>
      <c r="K480" s="97" t="s">
        <v>1497</v>
      </c>
      <c r="L480" s="98">
        <v>2020051290063</v>
      </c>
      <c r="M480" s="96">
        <v>5</v>
      </c>
      <c r="N480" s="96">
        <v>3235</v>
      </c>
      <c r="O480" s="97" t="str">
        <f>+VLOOKUP(N480,'[6]Productos PD'!$B$2:$C$349,2,FALSE)</f>
        <v>Estructurar, formular y ejecutar proyectos de Mantenimiento, limpieza, cuidado y sostenibilidad de las fuentes hídricas en zona urbana.</v>
      </c>
      <c r="P480" s="96" t="s">
        <v>952</v>
      </c>
      <c r="Q480" s="96">
        <v>4</v>
      </c>
      <c r="R480" s="122" t="s">
        <v>953</v>
      </c>
      <c r="S480" s="125">
        <v>1</v>
      </c>
      <c r="T480" s="97" t="s">
        <v>1439</v>
      </c>
      <c r="U480" s="97" t="s">
        <v>1505</v>
      </c>
      <c r="V480" s="96" t="s">
        <v>952</v>
      </c>
      <c r="W480" s="125">
        <v>5</v>
      </c>
      <c r="X480" s="96" t="s">
        <v>984</v>
      </c>
      <c r="Y480" s="122">
        <v>1</v>
      </c>
      <c r="Z480" s="126">
        <v>0</v>
      </c>
      <c r="AA480" s="125">
        <v>0</v>
      </c>
      <c r="AB480" s="113">
        <v>1</v>
      </c>
      <c r="AC480" s="133">
        <v>1</v>
      </c>
      <c r="AD480" s="113">
        <v>2</v>
      </c>
      <c r="AE480" s="113">
        <v>1</v>
      </c>
      <c r="AF480" s="113">
        <v>2</v>
      </c>
      <c r="AG480" s="113"/>
      <c r="AH480" s="54">
        <f t="shared" si="16"/>
        <v>0.5</v>
      </c>
      <c r="AI480" s="54">
        <f t="shared" si="17"/>
        <v>0.5</v>
      </c>
      <c r="AJ480" s="136">
        <v>60273047</v>
      </c>
      <c r="AK480" s="180">
        <v>31002</v>
      </c>
      <c r="AL480" s="108" t="s">
        <v>957</v>
      </c>
      <c r="AM480" s="136">
        <v>34112680.713708617</v>
      </c>
      <c r="AN480" s="141" t="s">
        <v>1506</v>
      </c>
    </row>
    <row r="481" spans="1:40" ht="25.5" x14ac:dyDescent="0.25">
      <c r="A481" s="96">
        <v>3</v>
      </c>
      <c r="B481" s="97" t="s">
        <v>281</v>
      </c>
      <c r="C481" s="96">
        <v>2</v>
      </c>
      <c r="D481" s="96" t="s">
        <v>1476</v>
      </c>
      <c r="E481" s="97" t="s">
        <v>1477</v>
      </c>
      <c r="F481" s="98">
        <v>3</v>
      </c>
      <c r="G481" s="96" t="s">
        <v>1495</v>
      </c>
      <c r="H481" s="97" t="s">
        <v>1496</v>
      </c>
      <c r="I481" s="96">
        <v>13</v>
      </c>
      <c r="J481" s="96"/>
      <c r="K481" s="97" t="s">
        <v>1497</v>
      </c>
      <c r="L481" s="98">
        <v>2020051290063</v>
      </c>
      <c r="M481" s="96">
        <v>6</v>
      </c>
      <c r="N481" s="96">
        <v>3236</v>
      </c>
      <c r="O481" s="97" t="str">
        <f>+VLOOKUP(N481,'[6]Productos PD'!$B$2:$C$349,2,FALSE)</f>
        <v>Actualizar la red hídrica del Municipio de Caldas e incorporarla a la Geodatabase del Municipio de Caldas.</v>
      </c>
      <c r="P481" s="96" t="s">
        <v>983</v>
      </c>
      <c r="Q481" s="122">
        <v>1</v>
      </c>
      <c r="R481" s="122" t="s">
        <v>1001</v>
      </c>
      <c r="S481" s="122">
        <v>0.75</v>
      </c>
      <c r="T481" s="97" t="s">
        <v>1439</v>
      </c>
      <c r="U481" s="97" t="s">
        <v>1507</v>
      </c>
      <c r="V481" s="96" t="s">
        <v>983</v>
      </c>
      <c r="W481" s="122">
        <v>1</v>
      </c>
      <c r="X481" s="103" t="s">
        <v>956</v>
      </c>
      <c r="Y481" s="122">
        <v>1</v>
      </c>
      <c r="Z481" s="197">
        <v>0</v>
      </c>
      <c r="AA481" s="197">
        <v>0</v>
      </c>
      <c r="AB481" s="111">
        <v>0.2</v>
      </c>
      <c r="AC481" s="111">
        <v>0</v>
      </c>
      <c r="AD481" s="111">
        <v>0.8</v>
      </c>
      <c r="AE481" s="111">
        <v>0</v>
      </c>
      <c r="AF481" s="197">
        <v>0</v>
      </c>
      <c r="AG481" s="113"/>
      <c r="AH481" s="54">
        <f t="shared" si="16"/>
        <v>0</v>
      </c>
      <c r="AI481" s="54">
        <f t="shared" si="17"/>
        <v>0</v>
      </c>
      <c r="AJ481" s="136">
        <v>348800000</v>
      </c>
      <c r="AK481" s="180"/>
      <c r="AL481" s="108" t="s">
        <v>965</v>
      </c>
      <c r="AM481" s="136">
        <v>0</v>
      </c>
      <c r="AN481" s="141" t="s">
        <v>1504</v>
      </c>
    </row>
    <row r="482" spans="1:40" ht="25.5" x14ac:dyDescent="0.25">
      <c r="A482" s="96">
        <v>3</v>
      </c>
      <c r="B482" s="97" t="s">
        <v>281</v>
      </c>
      <c r="C482" s="96">
        <v>2</v>
      </c>
      <c r="D482" s="96" t="s">
        <v>1476</v>
      </c>
      <c r="E482" s="97" t="s">
        <v>1477</v>
      </c>
      <c r="F482" s="98">
        <v>3</v>
      </c>
      <c r="G482" s="96" t="s">
        <v>1495</v>
      </c>
      <c r="H482" s="97" t="s">
        <v>1496</v>
      </c>
      <c r="I482" s="96">
        <v>13</v>
      </c>
      <c r="J482" s="96"/>
      <c r="K482" s="97" t="s">
        <v>1497</v>
      </c>
      <c r="L482" s="98">
        <v>2020051290063</v>
      </c>
      <c r="M482" s="96">
        <v>7</v>
      </c>
      <c r="N482" s="199">
        <v>3237</v>
      </c>
      <c r="O482" s="97" t="str">
        <f>+VLOOKUP(N482,'[6]Productos PD'!$B$2:$C$349,2,FALSE)</f>
        <v>Formular el Plan de Gestión Ambiental PGAM e incorporarlo a la Geodatabase del Municipio de Caldas.</v>
      </c>
      <c r="P482" s="96" t="s">
        <v>983</v>
      </c>
      <c r="Q482" s="122">
        <v>1</v>
      </c>
      <c r="R482" s="122" t="s">
        <v>1001</v>
      </c>
      <c r="S482" s="122">
        <v>0.75</v>
      </c>
      <c r="T482" s="97" t="s">
        <v>1439</v>
      </c>
      <c r="U482" s="97" t="s">
        <v>1508</v>
      </c>
      <c r="V482" s="96" t="s">
        <v>983</v>
      </c>
      <c r="W482" s="122">
        <v>1</v>
      </c>
      <c r="X482" s="103" t="s">
        <v>956</v>
      </c>
      <c r="Y482" s="122">
        <v>1</v>
      </c>
      <c r="Z482" s="197">
        <v>0</v>
      </c>
      <c r="AA482" s="197">
        <v>0</v>
      </c>
      <c r="AB482" s="111">
        <v>0.2</v>
      </c>
      <c r="AC482" s="111">
        <v>0</v>
      </c>
      <c r="AD482" s="111">
        <v>0.8</v>
      </c>
      <c r="AE482" s="111">
        <v>0</v>
      </c>
      <c r="AF482" s="197">
        <v>0</v>
      </c>
      <c r="AG482" s="113"/>
      <c r="AH482" s="54">
        <f t="shared" si="16"/>
        <v>0</v>
      </c>
      <c r="AI482" s="54">
        <f t="shared" si="17"/>
        <v>0</v>
      </c>
      <c r="AJ482" s="136">
        <v>230000000</v>
      </c>
      <c r="AK482" s="180"/>
      <c r="AL482" s="108" t="s">
        <v>965</v>
      </c>
      <c r="AM482" s="136">
        <v>0</v>
      </c>
      <c r="AN482" s="141" t="s">
        <v>1504</v>
      </c>
    </row>
    <row r="483" spans="1:40" ht="38.25" x14ac:dyDescent="0.25">
      <c r="A483" s="96">
        <v>3</v>
      </c>
      <c r="B483" s="97" t="s">
        <v>281</v>
      </c>
      <c r="C483" s="96">
        <v>2</v>
      </c>
      <c r="D483" s="96" t="s">
        <v>1476</v>
      </c>
      <c r="E483" s="97" t="s">
        <v>1477</v>
      </c>
      <c r="F483" s="98">
        <v>4</v>
      </c>
      <c r="G483" s="96" t="s">
        <v>1509</v>
      </c>
      <c r="H483" s="97" t="s">
        <v>1510</v>
      </c>
      <c r="I483" s="96">
        <v>15</v>
      </c>
      <c r="J483" s="96"/>
      <c r="K483" s="97" t="s">
        <v>1511</v>
      </c>
      <c r="L483" s="98">
        <v>2020051290069</v>
      </c>
      <c r="M483" s="96">
        <v>1</v>
      </c>
      <c r="N483" s="199">
        <v>3241</v>
      </c>
      <c r="O483" s="97" t="str">
        <f>+VLOOKUP(N483,'[6]Productos PD'!$B$2:$C$349,2,FALSE)</f>
        <v>Implementar acciones de educación ambiental en las instituciones del Municipio, bajo el marco del Plan de educación Municipal, y las políticas públicas vigentes en el territorio.</v>
      </c>
      <c r="P483" s="96" t="s">
        <v>952</v>
      </c>
      <c r="Q483" s="96">
        <v>3</v>
      </c>
      <c r="R483" s="122" t="s">
        <v>953</v>
      </c>
      <c r="S483" s="125">
        <v>1</v>
      </c>
      <c r="T483" s="97" t="s">
        <v>1439</v>
      </c>
      <c r="U483" s="97" t="s">
        <v>1512</v>
      </c>
      <c r="V483" s="96" t="s">
        <v>952</v>
      </c>
      <c r="W483" s="125">
        <v>8</v>
      </c>
      <c r="X483" s="96" t="s">
        <v>984</v>
      </c>
      <c r="Y483" s="122">
        <v>1</v>
      </c>
      <c r="Z483" s="126">
        <v>0</v>
      </c>
      <c r="AA483" s="125">
        <v>0</v>
      </c>
      <c r="AB483" s="113">
        <v>2</v>
      </c>
      <c r="AC483" s="133">
        <v>2</v>
      </c>
      <c r="AD483" s="113">
        <v>3</v>
      </c>
      <c r="AE483" s="113">
        <v>1</v>
      </c>
      <c r="AF483" s="113">
        <v>3</v>
      </c>
      <c r="AG483" s="113"/>
      <c r="AH483" s="54">
        <f t="shared" si="16"/>
        <v>0.33333333333333331</v>
      </c>
      <c r="AI483" s="54">
        <f t="shared" si="17"/>
        <v>0.33333333333333331</v>
      </c>
      <c r="AJ483" s="136">
        <v>20273047</v>
      </c>
      <c r="AK483" s="180">
        <v>31002</v>
      </c>
      <c r="AL483" s="109" t="s">
        <v>957</v>
      </c>
      <c r="AM483" s="136">
        <v>11473917.67675207</v>
      </c>
      <c r="AN483" s="141" t="s">
        <v>1513</v>
      </c>
    </row>
    <row r="484" spans="1:40" ht="38.25" x14ac:dyDescent="0.25">
      <c r="A484" s="96">
        <v>3</v>
      </c>
      <c r="B484" s="97" t="s">
        <v>281</v>
      </c>
      <c r="C484" s="96">
        <v>2</v>
      </c>
      <c r="D484" s="96" t="s">
        <v>1476</v>
      </c>
      <c r="E484" s="97" t="s">
        <v>1477</v>
      </c>
      <c r="F484" s="98">
        <v>4</v>
      </c>
      <c r="G484" s="96" t="s">
        <v>1509</v>
      </c>
      <c r="H484" s="97" t="s">
        <v>1510</v>
      </c>
      <c r="I484" s="96">
        <v>15</v>
      </c>
      <c r="J484" s="96"/>
      <c r="K484" s="97" t="s">
        <v>1511</v>
      </c>
      <c r="L484" s="98">
        <v>2020051290069</v>
      </c>
      <c r="M484" s="96">
        <v>2</v>
      </c>
      <c r="N484" s="96">
        <v>3242</v>
      </c>
      <c r="O484" s="97" t="str">
        <f>+VLOOKUP(N484,'[6]Productos PD'!$B$2:$C$349,2,FALSE)</f>
        <v>Acciones para fortalecer la articulación institucional con las mesas y los colectivos ambientales en el Municipio de Caldas, mediante actividades de orden ambiental.</v>
      </c>
      <c r="P484" s="96" t="s">
        <v>952</v>
      </c>
      <c r="Q484" s="96">
        <v>3</v>
      </c>
      <c r="R484" s="122" t="s">
        <v>953</v>
      </c>
      <c r="S484" s="125">
        <v>1</v>
      </c>
      <c r="T484" s="97" t="s">
        <v>1439</v>
      </c>
      <c r="U484" s="97" t="s">
        <v>1514</v>
      </c>
      <c r="V484" s="96" t="s">
        <v>952</v>
      </c>
      <c r="W484" s="125">
        <v>22</v>
      </c>
      <c r="X484" s="96" t="s">
        <v>984</v>
      </c>
      <c r="Y484" s="122">
        <v>1</v>
      </c>
      <c r="Z484" s="126">
        <v>4</v>
      </c>
      <c r="AA484" s="126">
        <v>5</v>
      </c>
      <c r="AB484" s="113">
        <v>6</v>
      </c>
      <c r="AC484" s="133">
        <v>6</v>
      </c>
      <c r="AD484" s="113">
        <v>6</v>
      </c>
      <c r="AE484" s="113">
        <v>5</v>
      </c>
      <c r="AF484" s="113">
        <v>6</v>
      </c>
      <c r="AG484" s="113"/>
      <c r="AH484" s="54">
        <f t="shared" si="16"/>
        <v>0.83333333333333337</v>
      </c>
      <c r="AI484" s="54">
        <f t="shared" si="17"/>
        <v>0.83333333333333337</v>
      </c>
      <c r="AJ484" s="136">
        <v>20273046</v>
      </c>
      <c r="AK484" s="180">
        <v>31002</v>
      </c>
      <c r="AL484" s="109" t="s">
        <v>957</v>
      </c>
      <c r="AM484" s="136">
        <v>11473917.67675207</v>
      </c>
      <c r="AN484" s="141"/>
    </row>
    <row r="485" spans="1:40" ht="38.25" x14ac:dyDescent="0.25">
      <c r="A485" s="96">
        <v>3</v>
      </c>
      <c r="B485" s="97" t="s">
        <v>281</v>
      </c>
      <c r="C485" s="96">
        <v>2</v>
      </c>
      <c r="D485" s="96" t="s">
        <v>1476</v>
      </c>
      <c r="E485" s="97" t="s">
        <v>1477</v>
      </c>
      <c r="F485" s="98">
        <v>4</v>
      </c>
      <c r="G485" s="96" t="s">
        <v>1509</v>
      </c>
      <c r="H485" s="97" t="s">
        <v>1510</v>
      </c>
      <c r="I485" s="96">
        <v>15</v>
      </c>
      <c r="J485" s="96"/>
      <c r="K485" s="97" t="s">
        <v>1511</v>
      </c>
      <c r="L485" s="98">
        <v>2020051290069</v>
      </c>
      <c r="M485" s="96">
        <v>3</v>
      </c>
      <c r="N485" s="199">
        <v>3243</v>
      </c>
      <c r="O485" s="97" t="str">
        <f>+VLOOKUP(N485,'[6]Productos PD'!$B$2:$C$349,2,FALSE)</f>
        <v>Acciones para impulsar la reforestación, a través de los Proyectos Ambientales Escolares PRAES y Proyectos Comunitarios de Educación Ambiental PROCEDAS y los CIDEAM.</v>
      </c>
      <c r="P485" s="96" t="s">
        <v>952</v>
      </c>
      <c r="Q485" s="96">
        <v>3</v>
      </c>
      <c r="R485" s="122" t="s">
        <v>953</v>
      </c>
      <c r="S485" s="125">
        <v>1</v>
      </c>
      <c r="T485" s="97" t="s">
        <v>1439</v>
      </c>
      <c r="U485" s="97" t="s">
        <v>1515</v>
      </c>
      <c r="V485" s="96" t="s">
        <v>952</v>
      </c>
      <c r="W485" s="125">
        <v>4</v>
      </c>
      <c r="X485" s="96" t="s">
        <v>984</v>
      </c>
      <c r="Y485" s="122">
        <v>1</v>
      </c>
      <c r="Z485" s="126">
        <v>0</v>
      </c>
      <c r="AA485" s="125">
        <v>0</v>
      </c>
      <c r="AB485" s="113">
        <v>2</v>
      </c>
      <c r="AC485" s="133">
        <v>1</v>
      </c>
      <c r="AD485" s="113">
        <v>1</v>
      </c>
      <c r="AE485" s="113">
        <v>1</v>
      </c>
      <c r="AF485" s="113">
        <v>1</v>
      </c>
      <c r="AG485" s="113"/>
      <c r="AH485" s="54">
        <f t="shared" si="16"/>
        <v>1</v>
      </c>
      <c r="AI485" s="54">
        <f t="shared" si="17"/>
        <v>1</v>
      </c>
      <c r="AJ485" s="136">
        <v>20273047</v>
      </c>
      <c r="AK485" s="180">
        <v>31002</v>
      </c>
      <c r="AL485" s="109" t="s">
        <v>957</v>
      </c>
      <c r="AM485" s="136">
        <v>11473917.67675207</v>
      </c>
      <c r="AN485" s="141"/>
    </row>
    <row r="486" spans="1:40" ht="38.25" x14ac:dyDescent="0.25">
      <c r="A486" s="96">
        <v>3</v>
      </c>
      <c r="B486" s="97" t="s">
        <v>281</v>
      </c>
      <c r="C486" s="96">
        <v>2</v>
      </c>
      <c r="D486" s="96" t="s">
        <v>1476</v>
      </c>
      <c r="E486" s="97" t="s">
        <v>1477</v>
      </c>
      <c r="F486" s="98">
        <v>4</v>
      </c>
      <c r="G486" s="96" t="s">
        <v>1509</v>
      </c>
      <c r="H486" s="97" t="s">
        <v>1510</v>
      </c>
      <c r="I486" s="96">
        <v>15</v>
      </c>
      <c r="J486" s="96"/>
      <c r="K486" s="97" t="s">
        <v>1511</v>
      </c>
      <c r="L486" s="98">
        <v>2020051290069</v>
      </c>
      <c r="M486" s="96">
        <v>4</v>
      </c>
      <c r="N486" s="199">
        <v>3244</v>
      </c>
      <c r="O486" s="97" t="str">
        <f>+VLOOKUP(N486,'[6]Productos PD'!$B$2:$C$349,2,FALSE)</f>
        <v>Desarrollar campañas educativas para el cambio y la variabilidad climática que promuevan proyectos de ciencia, tecnología e innovación referentes a la acción del cambio climático.</v>
      </c>
      <c r="P486" s="96" t="s">
        <v>952</v>
      </c>
      <c r="Q486" s="96">
        <v>6</v>
      </c>
      <c r="R486" s="122" t="s">
        <v>953</v>
      </c>
      <c r="S486" s="125">
        <v>2</v>
      </c>
      <c r="T486" s="97" t="s">
        <v>1439</v>
      </c>
      <c r="U486" s="97" t="s">
        <v>1516</v>
      </c>
      <c r="V486" s="96" t="s">
        <v>952</v>
      </c>
      <c r="W486" s="125">
        <v>2</v>
      </c>
      <c r="X486" s="96" t="s">
        <v>984</v>
      </c>
      <c r="Y486" s="122">
        <v>1</v>
      </c>
      <c r="Z486" s="126">
        <v>0</v>
      </c>
      <c r="AA486" s="125">
        <v>0</v>
      </c>
      <c r="AB486" s="113">
        <v>0</v>
      </c>
      <c r="AC486" s="133">
        <v>0</v>
      </c>
      <c r="AD486" s="113">
        <v>1</v>
      </c>
      <c r="AE486" s="113">
        <v>0</v>
      </c>
      <c r="AF486" s="113">
        <v>1</v>
      </c>
      <c r="AG486" s="113"/>
      <c r="AH486" s="54">
        <f t="shared" si="16"/>
        <v>0</v>
      </c>
      <c r="AI486" s="54">
        <f t="shared" si="17"/>
        <v>0</v>
      </c>
      <c r="AJ486" s="136">
        <v>13221800</v>
      </c>
      <c r="AK486" s="180">
        <v>31002</v>
      </c>
      <c r="AL486" s="109" t="s">
        <v>957</v>
      </c>
      <c r="AM486" s="136">
        <v>7483129.9280508012</v>
      </c>
      <c r="AN486" s="141" t="s">
        <v>1517</v>
      </c>
    </row>
    <row r="487" spans="1:40" ht="38.25" x14ac:dyDescent="0.25">
      <c r="A487" s="96">
        <v>3</v>
      </c>
      <c r="B487" s="97" t="s">
        <v>281</v>
      </c>
      <c r="C487" s="96">
        <v>2</v>
      </c>
      <c r="D487" s="96" t="s">
        <v>1476</v>
      </c>
      <c r="E487" s="97" t="s">
        <v>1477</v>
      </c>
      <c r="F487" s="98">
        <v>4</v>
      </c>
      <c r="G487" s="96" t="s">
        <v>1509</v>
      </c>
      <c r="H487" s="97" t="s">
        <v>1510</v>
      </c>
      <c r="I487" s="96">
        <v>11</v>
      </c>
      <c r="J487" s="96"/>
      <c r="K487" s="97" t="s">
        <v>1511</v>
      </c>
      <c r="L487" s="98">
        <v>2020051290069</v>
      </c>
      <c r="M487" s="96">
        <v>5</v>
      </c>
      <c r="N487" s="199">
        <v>3245</v>
      </c>
      <c r="O487" s="97" t="str">
        <f>+VLOOKUP(N487,'[6]Productos PD'!$B$2:$C$349,2,FALSE)</f>
        <v>Realizar actividades de educación ambiental, mejoramiento de entornos y sensibilización respecto la separación en la fuente y manejo adecuado de residuos sólidos.</v>
      </c>
      <c r="P487" s="96" t="s">
        <v>952</v>
      </c>
      <c r="Q487" s="96">
        <v>7</v>
      </c>
      <c r="R487" s="122" t="s">
        <v>953</v>
      </c>
      <c r="S487" s="125">
        <v>2</v>
      </c>
      <c r="T487" s="97" t="s">
        <v>1439</v>
      </c>
      <c r="U487" s="97" t="s">
        <v>1518</v>
      </c>
      <c r="V487" s="96" t="s">
        <v>952</v>
      </c>
      <c r="W487" s="125">
        <v>10</v>
      </c>
      <c r="X487" s="96" t="s">
        <v>984</v>
      </c>
      <c r="Y487" s="122">
        <v>1</v>
      </c>
      <c r="Z487" s="126">
        <v>3</v>
      </c>
      <c r="AA487" s="126">
        <v>3</v>
      </c>
      <c r="AB487" s="113">
        <v>3</v>
      </c>
      <c r="AC487" s="133">
        <v>3</v>
      </c>
      <c r="AD487" s="113">
        <v>2</v>
      </c>
      <c r="AE487" s="113">
        <v>3</v>
      </c>
      <c r="AF487" s="113">
        <v>2</v>
      </c>
      <c r="AG487" s="113"/>
      <c r="AH487" s="54">
        <f t="shared" si="16"/>
        <v>1.5</v>
      </c>
      <c r="AI487" s="54">
        <f t="shared" si="17"/>
        <v>1</v>
      </c>
      <c r="AJ487" s="136">
        <v>3023193</v>
      </c>
      <c r="AK487" s="180">
        <v>31002</v>
      </c>
      <c r="AL487" s="108" t="s">
        <v>957</v>
      </c>
      <c r="AM487" s="136">
        <v>2249224.9154009661</v>
      </c>
      <c r="AN487" s="141"/>
    </row>
    <row r="488" spans="1:40" ht="38.25" x14ac:dyDescent="0.25">
      <c r="A488" s="96">
        <v>3</v>
      </c>
      <c r="B488" s="97" t="s">
        <v>281</v>
      </c>
      <c r="C488" s="96">
        <v>2</v>
      </c>
      <c r="D488" s="96" t="s">
        <v>1476</v>
      </c>
      <c r="E488" s="97" t="s">
        <v>1477</v>
      </c>
      <c r="F488" s="98">
        <v>4</v>
      </c>
      <c r="G488" s="96" t="s">
        <v>1509</v>
      </c>
      <c r="H488" s="97" t="s">
        <v>1510</v>
      </c>
      <c r="I488" s="96">
        <v>11</v>
      </c>
      <c r="J488" s="96"/>
      <c r="K488" s="97" t="s">
        <v>1511</v>
      </c>
      <c r="L488" s="98">
        <v>2020051290069</v>
      </c>
      <c r="M488" s="96">
        <v>5</v>
      </c>
      <c r="N488" s="199">
        <v>3245</v>
      </c>
      <c r="O488" s="97" t="str">
        <f>+VLOOKUP(N488,'[6]Productos PD'!$B$2:$C$349,2,FALSE)</f>
        <v>Realizar actividades de educación ambiental, mejoramiento de entornos y sensibilización respecto la separación en la fuente y manejo adecuado de residuos sólidos.</v>
      </c>
      <c r="P488" s="96" t="s">
        <v>952</v>
      </c>
      <c r="Q488" s="96">
        <v>7</v>
      </c>
      <c r="R488" s="122" t="s">
        <v>953</v>
      </c>
      <c r="S488" s="125">
        <v>2</v>
      </c>
      <c r="T488" s="97" t="s">
        <v>1439</v>
      </c>
      <c r="U488" s="97" t="s">
        <v>1518</v>
      </c>
      <c r="V488" s="96" t="s">
        <v>952</v>
      </c>
      <c r="W488" s="125">
        <v>10</v>
      </c>
      <c r="X488" s="96" t="s">
        <v>984</v>
      </c>
      <c r="Y488" s="122">
        <v>1</v>
      </c>
      <c r="Z488" s="126">
        <v>3</v>
      </c>
      <c r="AA488" s="126">
        <v>3</v>
      </c>
      <c r="AB488" s="113">
        <v>3</v>
      </c>
      <c r="AC488" s="133">
        <v>3</v>
      </c>
      <c r="AD488" s="113">
        <v>2</v>
      </c>
      <c r="AE488" s="113">
        <v>3</v>
      </c>
      <c r="AF488" s="113">
        <v>2</v>
      </c>
      <c r="AG488" s="113"/>
      <c r="AH488" s="54">
        <f t="shared" si="16"/>
        <v>1.5</v>
      </c>
      <c r="AI488" s="54">
        <f t="shared" si="17"/>
        <v>1</v>
      </c>
      <c r="AJ488" s="136">
        <v>4000000</v>
      </c>
      <c r="AK488" s="109"/>
      <c r="AL488" s="108" t="s">
        <v>965</v>
      </c>
      <c r="AM488" s="136">
        <v>1200000</v>
      </c>
      <c r="AN488" s="141"/>
    </row>
    <row r="489" spans="1:40" ht="38.25" x14ac:dyDescent="0.25">
      <c r="A489" s="96">
        <v>3</v>
      </c>
      <c r="B489" s="97" t="s">
        <v>281</v>
      </c>
      <c r="C489" s="96">
        <v>3</v>
      </c>
      <c r="D489" s="96" t="s">
        <v>1519</v>
      </c>
      <c r="E489" s="97" t="s">
        <v>1520</v>
      </c>
      <c r="F489" s="98">
        <v>1</v>
      </c>
      <c r="G489" s="96" t="s">
        <v>1521</v>
      </c>
      <c r="H489" s="97" t="s">
        <v>1522</v>
      </c>
      <c r="I489" s="96">
        <v>13</v>
      </c>
      <c r="J489" s="96"/>
      <c r="K489" s="97" t="s">
        <v>1523</v>
      </c>
      <c r="L489" s="98">
        <v>2020051290014</v>
      </c>
      <c r="M489" s="96">
        <v>4</v>
      </c>
      <c r="N489" s="96">
        <v>3314</v>
      </c>
      <c r="O489" s="97" t="str">
        <f>+VLOOKUP(N489,'[6]Productos PD'!$B$2:$C$349,2,FALSE)</f>
        <v>Integrar a la Geodatabase del Municipio la Gestión integral del Riesgo y atención de Desastres, obtenidos de la actualización del PBOT, PMGRD y estudios de amenaza y alto riesgo específicos.</v>
      </c>
      <c r="P489" s="96" t="s">
        <v>952</v>
      </c>
      <c r="Q489" s="96">
        <v>3</v>
      </c>
      <c r="R489" s="122" t="s">
        <v>953</v>
      </c>
      <c r="S489" s="125">
        <v>1</v>
      </c>
      <c r="T489" s="97" t="s">
        <v>1439</v>
      </c>
      <c r="U489" s="97" t="s">
        <v>1524</v>
      </c>
      <c r="V489" s="96" t="s">
        <v>983</v>
      </c>
      <c r="W489" s="122">
        <v>1</v>
      </c>
      <c r="X489" s="96" t="s">
        <v>956</v>
      </c>
      <c r="Y489" s="122">
        <v>1</v>
      </c>
      <c r="Z489" s="197">
        <v>0</v>
      </c>
      <c r="AA489" s="197">
        <v>0</v>
      </c>
      <c r="AB489" s="197">
        <v>0</v>
      </c>
      <c r="AC489" s="197">
        <v>0</v>
      </c>
      <c r="AD489" s="197">
        <v>0</v>
      </c>
      <c r="AE489" s="197">
        <v>0</v>
      </c>
      <c r="AF489" s="111">
        <v>1</v>
      </c>
      <c r="AG489" s="113"/>
      <c r="AH489" s="54">
        <f t="shared" si="16"/>
        <v>0</v>
      </c>
      <c r="AI489" s="54">
        <f t="shared" si="17"/>
        <v>0</v>
      </c>
      <c r="AJ489" s="136">
        <v>30000000</v>
      </c>
      <c r="AK489" s="180">
        <v>31501</v>
      </c>
      <c r="AL489" s="108" t="s">
        <v>957</v>
      </c>
      <c r="AM489" s="136">
        <v>0</v>
      </c>
      <c r="AN489" s="141"/>
    </row>
    <row r="490" spans="1:40" ht="63.75" x14ac:dyDescent="0.25">
      <c r="A490" s="96">
        <v>3</v>
      </c>
      <c r="B490" s="97" t="s">
        <v>281</v>
      </c>
      <c r="C490" s="96">
        <v>3</v>
      </c>
      <c r="D490" s="96" t="s">
        <v>1519</v>
      </c>
      <c r="E490" s="97" t="s">
        <v>1520</v>
      </c>
      <c r="F490" s="98">
        <v>1</v>
      </c>
      <c r="G490" s="96" t="s">
        <v>1521</v>
      </c>
      <c r="H490" s="97" t="s">
        <v>1522</v>
      </c>
      <c r="I490" s="96">
        <v>13</v>
      </c>
      <c r="J490" s="96"/>
      <c r="K490" s="97" t="s">
        <v>1523</v>
      </c>
      <c r="L490" s="98">
        <v>2020051290014</v>
      </c>
      <c r="M490" s="96">
        <v>6</v>
      </c>
      <c r="N490" s="96">
        <v>3316</v>
      </c>
      <c r="O490" s="97" t="str">
        <f>+VLOOKUP(N490,'[6]Productos PD'!$B$2:$C$349,2,FALSE)</f>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
      <c r="P490" s="96" t="s">
        <v>952</v>
      </c>
      <c r="Q490" s="96">
        <v>3</v>
      </c>
      <c r="R490" s="122" t="s">
        <v>953</v>
      </c>
      <c r="S490" s="125">
        <v>1</v>
      </c>
      <c r="T490" s="97" t="s">
        <v>1439</v>
      </c>
      <c r="U490" s="104" t="s">
        <v>1525</v>
      </c>
      <c r="V490" s="96" t="s">
        <v>952</v>
      </c>
      <c r="W490" s="200">
        <v>10</v>
      </c>
      <c r="X490" s="96" t="s">
        <v>984</v>
      </c>
      <c r="Y490" s="201">
        <v>0.5</v>
      </c>
      <c r="Z490" s="198">
        <v>1</v>
      </c>
      <c r="AA490" s="126">
        <v>1</v>
      </c>
      <c r="AB490" s="176">
        <v>3</v>
      </c>
      <c r="AC490" s="133">
        <v>3</v>
      </c>
      <c r="AD490" s="176">
        <v>3</v>
      </c>
      <c r="AE490" s="113">
        <v>2</v>
      </c>
      <c r="AF490" s="176">
        <v>3</v>
      </c>
      <c r="AG490" s="113"/>
      <c r="AH490" s="54">
        <f t="shared" si="16"/>
        <v>0.66666666666666663</v>
      </c>
      <c r="AI490" s="54">
        <f t="shared" si="17"/>
        <v>0.66666666666666663</v>
      </c>
      <c r="AJ490" s="136">
        <v>2548740</v>
      </c>
      <c r="AK490" s="180">
        <v>31002</v>
      </c>
      <c r="AL490" s="108" t="s">
        <v>957</v>
      </c>
      <c r="AM490" s="136">
        <v>1442508</v>
      </c>
      <c r="AN490" s="141" t="s">
        <v>1526</v>
      </c>
    </row>
    <row r="491" spans="1:40" ht="63.75" x14ac:dyDescent="0.25">
      <c r="A491" s="96">
        <v>3</v>
      </c>
      <c r="B491" s="97" t="s">
        <v>281</v>
      </c>
      <c r="C491" s="96">
        <v>3</v>
      </c>
      <c r="D491" s="96" t="s">
        <v>1519</v>
      </c>
      <c r="E491" s="97" t="s">
        <v>1520</v>
      </c>
      <c r="F491" s="98">
        <v>1</v>
      </c>
      <c r="G491" s="96" t="s">
        <v>1521</v>
      </c>
      <c r="H491" s="97" t="s">
        <v>1522</v>
      </c>
      <c r="I491" s="96">
        <v>13</v>
      </c>
      <c r="J491" s="96"/>
      <c r="K491" s="97" t="s">
        <v>1523</v>
      </c>
      <c r="L491" s="98">
        <v>2020051290014</v>
      </c>
      <c r="M491" s="96">
        <v>6</v>
      </c>
      <c r="N491" s="96">
        <v>3316</v>
      </c>
      <c r="O491" s="97" t="str">
        <f>+VLOOKUP(N491,'[6]Productos PD'!$B$2:$C$349,2,FALSE)</f>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
      <c r="P491" s="96" t="s">
        <v>952</v>
      </c>
      <c r="Q491" s="96">
        <v>3</v>
      </c>
      <c r="R491" s="122" t="s">
        <v>953</v>
      </c>
      <c r="S491" s="125">
        <v>1</v>
      </c>
      <c r="T491" s="97" t="s">
        <v>1439</v>
      </c>
      <c r="U491" s="104" t="s">
        <v>1527</v>
      </c>
      <c r="V491" s="96" t="s">
        <v>952</v>
      </c>
      <c r="W491" s="200">
        <v>4</v>
      </c>
      <c r="X491" s="96" t="s">
        <v>984</v>
      </c>
      <c r="Y491" s="201">
        <v>0.5</v>
      </c>
      <c r="Z491" s="198">
        <v>1</v>
      </c>
      <c r="AA491" s="126">
        <v>1</v>
      </c>
      <c r="AB491" s="176">
        <v>1</v>
      </c>
      <c r="AC491" s="133">
        <v>1</v>
      </c>
      <c r="AD491" s="176">
        <v>1</v>
      </c>
      <c r="AE491" s="113">
        <v>0</v>
      </c>
      <c r="AF491" s="176">
        <v>1</v>
      </c>
      <c r="AG491" s="113"/>
      <c r="AH491" s="54">
        <f t="shared" si="16"/>
        <v>0</v>
      </c>
      <c r="AI491" s="54">
        <f t="shared" si="17"/>
        <v>0</v>
      </c>
      <c r="AJ491" s="136">
        <v>2548740</v>
      </c>
      <c r="AK491" s="180">
        <v>31002</v>
      </c>
      <c r="AL491" s="108" t="s">
        <v>957</v>
      </c>
      <c r="AM491" s="136">
        <v>1442508</v>
      </c>
      <c r="AN491" s="141" t="s">
        <v>1528</v>
      </c>
    </row>
    <row r="492" spans="1:40" ht="76.5" x14ac:dyDescent="0.25">
      <c r="A492" s="96">
        <v>3</v>
      </c>
      <c r="B492" s="97" t="s">
        <v>281</v>
      </c>
      <c r="C492" s="96">
        <v>3</v>
      </c>
      <c r="D492" s="96" t="s">
        <v>1519</v>
      </c>
      <c r="E492" s="97" t="s">
        <v>1520</v>
      </c>
      <c r="F492" s="98">
        <v>2</v>
      </c>
      <c r="G492" s="96" t="s">
        <v>1529</v>
      </c>
      <c r="H492" s="97" t="s">
        <v>1530</v>
      </c>
      <c r="I492" s="96">
        <v>13</v>
      </c>
      <c r="J492" s="96"/>
      <c r="K492" s="97" t="s">
        <v>1523</v>
      </c>
      <c r="L492" s="98">
        <v>2020051290014</v>
      </c>
      <c r="M492" s="96">
        <v>2</v>
      </c>
      <c r="N492" s="199">
        <v>3322</v>
      </c>
      <c r="O492" s="97" t="str">
        <f>+VLOOKUP(N492,'[6]Productos PD'!$B$2:$C$349,2,FALSE)</f>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
      <c r="P492" s="96" t="s">
        <v>1295</v>
      </c>
      <c r="Q492" s="122">
        <v>1</v>
      </c>
      <c r="R492" s="122" t="s">
        <v>1001</v>
      </c>
      <c r="S492" s="122">
        <v>1</v>
      </c>
      <c r="T492" s="97" t="s">
        <v>1439</v>
      </c>
      <c r="U492" s="104" t="s">
        <v>1531</v>
      </c>
      <c r="V492" s="96" t="s">
        <v>983</v>
      </c>
      <c r="W492" s="122">
        <v>1</v>
      </c>
      <c r="X492" s="96" t="s">
        <v>984</v>
      </c>
      <c r="Y492" s="201">
        <v>0.25</v>
      </c>
      <c r="Z492" s="202">
        <v>0</v>
      </c>
      <c r="AA492" s="197">
        <v>0</v>
      </c>
      <c r="AB492" s="202">
        <v>0</v>
      </c>
      <c r="AC492" s="202">
        <v>0</v>
      </c>
      <c r="AD492" s="203">
        <v>0.25</v>
      </c>
      <c r="AE492" s="197">
        <v>0</v>
      </c>
      <c r="AF492" s="203">
        <v>0.75</v>
      </c>
      <c r="AG492" s="113"/>
      <c r="AH492" s="54">
        <f t="shared" si="16"/>
        <v>0</v>
      </c>
      <c r="AI492" s="54">
        <f t="shared" si="17"/>
        <v>0</v>
      </c>
      <c r="AJ492" s="136">
        <v>200000000</v>
      </c>
      <c r="AK492" s="180"/>
      <c r="AL492" s="108" t="s">
        <v>965</v>
      </c>
      <c r="AM492" s="136">
        <v>0</v>
      </c>
      <c r="AN492" s="141" t="s">
        <v>1504</v>
      </c>
    </row>
    <row r="493" spans="1:40" ht="76.5" x14ac:dyDescent="0.25">
      <c r="A493" s="96">
        <v>3</v>
      </c>
      <c r="B493" s="97" t="s">
        <v>281</v>
      </c>
      <c r="C493" s="96">
        <v>3</v>
      </c>
      <c r="D493" s="96" t="s">
        <v>1519</v>
      </c>
      <c r="E493" s="97" t="s">
        <v>1520</v>
      </c>
      <c r="F493" s="98">
        <v>2</v>
      </c>
      <c r="G493" s="96" t="s">
        <v>1529</v>
      </c>
      <c r="H493" s="97" t="s">
        <v>1530</v>
      </c>
      <c r="I493" s="96">
        <v>13</v>
      </c>
      <c r="J493" s="96"/>
      <c r="K493" s="97" t="s">
        <v>1523</v>
      </c>
      <c r="L493" s="98">
        <v>2020051290014</v>
      </c>
      <c r="M493" s="96">
        <v>2</v>
      </c>
      <c r="N493" s="199">
        <v>3322</v>
      </c>
      <c r="O493" s="97" t="str">
        <f>+VLOOKUP(N493,'[6]Productos PD'!$B$2:$C$349,2,FALSE)</f>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
      <c r="P493" s="96" t="s">
        <v>1295</v>
      </c>
      <c r="Q493" s="122">
        <v>1</v>
      </c>
      <c r="R493" s="122" t="s">
        <v>1001</v>
      </c>
      <c r="S493" s="122">
        <v>1</v>
      </c>
      <c r="T493" s="97" t="s">
        <v>1439</v>
      </c>
      <c r="U493" s="104" t="s">
        <v>1532</v>
      </c>
      <c r="V493" s="96" t="s">
        <v>983</v>
      </c>
      <c r="W493" s="122">
        <v>1</v>
      </c>
      <c r="X493" s="96" t="s">
        <v>984</v>
      </c>
      <c r="Y493" s="201">
        <v>0.75</v>
      </c>
      <c r="Z493" s="202">
        <v>0</v>
      </c>
      <c r="AA493" s="197">
        <v>0</v>
      </c>
      <c r="AB493" s="203">
        <v>0.1</v>
      </c>
      <c r="AC493" s="202">
        <v>0</v>
      </c>
      <c r="AD493" s="203">
        <v>0.5</v>
      </c>
      <c r="AE493" s="197">
        <v>0</v>
      </c>
      <c r="AF493" s="203">
        <v>0.4</v>
      </c>
      <c r="AG493" s="204"/>
      <c r="AH493" s="54">
        <f t="shared" si="16"/>
        <v>0</v>
      </c>
      <c r="AI493" s="54">
        <f t="shared" si="17"/>
        <v>0</v>
      </c>
      <c r="AJ493" s="136">
        <v>40000000</v>
      </c>
      <c r="AK493" s="180">
        <v>31501</v>
      </c>
      <c r="AL493" s="108" t="s">
        <v>957</v>
      </c>
      <c r="AM493" s="136">
        <v>0</v>
      </c>
      <c r="AN493" s="141" t="s">
        <v>1504</v>
      </c>
    </row>
    <row r="494" spans="1:40" ht="25.5" x14ac:dyDescent="0.25">
      <c r="A494" s="96">
        <v>3</v>
      </c>
      <c r="B494" s="97" t="s">
        <v>281</v>
      </c>
      <c r="C494" s="96">
        <v>4</v>
      </c>
      <c r="D494" s="96" t="s">
        <v>1533</v>
      </c>
      <c r="E494" s="97" t="s">
        <v>1534</v>
      </c>
      <c r="F494" s="98">
        <v>3</v>
      </c>
      <c r="G494" s="96" t="s">
        <v>1535</v>
      </c>
      <c r="H494" s="97" t="s">
        <v>1536</v>
      </c>
      <c r="I494" s="96">
        <v>6</v>
      </c>
      <c r="J494" s="96"/>
      <c r="K494" s="97" t="s">
        <v>1537</v>
      </c>
      <c r="L494" s="98">
        <v>2020051290068</v>
      </c>
      <c r="M494" s="96">
        <v>1</v>
      </c>
      <c r="N494" s="199">
        <v>3431</v>
      </c>
      <c r="O494" s="97" t="str">
        <f>+VLOOKUP(N494,'[6]Productos PD'!$B$2:$C$349,2,FALSE)</f>
        <v>Acciones para aumentar la cobertura del servicio de aseo en zona urbana y rural del Municipio de Caldas.</v>
      </c>
      <c r="P494" s="96" t="s">
        <v>952</v>
      </c>
      <c r="Q494" s="96">
        <v>4</v>
      </c>
      <c r="R494" s="122" t="s">
        <v>953</v>
      </c>
      <c r="S494" s="125">
        <v>1</v>
      </c>
      <c r="T494" s="97" t="s">
        <v>1439</v>
      </c>
      <c r="U494" s="104" t="s">
        <v>1538</v>
      </c>
      <c r="V494" s="96" t="s">
        <v>952</v>
      </c>
      <c r="W494" s="200">
        <v>1</v>
      </c>
      <c r="X494" s="96" t="s">
        <v>984</v>
      </c>
      <c r="Y494" s="201">
        <v>0.25</v>
      </c>
      <c r="Z494" s="198">
        <v>0</v>
      </c>
      <c r="AA494" s="125">
        <v>0</v>
      </c>
      <c r="AB494" s="176">
        <v>0</v>
      </c>
      <c r="AC494" s="133">
        <v>1</v>
      </c>
      <c r="AD494" s="176">
        <v>1</v>
      </c>
      <c r="AE494" s="113">
        <v>2</v>
      </c>
      <c r="AF494" s="176">
        <v>0</v>
      </c>
      <c r="AG494" s="204"/>
      <c r="AH494" s="54">
        <f t="shared" si="16"/>
        <v>2</v>
      </c>
      <c r="AI494" s="54">
        <f t="shared" si="17"/>
        <v>1</v>
      </c>
      <c r="AJ494" s="136">
        <v>7160287</v>
      </c>
      <c r="AK494" s="180">
        <v>31002</v>
      </c>
      <c r="AL494" s="108" t="s">
        <v>957</v>
      </c>
      <c r="AM494" s="136">
        <v>7160287</v>
      </c>
      <c r="AN494" s="141"/>
    </row>
    <row r="495" spans="1:40" ht="25.5" x14ac:dyDescent="0.25">
      <c r="A495" s="96">
        <v>3</v>
      </c>
      <c r="B495" s="97" t="s">
        <v>281</v>
      </c>
      <c r="C495" s="96">
        <v>4</v>
      </c>
      <c r="D495" s="96" t="s">
        <v>1533</v>
      </c>
      <c r="E495" s="97" t="s">
        <v>1534</v>
      </c>
      <c r="F495" s="98">
        <v>3</v>
      </c>
      <c r="G495" s="96" t="s">
        <v>1535</v>
      </c>
      <c r="H495" s="97" t="s">
        <v>1536</v>
      </c>
      <c r="I495" s="96">
        <v>6</v>
      </c>
      <c r="J495" s="96"/>
      <c r="K495" s="97" t="s">
        <v>1537</v>
      </c>
      <c r="L495" s="98">
        <v>2020051290068</v>
      </c>
      <c r="M495" s="96">
        <v>1</v>
      </c>
      <c r="N495" s="199">
        <v>3431</v>
      </c>
      <c r="O495" s="97" t="str">
        <f>+VLOOKUP(N495,'[6]Productos PD'!$B$2:$C$349,2,FALSE)</f>
        <v>Acciones para aumentar la cobertura del servicio de aseo en zona urbana y rural del Municipio de Caldas.</v>
      </c>
      <c r="P495" s="96" t="s">
        <v>952</v>
      </c>
      <c r="Q495" s="96">
        <v>4</v>
      </c>
      <c r="R495" s="122" t="s">
        <v>953</v>
      </c>
      <c r="S495" s="125">
        <v>1</v>
      </c>
      <c r="T495" s="97" t="s">
        <v>1439</v>
      </c>
      <c r="U495" s="104" t="s">
        <v>1539</v>
      </c>
      <c r="V495" s="96" t="s">
        <v>952</v>
      </c>
      <c r="W495" s="200">
        <v>2</v>
      </c>
      <c r="X495" s="96" t="s">
        <v>984</v>
      </c>
      <c r="Y495" s="201">
        <v>0.75</v>
      </c>
      <c r="Z495" s="198">
        <v>0</v>
      </c>
      <c r="AA495" s="125">
        <v>0</v>
      </c>
      <c r="AB495" s="176">
        <v>1</v>
      </c>
      <c r="AC495" s="133">
        <v>1</v>
      </c>
      <c r="AD495" s="176">
        <v>1</v>
      </c>
      <c r="AE495" s="113">
        <v>0</v>
      </c>
      <c r="AF495" s="176">
        <v>0</v>
      </c>
      <c r="AG495" s="113"/>
      <c r="AH495" s="54">
        <f t="shared" si="16"/>
        <v>0</v>
      </c>
      <c r="AI495" s="54">
        <f t="shared" si="17"/>
        <v>0</v>
      </c>
      <c r="AJ495" s="136">
        <v>10740430</v>
      </c>
      <c r="AK495" s="180">
        <v>31002</v>
      </c>
      <c r="AL495" s="108" t="s">
        <v>957</v>
      </c>
      <c r="AM495" s="136">
        <v>6157665</v>
      </c>
      <c r="AN495" s="141" t="s">
        <v>1540</v>
      </c>
    </row>
    <row r="496" spans="1:40" ht="38.25" x14ac:dyDescent="0.25">
      <c r="A496" s="96">
        <v>3</v>
      </c>
      <c r="B496" s="97" t="s">
        <v>281</v>
      </c>
      <c r="C496" s="96">
        <v>4</v>
      </c>
      <c r="D496" s="96" t="s">
        <v>1533</v>
      </c>
      <c r="E496" s="97" t="s">
        <v>1534</v>
      </c>
      <c r="F496" s="98">
        <v>3</v>
      </c>
      <c r="G496" s="96" t="s">
        <v>1535</v>
      </c>
      <c r="H496" s="97" t="s">
        <v>1536</v>
      </c>
      <c r="I496" s="96">
        <v>6</v>
      </c>
      <c r="J496" s="96"/>
      <c r="K496" s="97" t="s">
        <v>1537</v>
      </c>
      <c r="L496" s="98">
        <v>2020051290068</v>
      </c>
      <c r="M496" s="96">
        <v>2</v>
      </c>
      <c r="N496" s="199">
        <v>3432</v>
      </c>
      <c r="O496" s="97" t="str">
        <f>+VLOOKUP(N496,'[6]Productos PD'!$B$2:$C$349,2,FALSE)</f>
        <v>Acciones de apoyo técnico, logístico y operativo a Grupos organizados y legalmente constituidos con sistemas de aprovechamiento de residuos sólidos en operación</v>
      </c>
      <c r="P496" s="96" t="s">
        <v>952</v>
      </c>
      <c r="Q496" s="96">
        <v>3</v>
      </c>
      <c r="R496" s="122" t="s">
        <v>953</v>
      </c>
      <c r="S496" s="125">
        <v>1</v>
      </c>
      <c r="T496" s="97" t="s">
        <v>1439</v>
      </c>
      <c r="U496" s="97" t="s">
        <v>1541</v>
      </c>
      <c r="V496" s="96" t="s">
        <v>952</v>
      </c>
      <c r="W496" s="200">
        <v>3</v>
      </c>
      <c r="X496" s="96" t="s">
        <v>984</v>
      </c>
      <c r="Y496" s="201">
        <v>1</v>
      </c>
      <c r="Z496" s="126">
        <v>0</v>
      </c>
      <c r="AA496" s="125">
        <v>0</v>
      </c>
      <c r="AB496" s="113">
        <v>1</v>
      </c>
      <c r="AC496" s="133">
        <v>1</v>
      </c>
      <c r="AD496" s="113">
        <v>1</v>
      </c>
      <c r="AE496" s="113">
        <v>2</v>
      </c>
      <c r="AF496" s="113">
        <v>1</v>
      </c>
      <c r="AG496" s="113"/>
      <c r="AH496" s="54">
        <f t="shared" si="16"/>
        <v>2</v>
      </c>
      <c r="AI496" s="54">
        <f t="shared" si="17"/>
        <v>1</v>
      </c>
      <c r="AJ496" s="136">
        <v>3000000</v>
      </c>
      <c r="AK496" s="180">
        <v>31002</v>
      </c>
      <c r="AL496" s="108" t="s">
        <v>957</v>
      </c>
      <c r="AM496" s="136">
        <v>2231969.558742329</v>
      </c>
      <c r="AN496" s="141"/>
    </row>
    <row r="497" spans="1:40" ht="25.5" x14ac:dyDescent="0.25">
      <c r="A497" s="96">
        <v>3</v>
      </c>
      <c r="B497" s="97" t="s">
        <v>281</v>
      </c>
      <c r="C497" s="96">
        <v>4</v>
      </c>
      <c r="D497" s="96" t="s">
        <v>1533</v>
      </c>
      <c r="E497" s="97" t="s">
        <v>1534</v>
      </c>
      <c r="F497" s="98">
        <v>3</v>
      </c>
      <c r="G497" s="96" t="s">
        <v>1535</v>
      </c>
      <c r="H497" s="97" t="s">
        <v>1536</v>
      </c>
      <c r="I497" s="96">
        <v>6</v>
      </c>
      <c r="J497" s="96"/>
      <c r="K497" s="97" t="s">
        <v>1537</v>
      </c>
      <c r="L497" s="98">
        <v>2020051290068</v>
      </c>
      <c r="M497" s="96">
        <v>3</v>
      </c>
      <c r="N497" s="199">
        <v>3433</v>
      </c>
      <c r="O497" s="97" t="str">
        <f>+VLOOKUP(N497,'[6]Productos PD'!$B$2:$C$349,2,FALSE)</f>
        <v>Acciones para incrementar el porcentaje de residuos sólidos reciclados</v>
      </c>
      <c r="P497" s="96" t="s">
        <v>952</v>
      </c>
      <c r="Q497" s="96">
        <v>4</v>
      </c>
      <c r="R497" s="122" t="s">
        <v>953</v>
      </c>
      <c r="S497" s="125">
        <v>1</v>
      </c>
      <c r="T497" s="97" t="s">
        <v>1439</v>
      </c>
      <c r="U497" s="97" t="s">
        <v>1542</v>
      </c>
      <c r="V497" s="96" t="s">
        <v>952</v>
      </c>
      <c r="W497" s="200">
        <v>20</v>
      </c>
      <c r="X497" s="96" t="s">
        <v>984</v>
      </c>
      <c r="Y497" s="201">
        <v>1</v>
      </c>
      <c r="Z497" s="126">
        <v>4</v>
      </c>
      <c r="AA497" s="126">
        <v>4</v>
      </c>
      <c r="AB497" s="113">
        <v>4</v>
      </c>
      <c r="AC497" s="133">
        <v>4</v>
      </c>
      <c r="AD497" s="113">
        <v>6</v>
      </c>
      <c r="AE497" s="113">
        <v>8</v>
      </c>
      <c r="AF497" s="113">
        <v>6</v>
      </c>
      <c r="AG497" s="113"/>
      <c r="AH497" s="54">
        <f t="shared" si="16"/>
        <v>1.3333333333333333</v>
      </c>
      <c r="AI497" s="54">
        <f t="shared" si="17"/>
        <v>1</v>
      </c>
      <c r="AJ497" s="136">
        <v>23867624</v>
      </c>
      <c r="AK497" s="180">
        <v>31002</v>
      </c>
      <c r="AL497" s="108" t="s">
        <v>957</v>
      </c>
      <c r="AM497" s="136">
        <v>17757270.069169275</v>
      </c>
      <c r="AN497" s="141"/>
    </row>
    <row r="498" spans="1:40" ht="25.5" x14ac:dyDescent="0.25">
      <c r="A498" s="96">
        <v>3</v>
      </c>
      <c r="B498" s="97" t="s">
        <v>281</v>
      </c>
      <c r="C498" s="96">
        <v>4</v>
      </c>
      <c r="D498" s="96" t="s">
        <v>1533</v>
      </c>
      <c r="E498" s="97" t="s">
        <v>1534</v>
      </c>
      <c r="F498" s="98">
        <v>3</v>
      </c>
      <c r="G498" s="96" t="s">
        <v>1535</v>
      </c>
      <c r="H498" s="97" t="s">
        <v>1536</v>
      </c>
      <c r="I498" s="96">
        <v>6</v>
      </c>
      <c r="J498" s="96"/>
      <c r="K498" s="97" t="s">
        <v>1537</v>
      </c>
      <c r="L498" s="98">
        <v>2020051290068</v>
      </c>
      <c r="M498" s="96">
        <v>4</v>
      </c>
      <c r="N498" s="96">
        <v>3434</v>
      </c>
      <c r="O498" s="97" t="str">
        <f>+VLOOKUP(N498,'[6]Productos PD'!$B$2:$C$349,2,FALSE)</f>
        <v>Actualización e implementación del PGIRS Municipal</v>
      </c>
      <c r="P498" s="96" t="s">
        <v>983</v>
      </c>
      <c r="Q498" s="122">
        <v>1</v>
      </c>
      <c r="R498" s="122" t="s">
        <v>1001</v>
      </c>
      <c r="S498" s="122">
        <v>0.75</v>
      </c>
      <c r="T498" s="97" t="s">
        <v>1439</v>
      </c>
      <c r="U498" s="97" t="s">
        <v>1543</v>
      </c>
      <c r="V498" s="96" t="s">
        <v>983</v>
      </c>
      <c r="W498" s="122">
        <v>1</v>
      </c>
      <c r="X498" s="96" t="s">
        <v>984</v>
      </c>
      <c r="Y498" s="201">
        <v>1</v>
      </c>
      <c r="Z498" s="197">
        <v>0</v>
      </c>
      <c r="AA498" s="197">
        <v>0</v>
      </c>
      <c r="AB498" s="203">
        <v>0.25</v>
      </c>
      <c r="AC498" s="202">
        <v>0</v>
      </c>
      <c r="AD498" s="203">
        <v>0.75</v>
      </c>
      <c r="AE498" s="203">
        <v>0</v>
      </c>
      <c r="AF498" s="197">
        <v>0</v>
      </c>
      <c r="AG498" s="113"/>
      <c r="AH498" s="54">
        <f t="shared" si="16"/>
        <v>0</v>
      </c>
      <c r="AI498" s="54">
        <f t="shared" si="17"/>
        <v>0</v>
      </c>
      <c r="AJ498" s="136">
        <v>239200000</v>
      </c>
      <c r="AK498" s="180">
        <v>61006</v>
      </c>
      <c r="AL498" s="108" t="s">
        <v>957</v>
      </c>
      <c r="AM498" s="136">
        <v>0</v>
      </c>
      <c r="AN498" s="141" t="s">
        <v>1504</v>
      </c>
    </row>
    <row r="499" spans="1:40" ht="25.5" x14ac:dyDescent="0.25">
      <c r="A499" s="96">
        <v>3</v>
      </c>
      <c r="B499" s="97" t="s">
        <v>281</v>
      </c>
      <c r="C499" s="96">
        <v>4</v>
      </c>
      <c r="D499" s="96" t="s">
        <v>1533</v>
      </c>
      <c r="E499" s="97" t="s">
        <v>1534</v>
      </c>
      <c r="F499" s="98">
        <v>3</v>
      </c>
      <c r="G499" s="96" t="s">
        <v>1535</v>
      </c>
      <c r="H499" s="97" t="s">
        <v>1536</v>
      </c>
      <c r="I499" s="96">
        <v>6</v>
      </c>
      <c r="J499" s="96"/>
      <c r="K499" s="97" t="s">
        <v>1537</v>
      </c>
      <c r="L499" s="98">
        <v>2020051290068</v>
      </c>
      <c r="M499" s="96">
        <v>5</v>
      </c>
      <c r="N499" s="96">
        <v>3435</v>
      </c>
      <c r="O499" s="97" t="str">
        <f>+VLOOKUP(N499,'[6]Productos PD'!$B$2:$C$349,2,FALSE)</f>
        <v>Acciones tendientes a la consolidación, promoción y difusión de la Estrategia Nacional de Economía Circular en el Municipio de Caldas</v>
      </c>
      <c r="P499" s="96" t="s">
        <v>952</v>
      </c>
      <c r="Q499" s="96">
        <v>3</v>
      </c>
      <c r="R499" s="122" t="s">
        <v>953</v>
      </c>
      <c r="S499" s="125">
        <v>1</v>
      </c>
      <c r="T499" s="97" t="s">
        <v>1439</v>
      </c>
      <c r="U499" s="97" t="s">
        <v>1544</v>
      </c>
      <c r="V499" s="96" t="s">
        <v>952</v>
      </c>
      <c r="W499" s="125">
        <v>3</v>
      </c>
      <c r="X499" s="96" t="s">
        <v>984</v>
      </c>
      <c r="Y499" s="122">
        <v>1</v>
      </c>
      <c r="Z499" s="126">
        <v>0</v>
      </c>
      <c r="AA499" s="125">
        <v>0</v>
      </c>
      <c r="AB499" s="113">
        <v>1</v>
      </c>
      <c r="AC499" s="133">
        <v>1</v>
      </c>
      <c r="AD499" s="113">
        <v>1</v>
      </c>
      <c r="AE499" s="113">
        <v>1</v>
      </c>
      <c r="AF499" s="113">
        <v>1</v>
      </c>
      <c r="AG499" s="113"/>
      <c r="AH499" s="54">
        <f t="shared" si="16"/>
        <v>1</v>
      </c>
      <c r="AI499" s="54">
        <f t="shared" si="17"/>
        <v>1</v>
      </c>
      <c r="AJ499" s="136">
        <v>10430502</v>
      </c>
      <c r="AK499" s="180">
        <v>31002</v>
      </c>
      <c r="AL499" s="108" t="s">
        <v>957</v>
      </c>
      <c r="AM499" s="136">
        <v>7760187.6488003274</v>
      </c>
      <c r="AN499" s="141"/>
    </row>
    <row r="500" spans="1:40" ht="25.5" x14ac:dyDescent="0.25">
      <c r="A500" s="96">
        <v>3</v>
      </c>
      <c r="B500" s="97" t="s">
        <v>281</v>
      </c>
      <c r="C500" s="96">
        <v>4</v>
      </c>
      <c r="D500" s="96" t="s">
        <v>1533</v>
      </c>
      <c r="E500" s="97" t="s">
        <v>1534</v>
      </c>
      <c r="F500" s="98">
        <v>3</v>
      </c>
      <c r="G500" s="96" t="s">
        <v>1535</v>
      </c>
      <c r="H500" s="97" t="s">
        <v>1536</v>
      </c>
      <c r="I500" s="96">
        <v>6</v>
      </c>
      <c r="J500" s="96"/>
      <c r="K500" s="97" t="s">
        <v>1537</v>
      </c>
      <c r="L500" s="98">
        <v>2020051290068</v>
      </c>
      <c r="M500" s="96">
        <v>5</v>
      </c>
      <c r="N500" s="96">
        <v>3435</v>
      </c>
      <c r="O500" s="97" t="str">
        <f>+VLOOKUP(N500,'[6]Productos PD'!$B$2:$C$349,2,FALSE)</f>
        <v>Acciones tendientes a la consolidación, promoción y difusión de la Estrategia Nacional de Economía Circular en el Municipio de Caldas</v>
      </c>
      <c r="P500" s="96" t="s">
        <v>952</v>
      </c>
      <c r="Q500" s="96">
        <v>3</v>
      </c>
      <c r="R500" s="122" t="s">
        <v>953</v>
      </c>
      <c r="S500" s="125">
        <v>1</v>
      </c>
      <c r="T500" s="97" t="s">
        <v>1439</v>
      </c>
      <c r="U500" s="97" t="s">
        <v>1544</v>
      </c>
      <c r="V500" s="96" t="s">
        <v>952</v>
      </c>
      <c r="W500" s="125">
        <v>3</v>
      </c>
      <c r="X500" s="96" t="s">
        <v>984</v>
      </c>
      <c r="Y500" s="122">
        <v>1</v>
      </c>
      <c r="Z500" s="126">
        <v>0</v>
      </c>
      <c r="AA500" s="125">
        <v>0</v>
      </c>
      <c r="AB500" s="113">
        <v>1</v>
      </c>
      <c r="AC500" s="133">
        <v>1</v>
      </c>
      <c r="AD500" s="113">
        <v>1</v>
      </c>
      <c r="AE500" s="113">
        <v>1</v>
      </c>
      <c r="AF500" s="113">
        <v>1</v>
      </c>
      <c r="AG500" s="113"/>
      <c r="AH500" s="54">
        <f t="shared" si="16"/>
        <v>1</v>
      </c>
      <c r="AI500" s="54">
        <f t="shared" si="17"/>
        <v>1</v>
      </c>
      <c r="AJ500" s="136">
        <v>30000000</v>
      </c>
      <c r="AK500" s="180"/>
      <c r="AL500" s="108" t="s">
        <v>965</v>
      </c>
      <c r="AM500" s="136">
        <v>10000000</v>
      </c>
      <c r="AN500" s="141"/>
    </row>
    <row r="501" spans="1:40" ht="38.25" x14ac:dyDescent="0.25">
      <c r="A501" s="96">
        <v>3</v>
      </c>
      <c r="B501" s="97" t="s">
        <v>281</v>
      </c>
      <c r="C501" s="96">
        <v>4</v>
      </c>
      <c r="D501" s="96" t="s">
        <v>1533</v>
      </c>
      <c r="E501" s="97" t="s">
        <v>1534</v>
      </c>
      <c r="F501" s="98">
        <v>4</v>
      </c>
      <c r="G501" s="96" t="s">
        <v>1545</v>
      </c>
      <c r="H501" s="97" t="s">
        <v>1546</v>
      </c>
      <c r="I501" s="96">
        <v>6</v>
      </c>
      <c r="J501" s="96"/>
      <c r="K501" s="97" t="s">
        <v>1547</v>
      </c>
      <c r="L501" s="98">
        <v>2020051290012</v>
      </c>
      <c r="M501" s="96">
        <v>1</v>
      </c>
      <c r="N501" s="96">
        <v>3441</v>
      </c>
      <c r="O501" s="97" t="str">
        <f>+VLOOKUP(N501,'[6]Productos PD'!$B$2:$C$349,2,FALSE)</f>
        <v>Acciones de apoyo institucional y comunitario para el fortalecimiento institucional, técnico, operativo, administrativo, contable y logístico en la prestación eficiente y eficaz de los servicios públicos domiciliarios.</v>
      </c>
      <c r="P501" s="96" t="s">
        <v>952</v>
      </c>
      <c r="Q501" s="96">
        <v>4</v>
      </c>
      <c r="R501" s="122" t="s">
        <v>953</v>
      </c>
      <c r="S501" s="125">
        <v>1</v>
      </c>
      <c r="T501" s="97" t="s">
        <v>1439</v>
      </c>
      <c r="U501" s="97" t="s">
        <v>1548</v>
      </c>
      <c r="V501" s="96" t="s">
        <v>983</v>
      </c>
      <c r="W501" s="122">
        <v>1</v>
      </c>
      <c r="X501" s="103" t="s">
        <v>962</v>
      </c>
      <c r="Y501" s="122">
        <v>0.4</v>
      </c>
      <c r="Z501" s="111">
        <v>1</v>
      </c>
      <c r="AA501" s="197">
        <v>1</v>
      </c>
      <c r="AB501" s="111">
        <v>1</v>
      </c>
      <c r="AC501" s="111">
        <v>1</v>
      </c>
      <c r="AD501" s="111">
        <v>1</v>
      </c>
      <c r="AE501" s="111">
        <v>1</v>
      </c>
      <c r="AF501" s="111">
        <v>1</v>
      </c>
      <c r="AG501" s="113"/>
      <c r="AH501" s="54">
        <f t="shared" si="16"/>
        <v>1</v>
      </c>
      <c r="AI501" s="54">
        <f t="shared" si="17"/>
        <v>1</v>
      </c>
      <c r="AJ501" s="136">
        <v>11078862</v>
      </c>
      <c r="AK501" s="180">
        <v>51711</v>
      </c>
      <c r="AL501" s="109" t="s">
        <v>1433</v>
      </c>
      <c r="AM501" s="136">
        <v>11078862</v>
      </c>
      <c r="AN501" s="141"/>
    </row>
    <row r="502" spans="1:40" ht="38.25" x14ac:dyDescent="0.25">
      <c r="A502" s="96">
        <v>3</v>
      </c>
      <c r="B502" s="97" t="s">
        <v>281</v>
      </c>
      <c r="C502" s="96">
        <v>4</v>
      </c>
      <c r="D502" s="96" t="s">
        <v>1533</v>
      </c>
      <c r="E502" s="97" t="s">
        <v>1534</v>
      </c>
      <c r="F502" s="98">
        <v>4</v>
      </c>
      <c r="G502" s="96" t="s">
        <v>1545</v>
      </c>
      <c r="H502" s="97" t="s">
        <v>1546</v>
      </c>
      <c r="I502" s="96">
        <v>6</v>
      </c>
      <c r="J502" s="96"/>
      <c r="K502" s="97" t="s">
        <v>1547</v>
      </c>
      <c r="L502" s="98">
        <v>2020051290012</v>
      </c>
      <c r="M502" s="96">
        <v>1</v>
      </c>
      <c r="N502" s="96">
        <v>3441</v>
      </c>
      <c r="O502" s="97" t="str">
        <f>+VLOOKUP(N502,'[6]Productos PD'!$B$2:$C$349,2,FALSE)</f>
        <v>Acciones de apoyo institucional y comunitario para el fortalecimiento institucional, técnico, operativo, administrativo, contable y logístico en la prestación eficiente y eficaz de los servicios públicos domiciliarios.</v>
      </c>
      <c r="P502" s="96" t="s">
        <v>952</v>
      </c>
      <c r="Q502" s="96">
        <v>4</v>
      </c>
      <c r="R502" s="122" t="s">
        <v>953</v>
      </c>
      <c r="S502" s="125">
        <v>1</v>
      </c>
      <c r="T502" s="97" t="s">
        <v>1439</v>
      </c>
      <c r="U502" s="97" t="s">
        <v>1548</v>
      </c>
      <c r="V502" s="96" t="s">
        <v>983</v>
      </c>
      <c r="W502" s="122">
        <v>1</v>
      </c>
      <c r="X502" s="103" t="s">
        <v>962</v>
      </c>
      <c r="Y502" s="122">
        <v>0.4</v>
      </c>
      <c r="Z502" s="111">
        <v>1</v>
      </c>
      <c r="AA502" s="197">
        <v>1</v>
      </c>
      <c r="AB502" s="111">
        <v>1</v>
      </c>
      <c r="AC502" s="111">
        <v>1</v>
      </c>
      <c r="AD502" s="111">
        <v>1</v>
      </c>
      <c r="AE502" s="111">
        <v>1</v>
      </c>
      <c r="AF502" s="111">
        <v>1</v>
      </c>
      <c r="AG502" s="113"/>
      <c r="AH502" s="54">
        <f t="shared" si="16"/>
        <v>1</v>
      </c>
      <c r="AI502" s="54">
        <f t="shared" si="17"/>
        <v>1</v>
      </c>
      <c r="AJ502" s="136">
        <v>9670722</v>
      </c>
      <c r="AK502" s="180">
        <v>31002</v>
      </c>
      <c r="AL502" s="108" t="s">
        <v>957</v>
      </c>
      <c r="AM502" s="136">
        <v>3824849</v>
      </c>
      <c r="AN502" s="141"/>
    </row>
    <row r="503" spans="1:40" ht="38.25" x14ac:dyDescent="0.25">
      <c r="A503" s="96">
        <v>3</v>
      </c>
      <c r="B503" s="97" t="s">
        <v>281</v>
      </c>
      <c r="C503" s="96">
        <v>4</v>
      </c>
      <c r="D503" s="96" t="s">
        <v>1533</v>
      </c>
      <c r="E503" s="97" t="s">
        <v>1534</v>
      </c>
      <c r="F503" s="98">
        <v>4</v>
      </c>
      <c r="G503" s="96" t="s">
        <v>1545</v>
      </c>
      <c r="H503" s="97" t="s">
        <v>1546</v>
      </c>
      <c r="I503" s="96">
        <v>6</v>
      </c>
      <c r="J503" s="96"/>
      <c r="K503" s="97" t="s">
        <v>1547</v>
      </c>
      <c r="L503" s="98">
        <v>2020051290012</v>
      </c>
      <c r="M503" s="96">
        <v>1</v>
      </c>
      <c r="N503" s="96">
        <v>3441</v>
      </c>
      <c r="O503" s="97" t="str">
        <f>+VLOOKUP(N503,'[6]Productos PD'!$B$2:$C$349,2,FALSE)</f>
        <v>Acciones de apoyo institucional y comunitario para el fortalecimiento institucional, técnico, operativo, administrativo, contable y logístico en la prestación eficiente y eficaz de los servicios públicos domiciliarios.</v>
      </c>
      <c r="P503" s="96" t="s">
        <v>952</v>
      </c>
      <c r="Q503" s="96">
        <v>4</v>
      </c>
      <c r="R503" s="122" t="s">
        <v>953</v>
      </c>
      <c r="S503" s="125">
        <v>1</v>
      </c>
      <c r="T503" s="97" t="s">
        <v>1439</v>
      </c>
      <c r="U503" s="97" t="s">
        <v>1548</v>
      </c>
      <c r="V503" s="96" t="s">
        <v>983</v>
      </c>
      <c r="W503" s="122">
        <v>1</v>
      </c>
      <c r="X503" s="103" t="s">
        <v>962</v>
      </c>
      <c r="Y503" s="122">
        <v>0.4</v>
      </c>
      <c r="Z503" s="111">
        <v>1</v>
      </c>
      <c r="AA503" s="197">
        <v>1</v>
      </c>
      <c r="AB503" s="111">
        <v>1</v>
      </c>
      <c r="AC503" s="111">
        <v>1</v>
      </c>
      <c r="AD503" s="111">
        <v>1</v>
      </c>
      <c r="AE503" s="111">
        <v>1</v>
      </c>
      <c r="AF503" s="111">
        <v>1</v>
      </c>
      <c r="AG503" s="113"/>
      <c r="AH503" s="54">
        <f t="shared" si="16"/>
        <v>1</v>
      </c>
      <c r="AI503" s="54">
        <f t="shared" si="17"/>
        <v>1</v>
      </c>
      <c r="AJ503" s="136">
        <v>5781690</v>
      </c>
      <c r="AK503" s="180">
        <v>31709</v>
      </c>
      <c r="AL503" s="108" t="s">
        <v>957</v>
      </c>
      <c r="AM503" s="136">
        <v>3533277</v>
      </c>
      <c r="AN503" s="141"/>
    </row>
    <row r="504" spans="1:40" ht="38.25" x14ac:dyDescent="0.25">
      <c r="A504" s="96">
        <v>3</v>
      </c>
      <c r="B504" s="97" t="s">
        <v>281</v>
      </c>
      <c r="C504" s="96">
        <v>4</v>
      </c>
      <c r="D504" s="96" t="s">
        <v>1533</v>
      </c>
      <c r="E504" s="97" t="s">
        <v>1534</v>
      </c>
      <c r="F504" s="98">
        <v>4</v>
      </c>
      <c r="G504" s="96" t="s">
        <v>1545</v>
      </c>
      <c r="H504" s="97" t="s">
        <v>1546</v>
      </c>
      <c r="I504" s="96">
        <v>6</v>
      </c>
      <c r="J504" s="96"/>
      <c r="K504" s="97" t="s">
        <v>1547</v>
      </c>
      <c r="L504" s="98">
        <v>2020051290012</v>
      </c>
      <c r="M504" s="96">
        <v>1</v>
      </c>
      <c r="N504" s="96">
        <v>3441</v>
      </c>
      <c r="O504" s="97" t="str">
        <f>+VLOOKUP(N504,'[6]Productos PD'!$B$2:$C$349,2,FALSE)</f>
        <v>Acciones de apoyo institucional y comunitario para el fortalecimiento institucional, técnico, operativo, administrativo, contable y logístico en la prestación eficiente y eficaz de los servicios públicos domiciliarios.</v>
      </c>
      <c r="P504" s="96" t="s">
        <v>952</v>
      </c>
      <c r="Q504" s="96">
        <v>4</v>
      </c>
      <c r="R504" s="122" t="s">
        <v>953</v>
      </c>
      <c r="S504" s="125">
        <v>1</v>
      </c>
      <c r="T504" s="97" t="s">
        <v>1439</v>
      </c>
      <c r="U504" s="97" t="s">
        <v>1549</v>
      </c>
      <c r="V504" s="96" t="s">
        <v>952</v>
      </c>
      <c r="W504" s="125">
        <v>25353</v>
      </c>
      <c r="X504" s="103" t="s">
        <v>962</v>
      </c>
      <c r="Y504" s="122">
        <v>0.6</v>
      </c>
      <c r="Z504" s="126">
        <v>25353</v>
      </c>
      <c r="AA504" s="126">
        <v>25353</v>
      </c>
      <c r="AB504" s="113">
        <v>25353</v>
      </c>
      <c r="AC504" s="133">
        <v>25353</v>
      </c>
      <c r="AD504" s="113">
        <v>25353</v>
      </c>
      <c r="AE504" s="113">
        <v>25353</v>
      </c>
      <c r="AF504" s="113">
        <v>25353</v>
      </c>
      <c r="AG504" s="113"/>
      <c r="AH504" s="54">
        <f t="shared" si="16"/>
        <v>1</v>
      </c>
      <c r="AI504" s="54">
        <f t="shared" si="17"/>
        <v>1</v>
      </c>
      <c r="AJ504" s="136">
        <v>292250023</v>
      </c>
      <c r="AK504" s="180">
        <v>50301</v>
      </c>
      <c r="AL504" s="109" t="s">
        <v>1433</v>
      </c>
      <c r="AM504" s="136">
        <v>275972939</v>
      </c>
      <c r="AN504" s="141"/>
    </row>
    <row r="505" spans="1:40" ht="38.25" x14ac:dyDescent="0.25">
      <c r="A505" s="96">
        <v>3</v>
      </c>
      <c r="B505" s="97" t="s">
        <v>281</v>
      </c>
      <c r="C505" s="96">
        <v>4</v>
      </c>
      <c r="D505" s="96" t="s">
        <v>1533</v>
      </c>
      <c r="E505" s="97" t="s">
        <v>1534</v>
      </c>
      <c r="F505" s="98">
        <v>4</v>
      </c>
      <c r="G505" s="96" t="s">
        <v>1545</v>
      </c>
      <c r="H505" s="97" t="s">
        <v>1546</v>
      </c>
      <c r="I505" s="96">
        <v>6</v>
      </c>
      <c r="J505" s="96"/>
      <c r="K505" s="97" t="s">
        <v>1547</v>
      </c>
      <c r="L505" s="98">
        <v>2020051290012</v>
      </c>
      <c r="M505" s="96">
        <v>1</v>
      </c>
      <c r="N505" s="96">
        <v>3441</v>
      </c>
      <c r="O505" s="97" t="str">
        <f>+VLOOKUP(N505,'[6]Productos PD'!$B$2:$C$349,2,FALSE)</f>
        <v>Acciones de apoyo institucional y comunitario para el fortalecimiento institucional, técnico, operativo, administrativo, contable y logístico en la prestación eficiente y eficaz de los servicios públicos domiciliarios.</v>
      </c>
      <c r="P505" s="96" t="s">
        <v>952</v>
      </c>
      <c r="Q505" s="96">
        <v>4</v>
      </c>
      <c r="R505" s="122" t="s">
        <v>953</v>
      </c>
      <c r="S505" s="125">
        <v>1</v>
      </c>
      <c r="T505" s="97" t="s">
        <v>1439</v>
      </c>
      <c r="U505" s="97" t="s">
        <v>1549</v>
      </c>
      <c r="V505" s="96" t="s">
        <v>952</v>
      </c>
      <c r="W505" s="125">
        <v>25353</v>
      </c>
      <c r="X505" s="103" t="s">
        <v>962</v>
      </c>
      <c r="Y505" s="122">
        <v>0.6</v>
      </c>
      <c r="Z505" s="126">
        <v>25353</v>
      </c>
      <c r="AA505" s="126">
        <v>25353</v>
      </c>
      <c r="AB505" s="113">
        <v>25353</v>
      </c>
      <c r="AC505" s="133">
        <v>25353</v>
      </c>
      <c r="AD505" s="113">
        <v>25353</v>
      </c>
      <c r="AE505" s="113">
        <v>25353</v>
      </c>
      <c r="AF505" s="113">
        <v>25353</v>
      </c>
      <c r="AG505" s="113"/>
      <c r="AH505" s="54">
        <f t="shared" si="16"/>
        <v>1</v>
      </c>
      <c r="AI505" s="54">
        <f t="shared" si="17"/>
        <v>1</v>
      </c>
      <c r="AJ505" s="136">
        <v>96245832</v>
      </c>
      <c r="AK505" s="180">
        <v>30602</v>
      </c>
      <c r="AL505" s="108" t="s">
        <v>957</v>
      </c>
      <c r="AM505" s="136">
        <v>14138305</v>
      </c>
      <c r="AN505" s="141"/>
    </row>
    <row r="506" spans="1:40" ht="51" x14ac:dyDescent="0.25">
      <c r="A506" s="96">
        <v>4</v>
      </c>
      <c r="B506" s="97" t="s">
        <v>189</v>
      </c>
      <c r="C506" s="96">
        <v>2</v>
      </c>
      <c r="D506" s="96" t="s">
        <v>1222</v>
      </c>
      <c r="E506" s="97" t="s">
        <v>1223</v>
      </c>
      <c r="F506" s="98">
        <v>1</v>
      </c>
      <c r="G506" s="96" t="s">
        <v>1224</v>
      </c>
      <c r="H506" s="97" t="s">
        <v>1225</v>
      </c>
      <c r="I506" s="96">
        <v>17</v>
      </c>
      <c r="J506" s="96"/>
      <c r="K506" s="97" t="s">
        <v>1550</v>
      </c>
      <c r="L506" s="98">
        <v>2020051290070</v>
      </c>
      <c r="M506" s="96">
        <v>3</v>
      </c>
      <c r="N506" s="96">
        <v>4213</v>
      </c>
      <c r="O506" s="97" t="str">
        <f>+VLOOKUP(N506,'[6]Productos PD'!$B$2:$C$349,2,FALSE)</f>
        <v>Acciones de alineamiento entre el Plan de Desarrollo Municipal y el sistema de gestión de calidad, bajo un enfoque de gestión por procesos, que involucre la transformación digital como un eje fundamental de eficiencia y productividad.</v>
      </c>
      <c r="P506" s="96" t="s">
        <v>952</v>
      </c>
      <c r="Q506" s="96">
        <v>4</v>
      </c>
      <c r="R506" s="122" t="s">
        <v>1180</v>
      </c>
      <c r="S506" s="125">
        <v>1</v>
      </c>
      <c r="T506" s="97" t="s">
        <v>1439</v>
      </c>
      <c r="U506" s="97" t="s">
        <v>1551</v>
      </c>
      <c r="V506" s="96" t="s">
        <v>952</v>
      </c>
      <c r="W506" s="125">
        <v>1</v>
      </c>
      <c r="X506" s="103" t="s">
        <v>962</v>
      </c>
      <c r="Y506" s="122">
        <v>0.5</v>
      </c>
      <c r="Z506" s="126">
        <v>0</v>
      </c>
      <c r="AA506" s="126">
        <v>0</v>
      </c>
      <c r="AB506" s="113">
        <v>1</v>
      </c>
      <c r="AC506" s="133">
        <v>1</v>
      </c>
      <c r="AD506" s="113">
        <v>0</v>
      </c>
      <c r="AE506" s="113">
        <v>0</v>
      </c>
      <c r="AF506" s="113">
        <v>0</v>
      </c>
      <c r="AG506" s="113"/>
      <c r="AH506" s="54">
        <f t="shared" si="16"/>
        <v>0</v>
      </c>
      <c r="AI506" s="54">
        <f t="shared" si="17"/>
        <v>0</v>
      </c>
      <c r="AJ506" s="136">
        <v>6613625.9090909092</v>
      </c>
      <c r="AK506" s="180">
        <v>31709</v>
      </c>
      <c r="AL506" s="108" t="s">
        <v>957</v>
      </c>
      <c r="AM506" s="136">
        <v>6613625.9090909092</v>
      </c>
      <c r="AN506" s="141"/>
    </row>
    <row r="507" spans="1:40" ht="51" x14ac:dyDescent="0.25">
      <c r="A507" s="96">
        <v>4</v>
      </c>
      <c r="B507" s="97" t="s">
        <v>189</v>
      </c>
      <c r="C507" s="96">
        <v>2</v>
      </c>
      <c r="D507" s="96" t="s">
        <v>1222</v>
      </c>
      <c r="E507" s="97" t="s">
        <v>1223</v>
      </c>
      <c r="F507" s="98">
        <v>1</v>
      </c>
      <c r="G507" s="96" t="s">
        <v>1224</v>
      </c>
      <c r="H507" s="97" t="s">
        <v>1225</v>
      </c>
      <c r="I507" s="96">
        <v>17</v>
      </c>
      <c r="J507" s="96"/>
      <c r="K507" s="97" t="s">
        <v>1550</v>
      </c>
      <c r="L507" s="98">
        <v>2020051290070</v>
      </c>
      <c r="M507" s="96">
        <v>3</v>
      </c>
      <c r="N507" s="96">
        <v>4213</v>
      </c>
      <c r="O507" s="97" t="str">
        <f>+VLOOKUP(N507,'[6]Productos PD'!$B$2:$C$349,2,FALSE)</f>
        <v>Acciones de alineamiento entre el Plan de Desarrollo Municipal y el sistema de gestión de calidad, bajo un enfoque de gestión por procesos, que involucre la transformación digital como un eje fundamental de eficiencia y productividad.</v>
      </c>
      <c r="P507" s="96" t="s">
        <v>952</v>
      </c>
      <c r="Q507" s="96">
        <v>4</v>
      </c>
      <c r="R507" s="122" t="s">
        <v>1180</v>
      </c>
      <c r="S507" s="125">
        <v>1</v>
      </c>
      <c r="T507" s="97" t="s">
        <v>1439</v>
      </c>
      <c r="U507" s="97" t="s">
        <v>1552</v>
      </c>
      <c r="V507" s="96" t="s">
        <v>952</v>
      </c>
      <c r="W507" s="125">
        <v>1</v>
      </c>
      <c r="X507" s="103" t="s">
        <v>962</v>
      </c>
      <c r="Y507" s="122">
        <v>0.5</v>
      </c>
      <c r="Z507" s="126">
        <v>0</v>
      </c>
      <c r="AA507" s="126">
        <v>0</v>
      </c>
      <c r="AB507" s="113">
        <v>0</v>
      </c>
      <c r="AC507" s="133">
        <v>0</v>
      </c>
      <c r="AD507" s="113">
        <v>0</v>
      </c>
      <c r="AE507" s="113">
        <v>0</v>
      </c>
      <c r="AF507" s="113">
        <v>1</v>
      </c>
      <c r="AG507" s="113"/>
      <c r="AH507" s="54">
        <f t="shared" si="16"/>
        <v>0</v>
      </c>
      <c r="AI507" s="54">
        <f t="shared" si="17"/>
        <v>0</v>
      </c>
      <c r="AJ507" s="136">
        <v>5427861.4800000004</v>
      </c>
      <c r="AK507" s="180">
        <v>31709</v>
      </c>
      <c r="AL507" s="108" t="s">
        <v>957</v>
      </c>
      <c r="AM507" s="136">
        <v>0</v>
      </c>
      <c r="AN507" s="141"/>
    </row>
    <row r="508" spans="1:40" ht="38.25" x14ac:dyDescent="0.25">
      <c r="A508" s="96">
        <v>4</v>
      </c>
      <c r="B508" s="97" t="s">
        <v>189</v>
      </c>
      <c r="C508" s="96">
        <v>2</v>
      </c>
      <c r="D508" s="96" t="s">
        <v>1222</v>
      </c>
      <c r="E508" s="97" t="s">
        <v>1223</v>
      </c>
      <c r="F508" s="98">
        <v>1</v>
      </c>
      <c r="G508" s="96" t="s">
        <v>1224</v>
      </c>
      <c r="H508" s="97" t="s">
        <v>1225</v>
      </c>
      <c r="I508" s="96">
        <v>17</v>
      </c>
      <c r="J508" s="96"/>
      <c r="K508" s="97" t="s">
        <v>1550</v>
      </c>
      <c r="L508" s="98">
        <v>2020051290070</v>
      </c>
      <c r="M508" s="96">
        <v>4</v>
      </c>
      <c r="N508" s="96">
        <v>4214</v>
      </c>
      <c r="O508" s="97" t="str">
        <f>+VLOOKUP(N508,'[6]Productos PD'!$B$2:$C$349,2,FALSE)</f>
        <v>Actualización y fortalecimiento los procesos y procedimiento de la entidad mediante la adecuada implementación del sistema de gestión de calidad en armonía con las políticas del MIPG.</v>
      </c>
      <c r="P508" s="96" t="s">
        <v>983</v>
      </c>
      <c r="Q508" s="122">
        <v>1</v>
      </c>
      <c r="R508" s="122" t="s">
        <v>1001</v>
      </c>
      <c r="S508" s="122">
        <v>0.4</v>
      </c>
      <c r="T508" s="97" t="s">
        <v>1439</v>
      </c>
      <c r="U508" s="97" t="s">
        <v>1553</v>
      </c>
      <c r="V508" s="96" t="s">
        <v>952</v>
      </c>
      <c r="W508" s="125">
        <v>18</v>
      </c>
      <c r="X508" s="96" t="s">
        <v>984</v>
      </c>
      <c r="Y508" s="122">
        <v>0.3</v>
      </c>
      <c r="Z508" s="126">
        <v>0</v>
      </c>
      <c r="AA508" s="126">
        <v>0</v>
      </c>
      <c r="AB508" s="113">
        <v>6</v>
      </c>
      <c r="AC508" s="133">
        <v>4</v>
      </c>
      <c r="AD508" s="113">
        <v>6</v>
      </c>
      <c r="AE508" s="113">
        <v>6</v>
      </c>
      <c r="AF508" s="113">
        <v>6</v>
      </c>
      <c r="AG508" s="113"/>
      <c r="AH508" s="54">
        <f t="shared" si="16"/>
        <v>1</v>
      </c>
      <c r="AI508" s="54">
        <f t="shared" si="17"/>
        <v>1</v>
      </c>
      <c r="AJ508" s="136">
        <v>17469348.869090911</v>
      </c>
      <c r="AK508" s="180">
        <v>31709</v>
      </c>
      <c r="AL508" s="108" t="s">
        <v>957</v>
      </c>
      <c r="AM508" s="136">
        <v>12041487</v>
      </c>
      <c r="AN508" s="141"/>
    </row>
    <row r="509" spans="1:40" ht="38.25" x14ac:dyDescent="0.25">
      <c r="A509" s="96">
        <v>4</v>
      </c>
      <c r="B509" s="97" t="s">
        <v>189</v>
      </c>
      <c r="C509" s="96">
        <v>2</v>
      </c>
      <c r="D509" s="96" t="s">
        <v>1222</v>
      </c>
      <c r="E509" s="97" t="s">
        <v>1223</v>
      </c>
      <c r="F509" s="98">
        <v>1</v>
      </c>
      <c r="G509" s="96" t="s">
        <v>1224</v>
      </c>
      <c r="H509" s="97" t="s">
        <v>1225</v>
      </c>
      <c r="I509" s="96">
        <v>17</v>
      </c>
      <c r="J509" s="96"/>
      <c r="K509" s="97" t="s">
        <v>1550</v>
      </c>
      <c r="L509" s="98">
        <v>2020051290070</v>
      </c>
      <c r="M509" s="96">
        <v>4</v>
      </c>
      <c r="N509" s="96">
        <v>4214</v>
      </c>
      <c r="O509" s="97" t="str">
        <f>+VLOOKUP(N509,'[6]Productos PD'!$B$2:$C$349,2,FALSE)</f>
        <v>Actualización y fortalecimiento los procesos y procedimiento de la entidad mediante la adecuada implementación del sistema de gestión de calidad en armonía con las políticas del MIPG.</v>
      </c>
      <c r="P509" s="96" t="s">
        <v>983</v>
      </c>
      <c r="Q509" s="122">
        <v>1</v>
      </c>
      <c r="R509" s="122" t="s">
        <v>1001</v>
      </c>
      <c r="S509" s="122">
        <v>0.4</v>
      </c>
      <c r="T509" s="97" t="s">
        <v>1439</v>
      </c>
      <c r="U509" s="97" t="s">
        <v>1554</v>
      </c>
      <c r="V509" s="96" t="s">
        <v>983</v>
      </c>
      <c r="W509" s="122">
        <v>0.7</v>
      </c>
      <c r="X509" s="96" t="s">
        <v>984</v>
      </c>
      <c r="Y509" s="122">
        <v>0.4</v>
      </c>
      <c r="Z509" s="111">
        <v>0.05</v>
      </c>
      <c r="AA509" s="111">
        <v>0.05</v>
      </c>
      <c r="AB509" s="111">
        <v>0.25</v>
      </c>
      <c r="AC509" s="111">
        <v>0.25</v>
      </c>
      <c r="AD509" s="111">
        <v>0.2</v>
      </c>
      <c r="AE509" s="111">
        <v>0.2</v>
      </c>
      <c r="AF509" s="111">
        <v>0.2</v>
      </c>
      <c r="AG509" s="113"/>
      <c r="AH509" s="54">
        <f t="shared" si="16"/>
        <v>1</v>
      </c>
      <c r="AI509" s="54">
        <f t="shared" si="17"/>
        <v>1</v>
      </c>
      <c r="AJ509" s="136">
        <v>20894869.869090911</v>
      </c>
      <c r="AK509" s="180">
        <v>31709</v>
      </c>
      <c r="AL509" s="108" t="s">
        <v>957</v>
      </c>
      <c r="AM509" s="136">
        <v>15467008</v>
      </c>
      <c r="AN509" s="141"/>
    </row>
    <row r="510" spans="1:40" ht="38.25" x14ac:dyDescent="0.25">
      <c r="A510" s="96">
        <v>4</v>
      </c>
      <c r="B510" s="97" t="s">
        <v>189</v>
      </c>
      <c r="C510" s="96">
        <v>2</v>
      </c>
      <c r="D510" s="96" t="s">
        <v>1222</v>
      </c>
      <c r="E510" s="97" t="s">
        <v>1223</v>
      </c>
      <c r="F510" s="98">
        <v>1</v>
      </c>
      <c r="G510" s="96" t="s">
        <v>1224</v>
      </c>
      <c r="H510" s="97" t="s">
        <v>1225</v>
      </c>
      <c r="I510" s="96">
        <v>17</v>
      </c>
      <c r="J510" s="96"/>
      <c r="K510" s="97" t="s">
        <v>1550</v>
      </c>
      <c r="L510" s="98">
        <v>2020051290070</v>
      </c>
      <c r="M510" s="96">
        <v>4</v>
      </c>
      <c r="N510" s="96">
        <v>4214</v>
      </c>
      <c r="O510" s="97" t="str">
        <f>+VLOOKUP(N510,'[6]Productos PD'!$B$2:$C$349,2,FALSE)</f>
        <v>Actualización y fortalecimiento los procesos y procedimiento de la entidad mediante la adecuada implementación del sistema de gestión de calidad en armonía con las políticas del MIPG.</v>
      </c>
      <c r="P510" s="96" t="s">
        <v>983</v>
      </c>
      <c r="Q510" s="122">
        <v>1</v>
      </c>
      <c r="R510" s="122" t="s">
        <v>1001</v>
      </c>
      <c r="S510" s="122">
        <v>0.4</v>
      </c>
      <c r="T510" s="97" t="s">
        <v>1439</v>
      </c>
      <c r="U510" s="97" t="s">
        <v>1555</v>
      </c>
      <c r="V510" s="96" t="s">
        <v>952</v>
      </c>
      <c r="W510" s="125">
        <v>13</v>
      </c>
      <c r="X510" s="96" t="s">
        <v>984</v>
      </c>
      <c r="Y510" s="122">
        <v>0.3</v>
      </c>
      <c r="Z510" s="126">
        <v>1</v>
      </c>
      <c r="AA510" s="126">
        <v>1</v>
      </c>
      <c r="AB510" s="113">
        <v>6</v>
      </c>
      <c r="AC510" s="133">
        <v>2</v>
      </c>
      <c r="AD510" s="113">
        <v>4</v>
      </c>
      <c r="AE510" s="113">
        <v>3</v>
      </c>
      <c r="AF510" s="113">
        <v>2</v>
      </c>
      <c r="AG510" s="113"/>
      <c r="AH510" s="54">
        <f t="shared" si="16"/>
        <v>0.75</v>
      </c>
      <c r="AI510" s="54">
        <f t="shared" si="17"/>
        <v>0.75</v>
      </c>
      <c r="AJ510" s="136">
        <v>9353234.7781818192</v>
      </c>
      <c r="AK510" s="180">
        <v>31709</v>
      </c>
      <c r="AL510" s="108" t="s">
        <v>957</v>
      </c>
      <c r="AM510" s="136">
        <v>7607808</v>
      </c>
      <c r="AN510" s="141"/>
    </row>
    <row r="511" spans="1:40" ht="38.25" x14ac:dyDescent="0.25">
      <c r="A511" s="96">
        <v>4</v>
      </c>
      <c r="B511" s="97" t="s">
        <v>189</v>
      </c>
      <c r="C511" s="96">
        <v>2</v>
      </c>
      <c r="D511" s="96" t="s">
        <v>1222</v>
      </c>
      <c r="E511" s="97" t="s">
        <v>1223</v>
      </c>
      <c r="F511" s="98">
        <v>1</v>
      </c>
      <c r="G511" s="96" t="s">
        <v>1224</v>
      </c>
      <c r="H511" s="97" t="s">
        <v>1225</v>
      </c>
      <c r="I511" s="96">
        <v>9</v>
      </c>
      <c r="J511" s="96"/>
      <c r="K511" s="97" t="s">
        <v>1550</v>
      </c>
      <c r="L511" s="98">
        <v>2020051290070</v>
      </c>
      <c r="M511" s="96">
        <v>6</v>
      </c>
      <c r="N511" s="96">
        <v>4216</v>
      </c>
      <c r="O511" s="97" t="str">
        <f>+VLOOKUP(N511,'[6]Productos PD'!$B$2:$C$349,2,FALSE)</f>
        <v>Acciones de apoyo a las entidades descentralizadas del Municipio de Caldas en la formulación e implementación en los modelos integrados de planeación y gestión.</v>
      </c>
      <c r="P511" s="96" t="s">
        <v>952</v>
      </c>
      <c r="Q511" s="96">
        <v>3</v>
      </c>
      <c r="R511" s="122" t="s">
        <v>953</v>
      </c>
      <c r="S511" s="125">
        <v>1</v>
      </c>
      <c r="T511" s="97" t="s">
        <v>1439</v>
      </c>
      <c r="U511" s="97" t="s">
        <v>1556</v>
      </c>
      <c r="V511" s="96" t="s">
        <v>952</v>
      </c>
      <c r="W511" s="125">
        <v>1</v>
      </c>
      <c r="X511" s="103" t="s">
        <v>956</v>
      </c>
      <c r="Y511" s="122">
        <v>0.3</v>
      </c>
      <c r="Z511" s="126">
        <v>0</v>
      </c>
      <c r="AA511" s="126">
        <v>0</v>
      </c>
      <c r="AB511" s="113">
        <v>0</v>
      </c>
      <c r="AC511" s="133">
        <v>0</v>
      </c>
      <c r="AD511" s="113">
        <v>1</v>
      </c>
      <c r="AE511" s="113">
        <v>1</v>
      </c>
      <c r="AF511" s="113">
        <v>0</v>
      </c>
      <c r="AG511" s="113"/>
      <c r="AH511" s="54">
        <f t="shared" si="16"/>
        <v>1</v>
      </c>
      <c r="AI511" s="54">
        <f t="shared" si="17"/>
        <v>1</v>
      </c>
      <c r="AJ511" s="136">
        <v>1745426.48</v>
      </c>
      <c r="AK511" s="180">
        <v>31709</v>
      </c>
      <c r="AL511" s="108" t="s">
        <v>957</v>
      </c>
      <c r="AM511" s="136">
        <v>1745426</v>
      </c>
      <c r="AN511" s="141"/>
    </row>
    <row r="512" spans="1:40" ht="38.25" x14ac:dyDescent="0.25">
      <c r="A512" s="96">
        <v>4</v>
      </c>
      <c r="B512" s="97" t="s">
        <v>189</v>
      </c>
      <c r="C512" s="96">
        <v>2</v>
      </c>
      <c r="D512" s="96" t="s">
        <v>1222</v>
      </c>
      <c r="E512" s="97" t="s">
        <v>1223</v>
      </c>
      <c r="F512" s="98">
        <v>1</v>
      </c>
      <c r="G512" s="96" t="s">
        <v>1224</v>
      </c>
      <c r="H512" s="97" t="s">
        <v>1225</v>
      </c>
      <c r="I512" s="96">
        <v>9</v>
      </c>
      <c r="J512" s="96"/>
      <c r="K512" s="97" t="s">
        <v>1550</v>
      </c>
      <c r="L512" s="98">
        <v>2020051290070</v>
      </c>
      <c r="M512" s="96">
        <v>6</v>
      </c>
      <c r="N512" s="96">
        <v>4216</v>
      </c>
      <c r="O512" s="97" t="str">
        <f>+VLOOKUP(N512,'[6]Productos PD'!$B$2:$C$349,2,FALSE)</f>
        <v>Acciones de apoyo a las entidades descentralizadas del Municipio de Caldas en la formulación e implementación en los modelos integrados de planeación y gestión.</v>
      </c>
      <c r="P512" s="96" t="s">
        <v>952</v>
      </c>
      <c r="Q512" s="96">
        <v>3</v>
      </c>
      <c r="R512" s="122" t="s">
        <v>953</v>
      </c>
      <c r="S512" s="125">
        <v>1</v>
      </c>
      <c r="T512" s="97" t="s">
        <v>1439</v>
      </c>
      <c r="U512" s="97" t="s">
        <v>1557</v>
      </c>
      <c r="V512" s="96" t="s">
        <v>952</v>
      </c>
      <c r="W512" s="125">
        <v>1</v>
      </c>
      <c r="X512" s="103" t="s">
        <v>956</v>
      </c>
      <c r="Y512" s="122">
        <v>0.3</v>
      </c>
      <c r="Z512" s="126">
        <v>0</v>
      </c>
      <c r="AA512" s="126">
        <v>0</v>
      </c>
      <c r="AB512" s="113">
        <v>0</v>
      </c>
      <c r="AC512" s="133">
        <v>0</v>
      </c>
      <c r="AD512" s="113">
        <v>1</v>
      </c>
      <c r="AE512" s="113">
        <v>1</v>
      </c>
      <c r="AF512" s="113">
        <v>0</v>
      </c>
      <c r="AG512" s="113"/>
      <c r="AH512" s="54">
        <f t="shared" si="16"/>
        <v>1</v>
      </c>
      <c r="AI512" s="54">
        <f t="shared" si="17"/>
        <v>1</v>
      </c>
      <c r="AJ512" s="136">
        <v>1745426.48</v>
      </c>
      <c r="AK512" s="180">
        <v>31709</v>
      </c>
      <c r="AL512" s="108" t="s">
        <v>957</v>
      </c>
      <c r="AM512" s="136">
        <v>1745426</v>
      </c>
      <c r="AN512" s="141"/>
    </row>
    <row r="513" spans="1:40" ht="38.25" x14ac:dyDescent="0.25">
      <c r="A513" s="96">
        <v>4</v>
      </c>
      <c r="B513" s="97" t="s">
        <v>189</v>
      </c>
      <c r="C513" s="96">
        <v>2</v>
      </c>
      <c r="D513" s="96" t="s">
        <v>1222</v>
      </c>
      <c r="E513" s="97" t="s">
        <v>1223</v>
      </c>
      <c r="F513" s="98">
        <v>1</v>
      </c>
      <c r="G513" s="96" t="s">
        <v>1224</v>
      </c>
      <c r="H513" s="97" t="s">
        <v>1225</v>
      </c>
      <c r="I513" s="96">
        <v>9</v>
      </c>
      <c r="J513" s="96"/>
      <c r="K513" s="97" t="s">
        <v>1550</v>
      </c>
      <c r="L513" s="98">
        <v>2020051290070</v>
      </c>
      <c r="M513" s="96">
        <v>6</v>
      </c>
      <c r="N513" s="96">
        <v>4216</v>
      </c>
      <c r="O513" s="97" t="str">
        <f>+VLOOKUP(N513,'[6]Productos PD'!$B$2:$C$349,2,FALSE)</f>
        <v>Acciones de apoyo a las entidades descentralizadas del Municipio de Caldas en la formulación e implementación en los modelos integrados de planeación y gestión.</v>
      </c>
      <c r="P513" s="96" t="s">
        <v>952</v>
      </c>
      <c r="Q513" s="96">
        <v>3</v>
      </c>
      <c r="R513" s="122" t="s">
        <v>953</v>
      </c>
      <c r="S513" s="125">
        <v>1</v>
      </c>
      <c r="T513" s="97" t="s">
        <v>1439</v>
      </c>
      <c r="U513" s="97" t="s">
        <v>1558</v>
      </c>
      <c r="V513" s="96" t="s">
        <v>952</v>
      </c>
      <c r="W513" s="125">
        <v>1</v>
      </c>
      <c r="X513" s="103" t="s">
        <v>956</v>
      </c>
      <c r="Y513" s="122">
        <v>0.2</v>
      </c>
      <c r="Z513" s="126">
        <v>0</v>
      </c>
      <c r="AA513" s="126">
        <v>0</v>
      </c>
      <c r="AB513" s="113">
        <v>0</v>
      </c>
      <c r="AC513" s="133">
        <v>0</v>
      </c>
      <c r="AD513" s="113">
        <v>0</v>
      </c>
      <c r="AE513" s="113">
        <v>0</v>
      </c>
      <c r="AF513" s="113">
        <v>1</v>
      </c>
      <c r="AG513" s="113"/>
      <c r="AH513" s="54">
        <f t="shared" si="16"/>
        <v>0</v>
      </c>
      <c r="AI513" s="54">
        <f t="shared" si="17"/>
        <v>0</v>
      </c>
      <c r="AJ513" s="136">
        <v>1745426.48</v>
      </c>
      <c r="AK513" s="180">
        <v>31709</v>
      </c>
      <c r="AL513" s="108" t="s">
        <v>957</v>
      </c>
      <c r="AM513" s="136">
        <v>0</v>
      </c>
      <c r="AN513" s="141"/>
    </row>
    <row r="514" spans="1:40" ht="38.25" x14ac:dyDescent="0.25">
      <c r="A514" s="96">
        <v>4</v>
      </c>
      <c r="B514" s="97" t="s">
        <v>189</v>
      </c>
      <c r="C514" s="96">
        <v>2</v>
      </c>
      <c r="D514" s="96" t="s">
        <v>1222</v>
      </c>
      <c r="E514" s="97" t="s">
        <v>1223</v>
      </c>
      <c r="F514" s="98">
        <v>1</v>
      </c>
      <c r="G514" s="96" t="s">
        <v>1224</v>
      </c>
      <c r="H514" s="97" t="s">
        <v>1225</v>
      </c>
      <c r="I514" s="96">
        <v>9</v>
      </c>
      <c r="J514" s="96"/>
      <c r="K514" s="97" t="s">
        <v>1550</v>
      </c>
      <c r="L514" s="98">
        <v>2020051290070</v>
      </c>
      <c r="M514" s="96">
        <v>6</v>
      </c>
      <c r="N514" s="96">
        <v>4216</v>
      </c>
      <c r="O514" s="97" t="str">
        <f>+VLOOKUP(N514,'[6]Productos PD'!$B$2:$C$349,2,FALSE)</f>
        <v>Acciones de apoyo a las entidades descentralizadas del Municipio de Caldas en la formulación e implementación en los modelos integrados de planeación y gestión.</v>
      </c>
      <c r="P514" s="96" t="s">
        <v>952</v>
      </c>
      <c r="Q514" s="96">
        <v>3</v>
      </c>
      <c r="R514" s="122" t="s">
        <v>953</v>
      </c>
      <c r="S514" s="125">
        <v>1</v>
      </c>
      <c r="T514" s="97" t="s">
        <v>1439</v>
      </c>
      <c r="U514" s="97" t="s">
        <v>1559</v>
      </c>
      <c r="V514" s="96" t="s">
        <v>952</v>
      </c>
      <c r="W514" s="125">
        <v>1</v>
      </c>
      <c r="X514" s="103" t="s">
        <v>956</v>
      </c>
      <c r="Y514" s="122">
        <v>0.2</v>
      </c>
      <c r="Z514" s="126">
        <v>0</v>
      </c>
      <c r="AA514" s="126">
        <v>0</v>
      </c>
      <c r="AB514" s="113">
        <v>0</v>
      </c>
      <c r="AC514" s="133">
        <v>0</v>
      </c>
      <c r="AD514" s="113">
        <v>0</v>
      </c>
      <c r="AE514" s="113">
        <v>0</v>
      </c>
      <c r="AF514" s="113">
        <v>1</v>
      </c>
      <c r="AG514" s="113"/>
      <c r="AH514" s="54">
        <f t="shared" si="16"/>
        <v>0</v>
      </c>
      <c r="AI514" s="54">
        <f t="shared" si="17"/>
        <v>0</v>
      </c>
      <c r="AJ514" s="136">
        <v>1745426.48</v>
      </c>
      <c r="AK514" s="180">
        <v>31709</v>
      </c>
      <c r="AL514" s="108" t="s">
        <v>957</v>
      </c>
      <c r="AM514" s="136">
        <v>0</v>
      </c>
      <c r="AN514" s="141"/>
    </row>
    <row r="515" spans="1:40" ht="25.5" x14ac:dyDescent="0.25">
      <c r="A515" s="96">
        <v>4</v>
      </c>
      <c r="B515" s="97" t="s">
        <v>189</v>
      </c>
      <c r="C515" s="96">
        <v>3</v>
      </c>
      <c r="D515" s="96" t="s">
        <v>1269</v>
      </c>
      <c r="E515" s="97" t="s">
        <v>1270</v>
      </c>
      <c r="F515" s="98">
        <v>1</v>
      </c>
      <c r="G515" s="96" t="s">
        <v>1560</v>
      </c>
      <c r="H515" s="97" t="s">
        <v>1561</v>
      </c>
      <c r="I515" s="96">
        <v>17</v>
      </c>
      <c r="J515" s="96"/>
      <c r="K515" s="97" t="s">
        <v>1550</v>
      </c>
      <c r="L515" s="98">
        <v>2020051290070</v>
      </c>
      <c r="M515" s="96">
        <v>1</v>
      </c>
      <c r="N515" s="96">
        <v>4311</v>
      </c>
      <c r="O515" s="97" t="str">
        <f>+VLOOKUP(N515,'[6]Productos PD'!$B$2:$C$349,2,FALSE)</f>
        <v>Acciones para el fortalecimiento de atención a las auditorías internas y externas de la entidad.</v>
      </c>
      <c r="P515" s="96" t="s">
        <v>952</v>
      </c>
      <c r="Q515" s="96">
        <v>4</v>
      </c>
      <c r="R515" s="122" t="s">
        <v>953</v>
      </c>
      <c r="S515" s="125">
        <v>1</v>
      </c>
      <c r="T515" s="97" t="s">
        <v>1439</v>
      </c>
      <c r="U515" s="101" t="s">
        <v>1562</v>
      </c>
      <c r="V515" s="96" t="s">
        <v>952</v>
      </c>
      <c r="W515" s="125">
        <v>1</v>
      </c>
      <c r="X515" s="103" t="s">
        <v>956</v>
      </c>
      <c r="Y515" s="122">
        <v>0.05</v>
      </c>
      <c r="Z515" s="126">
        <v>0</v>
      </c>
      <c r="AA515" s="126">
        <v>0</v>
      </c>
      <c r="AB515" s="113">
        <v>0</v>
      </c>
      <c r="AC515" s="133">
        <v>0</v>
      </c>
      <c r="AD515" s="113">
        <v>1</v>
      </c>
      <c r="AE515" s="113">
        <v>1</v>
      </c>
      <c r="AF515" s="113">
        <v>0</v>
      </c>
      <c r="AG515" s="113"/>
      <c r="AH515" s="54">
        <f t="shared" si="16"/>
        <v>1</v>
      </c>
      <c r="AI515" s="54">
        <f t="shared" si="17"/>
        <v>1</v>
      </c>
      <c r="AJ515" s="136">
        <v>1745426.48</v>
      </c>
      <c r="AK515" s="180">
        <v>31709</v>
      </c>
      <c r="AL515" s="108" t="s">
        <v>957</v>
      </c>
      <c r="AM515" s="136">
        <v>1745426</v>
      </c>
      <c r="AN515" s="141"/>
    </row>
    <row r="516" spans="1:40" ht="25.5" x14ac:dyDescent="0.25">
      <c r="A516" s="96">
        <v>4</v>
      </c>
      <c r="B516" s="97" t="s">
        <v>189</v>
      </c>
      <c r="C516" s="96">
        <v>3</v>
      </c>
      <c r="D516" s="96" t="s">
        <v>1269</v>
      </c>
      <c r="E516" s="97" t="s">
        <v>1270</v>
      </c>
      <c r="F516" s="98">
        <v>1</v>
      </c>
      <c r="G516" s="96" t="s">
        <v>1560</v>
      </c>
      <c r="H516" s="97" t="s">
        <v>1561</v>
      </c>
      <c r="I516" s="96">
        <v>17</v>
      </c>
      <c r="J516" s="96"/>
      <c r="K516" s="97" t="s">
        <v>1550</v>
      </c>
      <c r="L516" s="98">
        <v>2020051290070</v>
      </c>
      <c r="M516" s="96">
        <v>1</v>
      </c>
      <c r="N516" s="96">
        <v>4311</v>
      </c>
      <c r="O516" s="97" t="str">
        <f>+VLOOKUP(N516,'[6]Productos PD'!$B$2:$C$349,2,FALSE)</f>
        <v>Acciones para el fortalecimiento de atención a las auditorías internas y externas de la entidad.</v>
      </c>
      <c r="P516" s="96" t="s">
        <v>952</v>
      </c>
      <c r="Q516" s="96">
        <v>4</v>
      </c>
      <c r="R516" s="122" t="s">
        <v>953</v>
      </c>
      <c r="S516" s="125">
        <v>1</v>
      </c>
      <c r="T516" s="97" t="s">
        <v>1439</v>
      </c>
      <c r="U516" s="97" t="s">
        <v>1563</v>
      </c>
      <c r="V516" s="96" t="s">
        <v>952</v>
      </c>
      <c r="W516" s="125">
        <v>1</v>
      </c>
      <c r="X516" s="103" t="s">
        <v>956</v>
      </c>
      <c r="Y516" s="122">
        <v>0.2</v>
      </c>
      <c r="Z516" s="126">
        <v>0</v>
      </c>
      <c r="AA516" s="126">
        <v>0</v>
      </c>
      <c r="AB516" s="113">
        <v>0</v>
      </c>
      <c r="AC516" s="133">
        <v>0</v>
      </c>
      <c r="AD516" s="113">
        <v>1</v>
      </c>
      <c r="AE516" s="113">
        <v>0</v>
      </c>
      <c r="AF516" s="113">
        <v>0</v>
      </c>
      <c r="AG516" s="113"/>
      <c r="AH516" s="54">
        <f t="shared" si="16"/>
        <v>0</v>
      </c>
      <c r="AI516" s="54">
        <f t="shared" si="17"/>
        <v>0</v>
      </c>
      <c r="AJ516" s="136">
        <v>16000000</v>
      </c>
      <c r="AK516" s="180">
        <v>31709</v>
      </c>
      <c r="AL516" s="108" t="s">
        <v>957</v>
      </c>
      <c r="AM516" s="136">
        <v>0</v>
      </c>
      <c r="AN516" s="141" t="s">
        <v>1564</v>
      </c>
    </row>
    <row r="517" spans="1:40" ht="25.5" x14ac:dyDescent="0.25">
      <c r="A517" s="96">
        <v>4</v>
      </c>
      <c r="B517" s="97" t="s">
        <v>189</v>
      </c>
      <c r="C517" s="96">
        <v>3</v>
      </c>
      <c r="D517" s="96" t="s">
        <v>1269</v>
      </c>
      <c r="E517" s="97" t="s">
        <v>1270</v>
      </c>
      <c r="F517" s="98">
        <v>1</v>
      </c>
      <c r="G517" s="96" t="s">
        <v>1560</v>
      </c>
      <c r="H517" s="97" t="s">
        <v>1561</v>
      </c>
      <c r="I517" s="96">
        <v>17</v>
      </c>
      <c r="J517" s="96"/>
      <c r="K517" s="97" t="s">
        <v>1550</v>
      </c>
      <c r="L517" s="98">
        <v>2020051290070</v>
      </c>
      <c r="M517" s="96">
        <v>1</v>
      </c>
      <c r="N517" s="96">
        <v>4311</v>
      </c>
      <c r="O517" s="97" t="str">
        <f>+VLOOKUP(N517,'[6]Productos PD'!$B$2:$C$349,2,FALSE)</f>
        <v>Acciones para el fortalecimiento de atención a las auditorías internas y externas de la entidad.</v>
      </c>
      <c r="P517" s="96" t="s">
        <v>952</v>
      </c>
      <c r="Q517" s="96">
        <v>4</v>
      </c>
      <c r="R517" s="122" t="s">
        <v>953</v>
      </c>
      <c r="S517" s="125">
        <v>1</v>
      </c>
      <c r="T517" s="97" t="s">
        <v>1439</v>
      </c>
      <c r="U517" s="97" t="s">
        <v>1565</v>
      </c>
      <c r="V517" s="96" t="s">
        <v>952</v>
      </c>
      <c r="W517" s="125">
        <v>1</v>
      </c>
      <c r="X517" s="103" t="s">
        <v>956</v>
      </c>
      <c r="Y517" s="122">
        <v>0.05</v>
      </c>
      <c r="Z517" s="126">
        <v>0</v>
      </c>
      <c r="AA517" s="126">
        <v>0</v>
      </c>
      <c r="AB517" s="113">
        <v>0</v>
      </c>
      <c r="AC517" s="133">
        <v>0</v>
      </c>
      <c r="AD517" s="113">
        <v>0</v>
      </c>
      <c r="AE517" s="113">
        <v>0</v>
      </c>
      <c r="AF517" s="113">
        <v>1</v>
      </c>
      <c r="AG517" s="113"/>
      <c r="AH517" s="54">
        <f t="shared" si="16"/>
        <v>0</v>
      </c>
      <c r="AI517" s="54">
        <f t="shared" si="17"/>
        <v>0</v>
      </c>
      <c r="AJ517" s="136">
        <v>1745426.48</v>
      </c>
      <c r="AK517" s="180">
        <v>31709</v>
      </c>
      <c r="AL517" s="108" t="s">
        <v>957</v>
      </c>
      <c r="AM517" s="136">
        <v>0</v>
      </c>
      <c r="AN517" s="141"/>
    </row>
    <row r="518" spans="1:40" ht="25.5" x14ac:dyDescent="0.25">
      <c r="A518" s="96">
        <v>4</v>
      </c>
      <c r="B518" s="97" t="s">
        <v>189</v>
      </c>
      <c r="C518" s="96">
        <v>3</v>
      </c>
      <c r="D518" s="96" t="s">
        <v>1269</v>
      </c>
      <c r="E518" s="97" t="s">
        <v>1270</v>
      </c>
      <c r="F518" s="98">
        <v>1</v>
      </c>
      <c r="G518" s="96" t="s">
        <v>1560</v>
      </c>
      <c r="H518" s="97" t="s">
        <v>1561</v>
      </c>
      <c r="I518" s="96">
        <v>17</v>
      </c>
      <c r="J518" s="96"/>
      <c r="K518" s="97" t="s">
        <v>1550</v>
      </c>
      <c r="L518" s="98">
        <v>2020051290070</v>
      </c>
      <c r="M518" s="96">
        <v>1</v>
      </c>
      <c r="N518" s="96">
        <v>4311</v>
      </c>
      <c r="O518" s="97" t="str">
        <f>+VLOOKUP(N518,'[6]Productos PD'!$B$2:$C$349,2,FALSE)</f>
        <v>Acciones para el fortalecimiento de atención a las auditorías internas y externas de la entidad.</v>
      </c>
      <c r="P518" s="96" t="s">
        <v>952</v>
      </c>
      <c r="Q518" s="96">
        <v>4</v>
      </c>
      <c r="R518" s="122" t="s">
        <v>953</v>
      </c>
      <c r="S518" s="125">
        <v>1</v>
      </c>
      <c r="T518" s="97" t="s">
        <v>1439</v>
      </c>
      <c r="U518" s="97" t="s">
        <v>1566</v>
      </c>
      <c r="V518" s="96" t="s">
        <v>952</v>
      </c>
      <c r="W518" s="125">
        <v>1</v>
      </c>
      <c r="X518" s="103" t="s">
        <v>956</v>
      </c>
      <c r="Y518" s="122">
        <v>0.2</v>
      </c>
      <c r="Z518" s="126">
        <v>1</v>
      </c>
      <c r="AA518" s="126">
        <v>1</v>
      </c>
      <c r="AB518" s="113">
        <v>0</v>
      </c>
      <c r="AC518" s="133">
        <v>0</v>
      </c>
      <c r="AD518" s="113">
        <v>0</v>
      </c>
      <c r="AE518" s="113">
        <v>0</v>
      </c>
      <c r="AF518" s="113">
        <v>0</v>
      </c>
      <c r="AG518" s="204"/>
      <c r="AH518" s="54">
        <f t="shared" si="16"/>
        <v>1</v>
      </c>
      <c r="AI518" s="54">
        <f t="shared" si="17"/>
        <v>1</v>
      </c>
      <c r="AJ518" s="136">
        <v>7520990</v>
      </c>
      <c r="AK518" s="180">
        <v>31709</v>
      </c>
      <c r="AL518" s="108" t="s">
        <v>957</v>
      </c>
      <c r="AM518" s="136">
        <v>7520990</v>
      </c>
      <c r="AN518" s="141"/>
    </row>
    <row r="519" spans="1:40" ht="25.5" x14ac:dyDescent="0.25">
      <c r="A519" s="96">
        <v>4</v>
      </c>
      <c r="B519" s="97" t="s">
        <v>189</v>
      </c>
      <c r="C519" s="96">
        <v>3</v>
      </c>
      <c r="D519" s="96" t="s">
        <v>1269</v>
      </c>
      <c r="E519" s="97" t="s">
        <v>1270</v>
      </c>
      <c r="F519" s="98">
        <v>1</v>
      </c>
      <c r="G519" s="96" t="s">
        <v>1560</v>
      </c>
      <c r="H519" s="97" t="s">
        <v>1561</v>
      </c>
      <c r="I519" s="96">
        <v>17</v>
      </c>
      <c r="J519" s="96"/>
      <c r="K519" s="97" t="s">
        <v>1550</v>
      </c>
      <c r="L519" s="98">
        <v>2020051290070</v>
      </c>
      <c r="M519" s="96">
        <v>1</v>
      </c>
      <c r="N519" s="96">
        <v>4311</v>
      </c>
      <c r="O519" s="97" t="str">
        <f>+VLOOKUP(N519,'[6]Productos PD'!$B$2:$C$349,2,FALSE)</f>
        <v>Acciones para el fortalecimiento de atención a las auditorías internas y externas de la entidad.</v>
      </c>
      <c r="P519" s="96" t="s">
        <v>952</v>
      </c>
      <c r="Q519" s="96">
        <v>4</v>
      </c>
      <c r="R519" s="122" t="s">
        <v>953</v>
      </c>
      <c r="S519" s="125">
        <v>1</v>
      </c>
      <c r="T519" s="97" t="s">
        <v>1439</v>
      </c>
      <c r="U519" s="97" t="s">
        <v>1567</v>
      </c>
      <c r="V519" s="96" t="s">
        <v>952</v>
      </c>
      <c r="W519" s="125">
        <v>1</v>
      </c>
      <c r="X519" s="103" t="s">
        <v>956</v>
      </c>
      <c r="Y519" s="122">
        <v>0.15</v>
      </c>
      <c r="Z519" s="126">
        <v>1</v>
      </c>
      <c r="AA519" s="126">
        <v>1</v>
      </c>
      <c r="AB519" s="113">
        <v>0</v>
      </c>
      <c r="AC519" s="133">
        <v>0</v>
      </c>
      <c r="AD519" s="113">
        <v>0</v>
      </c>
      <c r="AE519" s="113">
        <v>0</v>
      </c>
      <c r="AF519" s="113">
        <v>0</v>
      </c>
      <c r="AG519" s="204"/>
      <c r="AH519" s="54">
        <f t="shared" si="16"/>
        <v>1</v>
      </c>
      <c r="AI519" s="54">
        <f t="shared" si="17"/>
        <v>1</v>
      </c>
      <c r="AJ519" s="136">
        <v>5480833.5999999996</v>
      </c>
      <c r="AK519" s="180">
        <v>31709</v>
      </c>
      <c r="AL519" s="108" t="s">
        <v>957</v>
      </c>
      <c r="AM519" s="136">
        <v>5480834</v>
      </c>
      <c r="AN519" s="141"/>
    </row>
    <row r="520" spans="1:40" ht="25.5" x14ac:dyDescent="0.25">
      <c r="A520" s="96">
        <v>4</v>
      </c>
      <c r="B520" s="97" t="s">
        <v>189</v>
      </c>
      <c r="C520" s="96">
        <v>3</v>
      </c>
      <c r="D520" s="96" t="s">
        <v>1269</v>
      </c>
      <c r="E520" s="97" t="s">
        <v>1270</v>
      </c>
      <c r="F520" s="98">
        <v>1</v>
      </c>
      <c r="G520" s="96" t="s">
        <v>1560</v>
      </c>
      <c r="H520" s="97" t="s">
        <v>1561</v>
      </c>
      <c r="I520" s="96">
        <v>17</v>
      </c>
      <c r="J520" s="96"/>
      <c r="K520" s="97" t="s">
        <v>1550</v>
      </c>
      <c r="L520" s="98">
        <v>2020051290070</v>
      </c>
      <c r="M520" s="96">
        <v>1</v>
      </c>
      <c r="N520" s="96">
        <v>4311</v>
      </c>
      <c r="O520" s="97" t="str">
        <f>+VLOOKUP(N520,'[6]Productos PD'!$B$2:$C$349,2,FALSE)</f>
        <v>Acciones para el fortalecimiento de atención a las auditorías internas y externas de la entidad.</v>
      </c>
      <c r="P520" s="96" t="s">
        <v>952</v>
      </c>
      <c r="Q520" s="96">
        <v>4</v>
      </c>
      <c r="R520" s="122" t="s">
        <v>953</v>
      </c>
      <c r="S520" s="125">
        <v>1</v>
      </c>
      <c r="T520" s="97" t="s">
        <v>1439</v>
      </c>
      <c r="U520" s="97" t="s">
        <v>1568</v>
      </c>
      <c r="V520" s="96" t="s">
        <v>952</v>
      </c>
      <c r="W520" s="125">
        <v>1</v>
      </c>
      <c r="X520" s="103" t="s">
        <v>956</v>
      </c>
      <c r="Y520" s="122">
        <v>0.05</v>
      </c>
      <c r="Z520" s="126">
        <v>0</v>
      </c>
      <c r="AA520" s="126">
        <v>0</v>
      </c>
      <c r="AB520" s="113">
        <v>0</v>
      </c>
      <c r="AC520" s="133">
        <v>0</v>
      </c>
      <c r="AD520" s="113">
        <v>0</v>
      </c>
      <c r="AE520" s="113">
        <v>0</v>
      </c>
      <c r="AF520" s="113">
        <v>1</v>
      </c>
      <c r="AG520" s="204"/>
      <c r="AH520" s="54">
        <f t="shared" si="16"/>
        <v>0</v>
      </c>
      <c r="AI520" s="54">
        <f t="shared" si="17"/>
        <v>0</v>
      </c>
      <c r="AJ520" s="136">
        <v>1745426.48</v>
      </c>
      <c r="AK520" s="180">
        <v>31709</v>
      </c>
      <c r="AL520" s="108" t="s">
        <v>957</v>
      </c>
      <c r="AM520" s="136">
        <v>0</v>
      </c>
      <c r="AN520" s="141"/>
    </row>
    <row r="521" spans="1:40" ht="25.5" x14ac:dyDescent="0.25">
      <c r="A521" s="96">
        <v>4</v>
      </c>
      <c r="B521" s="97" t="s">
        <v>189</v>
      </c>
      <c r="C521" s="96">
        <v>3</v>
      </c>
      <c r="D521" s="96" t="s">
        <v>1269</v>
      </c>
      <c r="E521" s="97" t="s">
        <v>1270</v>
      </c>
      <c r="F521" s="98">
        <v>1</v>
      </c>
      <c r="G521" s="96" t="s">
        <v>1560</v>
      </c>
      <c r="H521" s="97" t="s">
        <v>1561</v>
      </c>
      <c r="I521" s="96">
        <v>17</v>
      </c>
      <c r="J521" s="96"/>
      <c r="K521" s="97" t="s">
        <v>1550</v>
      </c>
      <c r="L521" s="98">
        <v>2020051290070</v>
      </c>
      <c r="M521" s="96">
        <v>1</v>
      </c>
      <c r="N521" s="96">
        <v>4311</v>
      </c>
      <c r="O521" s="97" t="str">
        <f>+VLOOKUP(N521,'[6]Productos PD'!$B$2:$C$349,2,FALSE)</f>
        <v>Acciones para el fortalecimiento de atención a las auditorías internas y externas de la entidad.</v>
      </c>
      <c r="P521" s="96" t="s">
        <v>952</v>
      </c>
      <c r="Q521" s="96">
        <v>4</v>
      </c>
      <c r="R521" s="122" t="s">
        <v>953</v>
      </c>
      <c r="S521" s="125">
        <v>1</v>
      </c>
      <c r="T521" s="97" t="s">
        <v>1439</v>
      </c>
      <c r="U521" s="97" t="s">
        <v>1569</v>
      </c>
      <c r="V521" s="96" t="s">
        <v>952</v>
      </c>
      <c r="W521" s="125">
        <v>1</v>
      </c>
      <c r="X521" s="103" t="s">
        <v>956</v>
      </c>
      <c r="Y521" s="122">
        <v>0.05</v>
      </c>
      <c r="Z521" s="126">
        <v>0</v>
      </c>
      <c r="AA521" s="126">
        <v>0</v>
      </c>
      <c r="AB521" s="113">
        <v>0</v>
      </c>
      <c r="AC521" s="133">
        <v>0</v>
      </c>
      <c r="AD521" s="113">
        <v>0</v>
      </c>
      <c r="AE521" s="113">
        <v>0</v>
      </c>
      <c r="AF521" s="113">
        <v>1</v>
      </c>
      <c r="AG521" s="204"/>
      <c r="AH521" s="54">
        <f t="shared" ref="AH521:AH584" si="18">+IF(X521="Acumulado",(AA521+AC521+AE521+AG521)/(Z521+AB521+AD521+AF521),
IF(X521="No acumulado",IF(AG521&lt;&gt;"",(AG521/IF(AF521=0,1,AF521)),IF(AE521&lt;&gt;"",(AE521/IF(AD521=0,1,AD521)),IF(AC521&lt;&gt;"",(AC521/IF(AB521=0,1,AB521)),IF(AA521&lt;&gt;"",(AA521/IF(Z521=0,1,Z521)))))), IF(X521="Mantenimiento",IF(AG521&lt;&gt;"",(AG521/IF(AG521=0,1,AG521)),IF(AE521&lt;&gt;"",(AE521/IF(AE521=0,1,AE521)),IF(AC521&lt;&gt;"",(AC521/IF(AC521=0,1,AC521)),IF(AA521&lt;&gt;"",(AA521/IF(AA521=0,1,AA521)))))))))</f>
        <v>0</v>
      </c>
      <c r="AI521" s="54">
        <f t="shared" ref="AI521:AI584" si="19">+IF(AH521&gt;1,1,AH521)</f>
        <v>0</v>
      </c>
      <c r="AJ521" s="136">
        <v>1745426.48</v>
      </c>
      <c r="AK521" s="180">
        <v>31709</v>
      </c>
      <c r="AL521" s="108" t="s">
        <v>957</v>
      </c>
      <c r="AM521" s="136">
        <v>0</v>
      </c>
      <c r="AN521" s="141"/>
    </row>
    <row r="522" spans="1:40" ht="25.5" x14ac:dyDescent="0.25">
      <c r="A522" s="96">
        <v>4</v>
      </c>
      <c r="B522" s="97" t="s">
        <v>189</v>
      </c>
      <c r="C522" s="96">
        <v>3</v>
      </c>
      <c r="D522" s="96" t="s">
        <v>1269</v>
      </c>
      <c r="E522" s="97" t="s">
        <v>1270</v>
      </c>
      <c r="F522" s="98">
        <v>1</v>
      </c>
      <c r="G522" s="96" t="s">
        <v>1560</v>
      </c>
      <c r="H522" s="97" t="s">
        <v>1561</v>
      </c>
      <c r="I522" s="96">
        <v>17</v>
      </c>
      <c r="J522" s="96"/>
      <c r="K522" s="97" t="s">
        <v>1550</v>
      </c>
      <c r="L522" s="98">
        <v>2020051290070</v>
      </c>
      <c r="M522" s="96">
        <v>1</v>
      </c>
      <c r="N522" s="96">
        <v>4311</v>
      </c>
      <c r="O522" s="97" t="str">
        <f>+VLOOKUP(N522,'[6]Productos PD'!$B$2:$C$349,2,FALSE)</f>
        <v>Acciones para el fortalecimiento de atención a las auditorías internas y externas de la entidad.</v>
      </c>
      <c r="P522" s="96" t="s">
        <v>952</v>
      </c>
      <c r="Q522" s="96">
        <v>4</v>
      </c>
      <c r="R522" s="122" t="s">
        <v>953</v>
      </c>
      <c r="S522" s="125">
        <v>1</v>
      </c>
      <c r="T522" s="97" t="s">
        <v>1439</v>
      </c>
      <c r="U522" s="97" t="s">
        <v>1570</v>
      </c>
      <c r="V522" s="96" t="s">
        <v>952</v>
      </c>
      <c r="W522" s="125">
        <v>1</v>
      </c>
      <c r="X522" s="103" t="s">
        <v>956</v>
      </c>
      <c r="Y522" s="122">
        <v>0.2</v>
      </c>
      <c r="Z522" s="126">
        <v>0</v>
      </c>
      <c r="AA522" s="126">
        <v>0</v>
      </c>
      <c r="AB522" s="113">
        <v>0</v>
      </c>
      <c r="AC522" s="133">
        <v>0</v>
      </c>
      <c r="AD522" s="113">
        <v>0</v>
      </c>
      <c r="AE522" s="113">
        <v>0</v>
      </c>
      <c r="AF522" s="113">
        <v>1</v>
      </c>
      <c r="AG522" s="204"/>
      <c r="AH522" s="54">
        <f t="shared" si="18"/>
        <v>0</v>
      </c>
      <c r="AI522" s="54">
        <f t="shared" si="19"/>
        <v>0</v>
      </c>
      <c r="AJ522" s="136">
        <v>13000000</v>
      </c>
      <c r="AK522" s="180">
        <v>31709</v>
      </c>
      <c r="AL522" s="108" t="s">
        <v>957</v>
      </c>
      <c r="AM522" s="136">
        <v>0</v>
      </c>
      <c r="AN522" s="141"/>
    </row>
    <row r="523" spans="1:40" ht="25.5" x14ac:dyDescent="0.25">
      <c r="A523" s="96">
        <v>4</v>
      </c>
      <c r="B523" s="97" t="s">
        <v>189</v>
      </c>
      <c r="C523" s="96">
        <v>3</v>
      </c>
      <c r="D523" s="96" t="s">
        <v>1269</v>
      </c>
      <c r="E523" s="97" t="s">
        <v>1270</v>
      </c>
      <c r="F523" s="98">
        <v>1</v>
      </c>
      <c r="G523" s="96" t="s">
        <v>1560</v>
      </c>
      <c r="H523" s="97" t="s">
        <v>1561</v>
      </c>
      <c r="I523" s="96">
        <v>17</v>
      </c>
      <c r="J523" s="96"/>
      <c r="K523" s="97" t="s">
        <v>1550</v>
      </c>
      <c r="L523" s="98">
        <v>2020051290070</v>
      </c>
      <c r="M523" s="96">
        <v>1</v>
      </c>
      <c r="N523" s="96">
        <v>4311</v>
      </c>
      <c r="O523" s="97" t="str">
        <f>+VLOOKUP(N523,'[6]Productos PD'!$B$2:$C$349,2,FALSE)</f>
        <v>Acciones para el fortalecimiento de atención a las auditorías internas y externas de la entidad.</v>
      </c>
      <c r="P523" s="96" t="s">
        <v>952</v>
      </c>
      <c r="Q523" s="96">
        <v>4</v>
      </c>
      <c r="R523" s="122" t="s">
        <v>953</v>
      </c>
      <c r="S523" s="125">
        <v>1</v>
      </c>
      <c r="T523" s="97" t="s">
        <v>1439</v>
      </c>
      <c r="U523" s="97" t="s">
        <v>1571</v>
      </c>
      <c r="V523" s="96" t="s">
        <v>952</v>
      </c>
      <c r="W523" s="125">
        <v>1</v>
      </c>
      <c r="X523" s="103" t="s">
        <v>956</v>
      </c>
      <c r="Y523" s="122">
        <v>0.05</v>
      </c>
      <c r="Z523" s="126">
        <v>0</v>
      </c>
      <c r="AA523" s="126">
        <v>0</v>
      </c>
      <c r="AB523" s="113">
        <v>0</v>
      </c>
      <c r="AC523" s="133">
        <v>0</v>
      </c>
      <c r="AD523" s="113">
        <v>0</v>
      </c>
      <c r="AE523" s="113">
        <v>0</v>
      </c>
      <c r="AF523" s="113">
        <v>1</v>
      </c>
      <c r="AG523" s="204"/>
      <c r="AH523" s="54">
        <f t="shared" si="18"/>
        <v>0</v>
      </c>
      <c r="AI523" s="54">
        <f t="shared" si="19"/>
        <v>0</v>
      </c>
      <c r="AJ523" s="136">
        <v>1745426.48</v>
      </c>
      <c r="AK523" s="180">
        <v>31709</v>
      </c>
      <c r="AL523" s="108" t="s">
        <v>957</v>
      </c>
      <c r="AM523" s="136">
        <v>0</v>
      </c>
      <c r="AN523" s="141"/>
    </row>
    <row r="524" spans="1:40" ht="51" x14ac:dyDescent="0.25">
      <c r="A524" s="96">
        <v>4</v>
      </c>
      <c r="B524" s="97" t="s">
        <v>189</v>
      </c>
      <c r="C524" s="96">
        <v>3</v>
      </c>
      <c r="D524" s="96" t="s">
        <v>1269</v>
      </c>
      <c r="E524" s="97" t="s">
        <v>1270</v>
      </c>
      <c r="F524" s="98">
        <v>1</v>
      </c>
      <c r="G524" s="96" t="s">
        <v>1560</v>
      </c>
      <c r="H524" s="97" t="s">
        <v>1561</v>
      </c>
      <c r="I524" s="96">
        <v>17</v>
      </c>
      <c r="J524" s="96"/>
      <c r="K524" s="97" t="s">
        <v>1550</v>
      </c>
      <c r="L524" s="98">
        <v>2020051290070</v>
      </c>
      <c r="M524" s="96">
        <v>3</v>
      </c>
      <c r="N524" s="96">
        <v>4313</v>
      </c>
      <c r="O524" s="97" t="str">
        <f>+VLOOKUP(N524,'[6]Productos PD'!$B$2:$C$349,2,FALSE)</f>
        <v>Acciones de reducción de los riesgos de corrupción y de gestión, a través de la actualización de la matriz de riesgos y gestión de los controles implementados en el Plan de Anticorrupción y Atención al Ciudadano - PAAC.</v>
      </c>
      <c r="P524" s="96" t="s">
        <v>952</v>
      </c>
      <c r="Q524" s="96">
        <v>4</v>
      </c>
      <c r="R524" s="122" t="s">
        <v>953</v>
      </c>
      <c r="S524" s="125">
        <v>1</v>
      </c>
      <c r="T524" s="97" t="s">
        <v>1439</v>
      </c>
      <c r="U524" s="97" t="s">
        <v>1572</v>
      </c>
      <c r="V524" s="96" t="s">
        <v>952</v>
      </c>
      <c r="W524" s="125">
        <v>1</v>
      </c>
      <c r="X524" s="103" t="s">
        <v>956</v>
      </c>
      <c r="Y524" s="122">
        <v>0.3</v>
      </c>
      <c r="Z524" s="126">
        <v>1</v>
      </c>
      <c r="AA524" s="126">
        <v>1</v>
      </c>
      <c r="AB524" s="113">
        <v>0</v>
      </c>
      <c r="AC524" s="133">
        <v>0</v>
      </c>
      <c r="AD524" s="113">
        <v>0</v>
      </c>
      <c r="AE524" s="113">
        <v>0</v>
      </c>
      <c r="AF524" s="113">
        <v>0</v>
      </c>
      <c r="AG524" s="204"/>
      <c r="AH524" s="54">
        <f t="shared" si="18"/>
        <v>1</v>
      </c>
      <c r="AI524" s="54">
        <f t="shared" si="19"/>
        <v>1</v>
      </c>
      <c r="AJ524" s="136">
        <v>2931190.9090909092</v>
      </c>
      <c r="AK524" s="180">
        <v>31709</v>
      </c>
      <c r="AL524" s="108" t="s">
        <v>957</v>
      </c>
      <c r="AM524" s="136">
        <v>2931191</v>
      </c>
      <c r="AN524" s="141"/>
    </row>
    <row r="525" spans="1:40" ht="51" x14ac:dyDescent="0.25">
      <c r="A525" s="96">
        <v>4</v>
      </c>
      <c r="B525" s="97" t="s">
        <v>189</v>
      </c>
      <c r="C525" s="96">
        <v>3</v>
      </c>
      <c r="D525" s="96" t="s">
        <v>1269</v>
      </c>
      <c r="E525" s="97" t="s">
        <v>1270</v>
      </c>
      <c r="F525" s="98">
        <v>1</v>
      </c>
      <c r="G525" s="96" t="s">
        <v>1560</v>
      </c>
      <c r="H525" s="97" t="s">
        <v>1561</v>
      </c>
      <c r="I525" s="96">
        <v>17</v>
      </c>
      <c r="J525" s="96"/>
      <c r="K525" s="97" t="s">
        <v>1550</v>
      </c>
      <c r="L525" s="98">
        <v>2020051290070</v>
      </c>
      <c r="M525" s="96">
        <v>3</v>
      </c>
      <c r="N525" s="96">
        <v>4313</v>
      </c>
      <c r="O525" s="97" t="str">
        <f>+VLOOKUP(N525,'[6]Productos PD'!$B$2:$C$349,2,FALSE)</f>
        <v>Acciones de reducción de los riesgos de corrupción y de gestión, a través de la actualización de la matriz de riesgos y gestión de los controles implementados en el Plan de Anticorrupción y Atención al Ciudadano - PAAC.</v>
      </c>
      <c r="P525" s="96" t="s">
        <v>952</v>
      </c>
      <c r="Q525" s="96">
        <v>4</v>
      </c>
      <c r="R525" s="122" t="s">
        <v>953</v>
      </c>
      <c r="S525" s="125">
        <v>1</v>
      </c>
      <c r="T525" s="97" t="s">
        <v>1439</v>
      </c>
      <c r="U525" s="97" t="s">
        <v>1573</v>
      </c>
      <c r="V525" s="96" t="s">
        <v>952</v>
      </c>
      <c r="W525" s="125">
        <v>1</v>
      </c>
      <c r="X525" s="103" t="s">
        <v>956</v>
      </c>
      <c r="Y525" s="122">
        <v>0.2</v>
      </c>
      <c r="Z525" s="126">
        <v>1</v>
      </c>
      <c r="AA525" s="126">
        <v>1</v>
      </c>
      <c r="AB525" s="113">
        <v>0</v>
      </c>
      <c r="AC525" s="133">
        <v>0</v>
      </c>
      <c r="AD525" s="113">
        <v>0</v>
      </c>
      <c r="AE525" s="113">
        <v>0</v>
      </c>
      <c r="AF525" s="113">
        <v>0</v>
      </c>
      <c r="AG525" s="204"/>
      <c r="AH525" s="54">
        <f t="shared" si="18"/>
        <v>1</v>
      </c>
      <c r="AI525" s="54">
        <f t="shared" si="19"/>
        <v>1</v>
      </c>
      <c r="AJ525" s="136">
        <v>2931190.9090909092</v>
      </c>
      <c r="AK525" s="180">
        <v>31709</v>
      </c>
      <c r="AL525" s="108" t="s">
        <v>957</v>
      </c>
      <c r="AM525" s="136">
        <v>2931191</v>
      </c>
      <c r="AN525" s="141"/>
    </row>
    <row r="526" spans="1:40" ht="51" x14ac:dyDescent="0.25">
      <c r="A526" s="96">
        <v>4</v>
      </c>
      <c r="B526" s="97" t="s">
        <v>189</v>
      </c>
      <c r="C526" s="96">
        <v>3</v>
      </c>
      <c r="D526" s="96" t="s">
        <v>1269</v>
      </c>
      <c r="E526" s="97" t="s">
        <v>1270</v>
      </c>
      <c r="F526" s="98">
        <v>1</v>
      </c>
      <c r="G526" s="96" t="s">
        <v>1560</v>
      </c>
      <c r="H526" s="97" t="s">
        <v>1561</v>
      </c>
      <c r="I526" s="96">
        <v>17</v>
      </c>
      <c r="J526" s="96"/>
      <c r="K526" s="97" t="s">
        <v>1550</v>
      </c>
      <c r="L526" s="98">
        <v>2020051290070</v>
      </c>
      <c r="M526" s="96">
        <v>3</v>
      </c>
      <c r="N526" s="96">
        <v>4313</v>
      </c>
      <c r="O526" s="97" t="str">
        <f>+VLOOKUP(N526,'[6]Productos PD'!$B$2:$C$349,2,FALSE)</f>
        <v>Acciones de reducción de los riesgos de corrupción y de gestión, a través de la actualización de la matriz de riesgos y gestión de los controles implementados en el Plan de Anticorrupción y Atención al Ciudadano - PAAC.</v>
      </c>
      <c r="P526" s="96" t="s">
        <v>952</v>
      </c>
      <c r="Q526" s="96">
        <v>4</v>
      </c>
      <c r="R526" s="122" t="s">
        <v>953</v>
      </c>
      <c r="S526" s="125">
        <v>1</v>
      </c>
      <c r="T526" s="97" t="s">
        <v>1439</v>
      </c>
      <c r="U526" s="97" t="s">
        <v>1574</v>
      </c>
      <c r="V526" s="96" t="s">
        <v>952</v>
      </c>
      <c r="W526" s="125">
        <v>3</v>
      </c>
      <c r="X526" s="103" t="s">
        <v>956</v>
      </c>
      <c r="Y526" s="122">
        <v>0.5</v>
      </c>
      <c r="Z526" s="126">
        <v>0</v>
      </c>
      <c r="AA526" s="126">
        <v>0</v>
      </c>
      <c r="AB526" s="113">
        <v>1</v>
      </c>
      <c r="AC526" s="133">
        <v>1</v>
      </c>
      <c r="AD526" s="113">
        <v>1</v>
      </c>
      <c r="AE526" s="113">
        <v>1</v>
      </c>
      <c r="AF526" s="113">
        <v>1</v>
      </c>
      <c r="AG526" s="204"/>
      <c r="AH526" s="54">
        <f t="shared" si="18"/>
        <v>0.66666666666666663</v>
      </c>
      <c r="AI526" s="54">
        <f t="shared" si="19"/>
        <v>0.66666666666666663</v>
      </c>
      <c r="AJ526" s="136">
        <v>6422043.8690909091</v>
      </c>
      <c r="AK526" s="180">
        <v>31709</v>
      </c>
      <c r="AL526" s="108" t="s">
        <v>957</v>
      </c>
      <c r="AM526" s="136">
        <v>4676617</v>
      </c>
      <c r="AN526" s="141"/>
    </row>
    <row r="527" spans="1:40" ht="51" x14ac:dyDescent="0.25">
      <c r="A527" s="96">
        <v>4</v>
      </c>
      <c r="B527" s="97" t="s">
        <v>189</v>
      </c>
      <c r="C527" s="96">
        <v>3</v>
      </c>
      <c r="D527" s="96" t="s">
        <v>1269</v>
      </c>
      <c r="E527" s="97" t="s">
        <v>1270</v>
      </c>
      <c r="F527" s="98">
        <v>1</v>
      </c>
      <c r="G527" s="96" t="s">
        <v>1560</v>
      </c>
      <c r="H527" s="97" t="s">
        <v>1561</v>
      </c>
      <c r="I527" s="96">
        <v>17</v>
      </c>
      <c r="J527" s="96"/>
      <c r="K527" s="97" t="s">
        <v>1550</v>
      </c>
      <c r="L527" s="98">
        <v>2020051290070</v>
      </c>
      <c r="M527" s="96">
        <v>3</v>
      </c>
      <c r="N527" s="96">
        <v>4215</v>
      </c>
      <c r="O527" s="97" t="str">
        <f>+VLOOKUP(N527,'[6]Productos PD'!$B$2:$C$349,2,FALSE)</f>
        <v>Acciones de Fortalecimiento al Banco de Programas y Proyectos de la Administración Municipal, como estrategia para cofinanciar el Plan de Desarrollo ante las diferentes entidades de orden metropolitano, departamental, nacional e internacional.</v>
      </c>
      <c r="P527" s="96" t="s">
        <v>952</v>
      </c>
      <c r="Q527" s="96">
        <v>4</v>
      </c>
      <c r="R527" s="122" t="s">
        <v>953</v>
      </c>
      <c r="S527" s="125">
        <v>1</v>
      </c>
      <c r="T527" s="97" t="s">
        <v>1439</v>
      </c>
      <c r="U527" s="97" t="s">
        <v>1575</v>
      </c>
      <c r="V527" s="96" t="s">
        <v>983</v>
      </c>
      <c r="W527" s="122">
        <v>1</v>
      </c>
      <c r="X527" s="103" t="s">
        <v>962</v>
      </c>
      <c r="Y527" s="122">
        <v>0.7</v>
      </c>
      <c r="Z527" s="111">
        <v>1</v>
      </c>
      <c r="AA527" s="197">
        <v>1</v>
      </c>
      <c r="AB527" s="111">
        <v>1</v>
      </c>
      <c r="AC527" s="111">
        <v>1</v>
      </c>
      <c r="AD527" s="111">
        <v>1</v>
      </c>
      <c r="AE527" s="111">
        <v>1</v>
      </c>
      <c r="AF527" s="111">
        <v>1</v>
      </c>
      <c r="AG527" s="113"/>
      <c r="AH527" s="54">
        <f t="shared" si="18"/>
        <v>1</v>
      </c>
      <c r="AI527" s="54">
        <f t="shared" si="19"/>
        <v>1</v>
      </c>
      <c r="AJ527" s="136">
        <v>19810932</v>
      </c>
      <c r="AK527" s="180">
        <v>31709</v>
      </c>
      <c r="AL527" s="108" t="s">
        <v>957</v>
      </c>
      <c r="AM527" s="136">
        <v>14615556</v>
      </c>
      <c r="AN527" s="141"/>
    </row>
    <row r="528" spans="1:40" ht="51" x14ac:dyDescent="0.25">
      <c r="A528" s="96">
        <v>4</v>
      </c>
      <c r="B528" s="97" t="s">
        <v>189</v>
      </c>
      <c r="C528" s="96">
        <v>3</v>
      </c>
      <c r="D528" s="96" t="s">
        <v>1269</v>
      </c>
      <c r="E528" s="97" t="s">
        <v>1270</v>
      </c>
      <c r="F528" s="98">
        <v>1</v>
      </c>
      <c r="G528" s="96" t="s">
        <v>1560</v>
      </c>
      <c r="H528" s="97" t="s">
        <v>1561</v>
      </c>
      <c r="I528" s="96">
        <v>17</v>
      </c>
      <c r="J528" s="96"/>
      <c r="K528" s="97" t="s">
        <v>1550</v>
      </c>
      <c r="L528" s="98">
        <v>2020051290070</v>
      </c>
      <c r="M528" s="96">
        <v>3</v>
      </c>
      <c r="N528" s="96">
        <v>4215</v>
      </c>
      <c r="O528" s="97" t="str">
        <f>+VLOOKUP(N528,'[6]Productos PD'!$B$2:$C$349,2,FALSE)</f>
        <v>Acciones de Fortalecimiento al Banco de Programas y Proyectos de la Administración Municipal, como estrategia para cofinanciar el Plan de Desarrollo ante las diferentes entidades de orden metropolitano, departamental, nacional e internacional.</v>
      </c>
      <c r="P528" s="96" t="s">
        <v>952</v>
      </c>
      <c r="Q528" s="96">
        <v>4</v>
      </c>
      <c r="R528" s="122" t="s">
        <v>953</v>
      </c>
      <c r="S528" s="125">
        <v>1</v>
      </c>
      <c r="T528" s="97" t="s">
        <v>1439</v>
      </c>
      <c r="U528" s="97" t="s">
        <v>1576</v>
      </c>
      <c r="V528" s="96" t="s">
        <v>952</v>
      </c>
      <c r="W528" s="125">
        <v>192</v>
      </c>
      <c r="X528" s="96" t="s">
        <v>984</v>
      </c>
      <c r="Y528" s="122">
        <v>0.3</v>
      </c>
      <c r="Z528" s="126">
        <v>0</v>
      </c>
      <c r="AA528" s="126">
        <v>0</v>
      </c>
      <c r="AB528" s="113">
        <v>48</v>
      </c>
      <c r="AC528" s="133">
        <v>24</v>
      </c>
      <c r="AD528" s="113">
        <v>72</v>
      </c>
      <c r="AE528" s="145">
        <v>72</v>
      </c>
      <c r="AF528" s="113">
        <v>72</v>
      </c>
      <c r="AG528" s="113"/>
      <c r="AH528" s="54">
        <f t="shared" si="18"/>
        <v>1</v>
      </c>
      <c r="AI528" s="54">
        <f t="shared" si="19"/>
        <v>1</v>
      </c>
      <c r="AJ528" s="136">
        <v>19811532.009999998</v>
      </c>
      <c r="AK528" s="180">
        <v>31709</v>
      </c>
      <c r="AL528" s="108" t="s">
        <v>957</v>
      </c>
      <c r="AM528" s="136">
        <v>14615556</v>
      </c>
      <c r="AN528" s="141"/>
    </row>
    <row r="529" spans="1:40" ht="38.25" x14ac:dyDescent="0.25">
      <c r="A529" s="96">
        <v>4</v>
      </c>
      <c r="B529" s="97" t="s">
        <v>189</v>
      </c>
      <c r="C529" s="96">
        <v>3</v>
      </c>
      <c r="D529" s="96" t="s">
        <v>1269</v>
      </c>
      <c r="E529" s="97" t="s">
        <v>1270</v>
      </c>
      <c r="F529" s="98">
        <v>1</v>
      </c>
      <c r="G529" s="96" t="s">
        <v>1560</v>
      </c>
      <c r="H529" s="97" t="s">
        <v>1561</v>
      </c>
      <c r="I529" s="96">
        <v>17</v>
      </c>
      <c r="J529" s="96"/>
      <c r="K529" s="97" t="s">
        <v>1550</v>
      </c>
      <c r="L529" s="98">
        <v>2020051290070</v>
      </c>
      <c r="M529" s="96">
        <v>3</v>
      </c>
      <c r="N529" s="96">
        <v>4315</v>
      </c>
      <c r="O529" s="97" t="str">
        <f>+VLOOKUP(N529,'[6]Productos PD'!$B$2:$C$349,2,FALSE)</f>
        <v>Acciones para la formulación, seguimiento y evaluación del plan de desarrollo municipal, planes estratégicos y planes de acción.</v>
      </c>
      <c r="P529" s="96" t="s">
        <v>952</v>
      </c>
      <c r="Q529" s="96">
        <v>4</v>
      </c>
      <c r="R529" s="122" t="s">
        <v>953</v>
      </c>
      <c r="S529" s="125">
        <v>1</v>
      </c>
      <c r="T529" s="97" t="s">
        <v>1439</v>
      </c>
      <c r="U529" s="97" t="s">
        <v>1577</v>
      </c>
      <c r="V529" s="96" t="s">
        <v>952</v>
      </c>
      <c r="W529" s="125">
        <v>216</v>
      </c>
      <c r="X529" s="96" t="s">
        <v>984</v>
      </c>
      <c r="Y529" s="122">
        <v>0.6</v>
      </c>
      <c r="Z529" s="126">
        <v>0</v>
      </c>
      <c r="AA529" s="126">
        <v>0</v>
      </c>
      <c r="AB529" s="113">
        <v>72</v>
      </c>
      <c r="AC529" s="133">
        <v>57</v>
      </c>
      <c r="AD529" s="113">
        <v>72</v>
      </c>
      <c r="AE529" s="145">
        <v>72</v>
      </c>
      <c r="AF529" s="113">
        <v>72</v>
      </c>
      <c r="AG529" s="113"/>
      <c r="AH529" s="54">
        <f t="shared" si="18"/>
        <v>1</v>
      </c>
      <c r="AI529" s="54">
        <f t="shared" si="19"/>
        <v>1</v>
      </c>
      <c r="AJ529" s="136">
        <v>45414555</v>
      </c>
      <c r="AK529" s="180">
        <v>31709</v>
      </c>
      <c r="AL529" s="108" t="s">
        <v>957</v>
      </c>
      <c r="AM529" s="136">
        <v>33416139</v>
      </c>
      <c r="AN529" s="141"/>
    </row>
    <row r="530" spans="1:40" ht="25.5" x14ac:dyDescent="0.25">
      <c r="A530" s="96">
        <v>4</v>
      </c>
      <c r="B530" s="97" t="s">
        <v>189</v>
      </c>
      <c r="C530" s="96">
        <v>3</v>
      </c>
      <c r="D530" s="96" t="s">
        <v>1269</v>
      </c>
      <c r="E530" s="97" t="s">
        <v>1270</v>
      </c>
      <c r="F530" s="98">
        <v>1</v>
      </c>
      <c r="G530" s="96" t="s">
        <v>1560</v>
      </c>
      <c r="H530" s="97" t="s">
        <v>1561</v>
      </c>
      <c r="I530" s="96">
        <v>17</v>
      </c>
      <c r="J530" s="96"/>
      <c r="K530" s="97" t="s">
        <v>1550</v>
      </c>
      <c r="L530" s="98">
        <v>2020051290070</v>
      </c>
      <c r="M530" s="96">
        <v>3</v>
      </c>
      <c r="N530" s="96">
        <v>4315</v>
      </c>
      <c r="O530" s="97" t="str">
        <f>+VLOOKUP(N530,'[6]Productos PD'!$B$2:$C$349,2,FALSE)</f>
        <v>Acciones para la formulación, seguimiento y evaluación del plan de desarrollo municipal, planes estratégicos y planes de acción.</v>
      </c>
      <c r="P530" s="96" t="s">
        <v>952</v>
      </c>
      <c r="Q530" s="96">
        <v>4</v>
      </c>
      <c r="R530" s="122" t="s">
        <v>953</v>
      </c>
      <c r="S530" s="125">
        <v>1</v>
      </c>
      <c r="T530" s="97" t="s">
        <v>1439</v>
      </c>
      <c r="U530" s="97" t="s">
        <v>1578</v>
      </c>
      <c r="V530" s="96" t="s">
        <v>983</v>
      </c>
      <c r="W530" s="122">
        <v>1</v>
      </c>
      <c r="X530" s="103" t="s">
        <v>956</v>
      </c>
      <c r="Y530" s="122">
        <v>0.2</v>
      </c>
      <c r="Z530" s="197">
        <v>0</v>
      </c>
      <c r="AA530" s="197">
        <v>0</v>
      </c>
      <c r="AB530" s="111">
        <v>0.2</v>
      </c>
      <c r="AC530" s="111">
        <v>0</v>
      </c>
      <c r="AD530" s="111">
        <v>0.7</v>
      </c>
      <c r="AE530" s="111">
        <v>0.3</v>
      </c>
      <c r="AF530" s="111">
        <v>1</v>
      </c>
      <c r="AG530" s="193"/>
      <c r="AH530" s="54">
        <f t="shared" si="18"/>
        <v>0.15789473684210525</v>
      </c>
      <c r="AI530" s="54">
        <f t="shared" si="19"/>
        <v>0.15789473684210525</v>
      </c>
      <c r="AJ530" s="136">
        <v>45414555</v>
      </c>
      <c r="AK530" s="180">
        <v>31709</v>
      </c>
      <c r="AL530" s="108" t="s">
        <v>957</v>
      </c>
      <c r="AM530" s="136">
        <v>33416139</v>
      </c>
      <c r="AN530" s="141" t="s">
        <v>1579</v>
      </c>
    </row>
    <row r="531" spans="1:40" ht="25.5" x14ac:dyDescent="0.25">
      <c r="A531" s="96">
        <v>4</v>
      </c>
      <c r="B531" s="97" t="s">
        <v>189</v>
      </c>
      <c r="C531" s="96">
        <v>3</v>
      </c>
      <c r="D531" s="96" t="s">
        <v>1269</v>
      </c>
      <c r="E531" s="97" t="s">
        <v>1270</v>
      </c>
      <c r="F531" s="98">
        <v>1</v>
      </c>
      <c r="G531" s="96" t="s">
        <v>1560</v>
      </c>
      <c r="H531" s="97" t="s">
        <v>1561</v>
      </c>
      <c r="I531" s="96">
        <v>17</v>
      </c>
      <c r="J531" s="96"/>
      <c r="K531" s="97" t="s">
        <v>1550</v>
      </c>
      <c r="L531" s="98">
        <v>2020051290070</v>
      </c>
      <c r="M531" s="96">
        <v>3</v>
      </c>
      <c r="N531" s="96">
        <v>4315</v>
      </c>
      <c r="O531" s="97" t="str">
        <f>+VLOOKUP(N531,'[6]Productos PD'!$B$2:$C$349,2,FALSE)</f>
        <v>Acciones para la formulación, seguimiento y evaluación del plan de desarrollo municipal, planes estratégicos y planes de acción.</v>
      </c>
      <c r="P531" s="96" t="s">
        <v>952</v>
      </c>
      <c r="Q531" s="96">
        <v>4</v>
      </c>
      <c r="R531" s="122" t="s">
        <v>953</v>
      </c>
      <c r="S531" s="125">
        <v>1</v>
      </c>
      <c r="T531" s="97" t="s">
        <v>1439</v>
      </c>
      <c r="U531" s="97" t="s">
        <v>1580</v>
      </c>
      <c r="V531" s="96" t="s">
        <v>983</v>
      </c>
      <c r="W531" s="122">
        <v>1</v>
      </c>
      <c r="X531" s="103" t="s">
        <v>956</v>
      </c>
      <c r="Y531" s="122">
        <v>0.2</v>
      </c>
      <c r="Z531" s="197">
        <v>0</v>
      </c>
      <c r="AA531" s="197">
        <v>0</v>
      </c>
      <c r="AB531" s="111">
        <v>0.2</v>
      </c>
      <c r="AC531" s="111">
        <v>0</v>
      </c>
      <c r="AD531" s="111">
        <v>0.7</v>
      </c>
      <c r="AE531" s="111">
        <v>0.5</v>
      </c>
      <c r="AF531" s="111">
        <v>1</v>
      </c>
      <c r="AG531" s="113"/>
      <c r="AH531" s="54">
        <f t="shared" si="18"/>
        <v>0.26315789473684209</v>
      </c>
      <c r="AI531" s="54">
        <f t="shared" si="19"/>
        <v>0.26315789473684209</v>
      </c>
      <c r="AJ531" s="136">
        <v>45414555</v>
      </c>
      <c r="AK531" s="180">
        <v>31709</v>
      </c>
      <c r="AL531" s="108" t="s">
        <v>957</v>
      </c>
      <c r="AM531" s="136">
        <v>33416139</v>
      </c>
      <c r="AN531" s="141" t="s">
        <v>1581</v>
      </c>
    </row>
    <row r="532" spans="1:40" ht="25.5" x14ac:dyDescent="0.25">
      <c r="A532" s="96">
        <v>4</v>
      </c>
      <c r="B532" s="97" t="s">
        <v>189</v>
      </c>
      <c r="C532" s="96">
        <v>3</v>
      </c>
      <c r="D532" s="96" t="s">
        <v>1269</v>
      </c>
      <c r="E532" s="97" t="s">
        <v>1270</v>
      </c>
      <c r="F532" s="98">
        <v>1</v>
      </c>
      <c r="G532" s="96" t="s">
        <v>1560</v>
      </c>
      <c r="H532" s="97" t="s">
        <v>1561</v>
      </c>
      <c r="I532" s="96">
        <v>16</v>
      </c>
      <c r="J532" s="96"/>
      <c r="K532" s="97" t="s">
        <v>1550</v>
      </c>
      <c r="L532" s="98">
        <v>2020051290070</v>
      </c>
      <c r="M532" s="96">
        <v>6</v>
      </c>
      <c r="N532" s="96">
        <v>4316</v>
      </c>
      <c r="O532" s="97" t="str">
        <f>+VLOOKUP(N532,'[6]Productos PD'!$B$2:$C$349,2,FALSE)</f>
        <v>Acciones para mejorar el índice de desempeño institucional de la administración municipal durante el cuatrienio.</v>
      </c>
      <c r="P532" s="96" t="s">
        <v>952</v>
      </c>
      <c r="Q532" s="96">
        <v>4</v>
      </c>
      <c r="R532" s="122" t="s">
        <v>953</v>
      </c>
      <c r="S532" s="125">
        <v>1</v>
      </c>
      <c r="T532" s="97" t="s">
        <v>1439</v>
      </c>
      <c r="U532" s="97" t="s">
        <v>1582</v>
      </c>
      <c r="V532" s="96" t="s">
        <v>983</v>
      </c>
      <c r="W532" s="122">
        <v>1</v>
      </c>
      <c r="X532" s="103" t="s">
        <v>956</v>
      </c>
      <c r="Y532" s="122">
        <v>0.2</v>
      </c>
      <c r="Z532" s="111">
        <v>0.3</v>
      </c>
      <c r="AA532" s="197">
        <v>0.4</v>
      </c>
      <c r="AB532" s="111">
        <v>0.7</v>
      </c>
      <c r="AC532" s="111">
        <v>0.4</v>
      </c>
      <c r="AD532" s="111">
        <v>0</v>
      </c>
      <c r="AE532" s="111">
        <v>0</v>
      </c>
      <c r="AF532" s="111">
        <v>0</v>
      </c>
      <c r="AG532" s="113"/>
      <c r="AH532" s="54">
        <f t="shared" si="18"/>
        <v>0.8</v>
      </c>
      <c r="AI532" s="54">
        <f t="shared" si="19"/>
        <v>0.8</v>
      </c>
      <c r="AJ532" s="136">
        <v>3425521</v>
      </c>
      <c r="AK532" s="180">
        <v>31709</v>
      </c>
      <c r="AL532" s="108" t="s">
        <v>957</v>
      </c>
      <c r="AM532" s="136">
        <v>3425521</v>
      </c>
      <c r="AN532" s="141"/>
    </row>
    <row r="533" spans="1:40" ht="25.5" x14ac:dyDescent="0.25">
      <c r="A533" s="96">
        <v>4</v>
      </c>
      <c r="B533" s="97" t="s">
        <v>189</v>
      </c>
      <c r="C533" s="96">
        <v>3</v>
      </c>
      <c r="D533" s="96" t="s">
        <v>1269</v>
      </c>
      <c r="E533" s="97" t="s">
        <v>1270</v>
      </c>
      <c r="F533" s="98">
        <v>1</v>
      </c>
      <c r="G533" s="96" t="s">
        <v>1560</v>
      </c>
      <c r="H533" s="97" t="s">
        <v>1561</v>
      </c>
      <c r="I533" s="96">
        <v>16</v>
      </c>
      <c r="J533" s="96"/>
      <c r="K533" s="97" t="s">
        <v>1550</v>
      </c>
      <c r="L533" s="98">
        <v>2020051290070</v>
      </c>
      <c r="M533" s="96">
        <v>6</v>
      </c>
      <c r="N533" s="96">
        <v>4316</v>
      </c>
      <c r="O533" s="97" t="str">
        <f>+VLOOKUP(N533,'[6]Productos PD'!$B$2:$C$349,2,FALSE)</f>
        <v>Acciones para mejorar el índice de desempeño institucional de la administración municipal durante el cuatrienio.</v>
      </c>
      <c r="P533" s="96" t="s">
        <v>952</v>
      </c>
      <c r="Q533" s="96">
        <v>4</v>
      </c>
      <c r="R533" s="122" t="s">
        <v>953</v>
      </c>
      <c r="S533" s="125">
        <v>1</v>
      </c>
      <c r="T533" s="97" t="s">
        <v>1439</v>
      </c>
      <c r="U533" s="97" t="s">
        <v>1583</v>
      </c>
      <c r="V533" s="96" t="s">
        <v>983</v>
      </c>
      <c r="W533" s="122">
        <v>0.3</v>
      </c>
      <c r="X533" s="103" t="s">
        <v>956</v>
      </c>
      <c r="Y533" s="122">
        <v>0.3</v>
      </c>
      <c r="Z533" s="197">
        <v>0</v>
      </c>
      <c r="AA533" s="197">
        <v>0</v>
      </c>
      <c r="AB533" s="111">
        <v>0.05</v>
      </c>
      <c r="AC533" s="111">
        <v>0.05</v>
      </c>
      <c r="AD533" s="111">
        <v>0.2</v>
      </c>
      <c r="AE533" s="111">
        <v>0.2</v>
      </c>
      <c r="AF533" s="111">
        <v>0.05</v>
      </c>
      <c r="AG533" s="113"/>
      <c r="AH533" s="54">
        <f t="shared" si="18"/>
        <v>0.83333333333333337</v>
      </c>
      <c r="AI533" s="54">
        <f t="shared" si="19"/>
        <v>0.83333333333333337</v>
      </c>
      <c r="AJ533" s="136">
        <v>6422043.8690909091</v>
      </c>
      <c r="AK533" s="180">
        <v>31709</v>
      </c>
      <c r="AL533" s="108" t="s">
        <v>957</v>
      </c>
      <c r="AM533" s="136">
        <v>4676617</v>
      </c>
      <c r="AN533" s="141"/>
    </row>
    <row r="534" spans="1:40" ht="25.5" x14ac:dyDescent="0.25">
      <c r="A534" s="96">
        <v>4</v>
      </c>
      <c r="B534" s="97" t="s">
        <v>189</v>
      </c>
      <c r="C534" s="96">
        <v>3</v>
      </c>
      <c r="D534" s="96" t="s">
        <v>1269</v>
      </c>
      <c r="E534" s="97" t="s">
        <v>1270</v>
      </c>
      <c r="F534" s="98">
        <v>1</v>
      </c>
      <c r="G534" s="96" t="s">
        <v>1560</v>
      </c>
      <c r="H534" s="97" t="s">
        <v>1561</v>
      </c>
      <c r="I534" s="96">
        <v>16</v>
      </c>
      <c r="J534" s="96"/>
      <c r="K534" s="97" t="s">
        <v>1550</v>
      </c>
      <c r="L534" s="98">
        <v>2020051290070</v>
      </c>
      <c r="M534" s="96">
        <v>6</v>
      </c>
      <c r="N534" s="96">
        <v>4316</v>
      </c>
      <c r="O534" s="97" t="str">
        <f>+VLOOKUP(N534,'[6]Productos PD'!$B$2:$C$349,2,FALSE)</f>
        <v>Acciones para mejorar el índice de desempeño institucional de la administración municipal durante el cuatrienio.</v>
      </c>
      <c r="P534" s="96" t="s">
        <v>952</v>
      </c>
      <c r="Q534" s="96">
        <v>4</v>
      </c>
      <c r="R534" s="122" t="s">
        <v>953</v>
      </c>
      <c r="S534" s="125">
        <v>1</v>
      </c>
      <c r="T534" s="97" t="s">
        <v>1439</v>
      </c>
      <c r="U534" s="97" t="s">
        <v>1584</v>
      </c>
      <c r="V534" s="96" t="s">
        <v>983</v>
      </c>
      <c r="W534" s="122">
        <v>0.3</v>
      </c>
      <c r="X534" s="103" t="s">
        <v>956</v>
      </c>
      <c r="Y534" s="122">
        <v>0.3</v>
      </c>
      <c r="Z534" s="197">
        <v>0</v>
      </c>
      <c r="AA534" s="197">
        <v>0</v>
      </c>
      <c r="AB534" s="111">
        <v>0.05</v>
      </c>
      <c r="AC534" s="111">
        <v>0.05</v>
      </c>
      <c r="AD534" s="111">
        <v>0.1</v>
      </c>
      <c r="AE534" s="111">
        <v>0.1</v>
      </c>
      <c r="AF534" s="111">
        <v>0.15</v>
      </c>
      <c r="AG534" s="113"/>
      <c r="AH534" s="54">
        <f t="shared" si="18"/>
        <v>0.5</v>
      </c>
      <c r="AI534" s="54">
        <f t="shared" si="19"/>
        <v>0.5</v>
      </c>
      <c r="AJ534" s="136">
        <v>6422043.8690909091</v>
      </c>
      <c r="AK534" s="180">
        <v>31709</v>
      </c>
      <c r="AL534" s="108" t="s">
        <v>957</v>
      </c>
      <c r="AM534" s="136">
        <v>4676617</v>
      </c>
      <c r="AN534" s="141"/>
    </row>
    <row r="535" spans="1:40" ht="25.5" x14ac:dyDescent="0.25">
      <c r="A535" s="96">
        <v>4</v>
      </c>
      <c r="B535" s="97" t="s">
        <v>189</v>
      </c>
      <c r="C535" s="96">
        <v>3</v>
      </c>
      <c r="D535" s="96" t="s">
        <v>1269</v>
      </c>
      <c r="E535" s="97" t="s">
        <v>1270</v>
      </c>
      <c r="F535" s="98">
        <v>1</v>
      </c>
      <c r="G535" s="96" t="s">
        <v>1560</v>
      </c>
      <c r="H535" s="97" t="s">
        <v>1561</v>
      </c>
      <c r="I535" s="96">
        <v>16</v>
      </c>
      <c r="J535" s="96"/>
      <c r="K535" s="97" t="s">
        <v>1550</v>
      </c>
      <c r="L535" s="98">
        <v>2020051290070</v>
      </c>
      <c r="M535" s="96">
        <v>6</v>
      </c>
      <c r="N535" s="96">
        <v>4316</v>
      </c>
      <c r="O535" s="97" t="str">
        <f>+VLOOKUP(N535,'[6]Productos PD'!$B$2:$C$349,2,FALSE)</f>
        <v>Acciones para mejorar el índice de desempeño institucional de la administración municipal durante el cuatrienio.</v>
      </c>
      <c r="P535" s="96" t="s">
        <v>952</v>
      </c>
      <c r="Q535" s="96">
        <v>4</v>
      </c>
      <c r="R535" s="122" t="s">
        <v>953</v>
      </c>
      <c r="S535" s="125">
        <v>1</v>
      </c>
      <c r="T535" s="97" t="s">
        <v>1439</v>
      </c>
      <c r="U535" s="97" t="s">
        <v>1585</v>
      </c>
      <c r="V535" s="96" t="s">
        <v>952</v>
      </c>
      <c r="W535" s="125">
        <v>2</v>
      </c>
      <c r="X535" s="103" t="s">
        <v>956</v>
      </c>
      <c r="Y535" s="122">
        <v>0.2</v>
      </c>
      <c r="Z535" s="126">
        <v>0</v>
      </c>
      <c r="AA535" s="126">
        <v>0</v>
      </c>
      <c r="AB535" s="113">
        <v>1</v>
      </c>
      <c r="AC535" s="133">
        <v>0</v>
      </c>
      <c r="AD535" s="113">
        <v>1</v>
      </c>
      <c r="AE535" s="113">
        <v>1</v>
      </c>
      <c r="AF535" s="113">
        <v>1</v>
      </c>
      <c r="AG535" s="113"/>
      <c r="AH535" s="54">
        <f t="shared" si="18"/>
        <v>0.33333333333333331</v>
      </c>
      <c r="AI535" s="54">
        <f t="shared" si="19"/>
        <v>0.33333333333333331</v>
      </c>
      <c r="AJ535" s="136">
        <v>4676617.3890909087</v>
      </c>
      <c r="AK535" s="180">
        <v>31709</v>
      </c>
      <c r="AL535" s="108" t="s">
        <v>957</v>
      </c>
      <c r="AM535" s="136">
        <v>4676617</v>
      </c>
      <c r="AN535" s="205"/>
    </row>
    <row r="536" spans="1:40" ht="38.25" x14ac:dyDescent="0.25">
      <c r="A536" s="96">
        <v>4</v>
      </c>
      <c r="B536" s="97" t="s">
        <v>189</v>
      </c>
      <c r="C536" s="96">
        <v>3</v>
      </c>
      <c r="D536" s="96" t="s">
        <v>1269</v>
      </c>
      <c r="E536" s="97" t="s">
        <v>1270</v>
      </c>
      <c r="F536" s="98">
        <v>3</v>
      </c>
      <c r="G536" s="96" t="s">
        <v>1277</v>
      </c>
      <c r="H536" s="97" t="s">
        <v>1278</v>
      </c>
      <c r="I536" s="96">
        <v>17</v>
      </c>
      <c r="J536" s="96"/>
      <c r="K536" s="97" t="s">
        <v>1279</v>
      </c>
      <c r="L536" s="98">
        <v>2020051290058</v>
      </c>
      <c r="M536" s="96">
        <v>1</v>
      </c>
      <c r="N536" s="96">
        <v>4331</v>
      </c>
      <c r="O536" s="97" t="str">
        <f>+VLOOKUP(N536,'[6]Productos PD'!$B$2:$C$349,2,FALSE)</f>
        <v>Acciones para mejorar el registro de los trámites en el Sistema Único de Información de Trámites - SUIT e integrarlos a la plataforma tecnológica que permita integrar las bases de datos municipales con la Geodatabase.</v>
      </c>
      <c r="P536" s="96" t="s">
        <v>952</v>
      </c>
      <c r="Q536" s="96">
        <v>4</v>
      </c>
      <c r="R536" s="122" t="s">
        <v>953</v>
      </c>
      <c r="S536" s="125">
        <v>1</v>
      </c>
      <c r="T536" s="97" t="s">
        <v>1439</v>
      </c>
      <c r="U536" s="97" t="s">
        <v>1586</v>
      </c>
      <c r="V536" s="96" t="s">
        <v>983</v>
      </c>
      <c r="W536" s="122">
        <v>0.7</v>
      </c>
      <c r="X536" s="103" t="s">
        <v>956</v>
      </c>
      <c r="Y536" s="122">
        <v>0.25</v>
      </c>
      <c r="Z536" s="111">
        <v>0.1</v>
      </c>
      <c r="AA536" s="111">
        <v>0.05</v>
      </c>
      <c r="AB536" s="111">
        <v>0.2</v>
      </c>
      <c r="AC536" s="111">
        <v>0.2</v>
      </c>
      <c r="AD536" s="111">
        <v>0.2</v>
      </c>
      <c r="AE536" s="111">
        <v>0.2</v>
      </c>
      <c r="AF536" s="111">
        <v>0.2</v>
      </c>
      <c r="AG536" s="113"/>
      <c r="AH536" s="54">
        <f t="shared" si="18"/>
        <v>0.6428571428571429</v>
      </c>
      <c r="AI536" s="54">
        <f t="shared" si="19"/>
        <v>0.6428571428571429</v>
      </c>
      <c r="AJ536" s="136">
        <v>9496772.9090909101</v>
      </c>
      <c r="AK536" s="180">
        <v>31709</v>
      </c>
      <c r="AL536" s="108" t="s">
        <v>957</v>
      </c>
      <c r="AM536" s="136">
        <v>7308246</v>
      </c>
      <c r="AN536" s="194"/>
    </row>
    <row r="537" spans="1:40" ht="38.25" x14ac:dyDescent="0.25">
      <c r="A537" s="96">
        <v>4</v>
      </c>
      <c r="B537" s="97" t="s">
        <v>189</v>
      </c>
      <c r="C537" s="96">
        <v>3</v>
      </c>
      <c r="D537" s="96" t="s">
        <v>1269</v>
      </c>
      <c r="E537" s="97" t="s">
        <v>1270</v>
      </c>
      <c r="F537" s="98">
        <v>3</v>
      </c>
      <c r="G537" s="96" t="s">
        <v>1277</v>
      </c>
      <c r="H537" s="97" t="s">
        <v>1278</v>
      </c>
      <c r="I537" s="96">
        <v>17</v>
      </c>
      <c r="J537" s="96"/>
      <c r="K537" s="97" t="s">
        <v>1279</v>
      </c>
      <c r="L537" s="98">
        <v>2020051290058</v>
      </c>
      <c r="M537" s="96">
        <v>1</v>
      </c>
      <c r="N537" s="96">
        <v>4331</v>
      </c>
      <c r="O537" s="97" t="str">
        <f>+VLOOKUP(N537,'[6]Productos PD'!$B$2:$C$349,2,FALSE)</f>
        <v>Acciones para mejorar el registro de los trámites en el Sistema Único de Información de Trámites - SUIT e integrarlos a la plataforma tecnológica que permita integrar las bases de datos municipales con la Geodatabase.</v>
      </c>
      <c r="P537" s="96" t="s">
        <v>952</v>
      </c>
      <c r="Q537" s="96">
        <v>4</v>
      </c>
      <c r="R537" s="122" t="s">
        <v>953</v>
      </c>
      <c r="S537" s="125">
        <v>1</v>
      </c>
      <c r="T537" s="97" t="s">
        <v>1439</v>
      </c>
      <c r="U537" s="97" t="s">
        <v>1587</v>
      </c>
      <c r="V537" s="96" t="s">
        <v>983</v>
      </c>
      <c r="W537" s="122">
        <v>0.7</v>
      </c>
      <c r="X537" s="103" t="s">
        <v>956</v>
      </c>
      <c r="Y537" s="122">
        <v>0.25</v>
      </c>
      <c r="Z537" s="111">
        <v>0.05</v>
      </c>
      <c r="AA537" s="111">
        <v>0.05</v>
      </c>
      <c r="AB537" s="111">
        <v>0.25</v>
      </c>
      <c r="AC537" s="111">
        <v>0.1</v>
      </c>
      <c r="AD537" s="111">
        <v>0.2</v>
      </c>
      <c r="AE537" s="111">
        <v>0.17</v>
      </c>
      <c r="AF537" s="111">
        <v>0.2</v>
      </c>
      <c r="AG537" s="113"/>
      <c r="AH537" s="54">
        <f t="shared" si="18"/>
        <v>0.45714285714285724</v>
      </c>
      <c r="AI537" s="54">
        <f t="shared" si="19"/>
        <v>0.45714285714285724</v>
      </c>
      <c r="AJ537" s="136">
        <v>8620894.6000000015</v>
      </c>
      <c r="AK537" s="180">
        <v>31709</v>
      </c>
      <c r="AL537" s="108" t="s">
        <v>957</v>
      </c>
      <c r="AM537" s="136">
        <v>6432367</v>
      </c>
      <c r="AN537" s="194" t="s">
        <v>1588</v>
      </c>
    </row>
    <row r="538" spans="1:40" ht="38.25" x14ac:dyDescent="0.25">
      <c r="A538" s="96">
        <v>4</v>
      </c>
      <c r="B538" s="97" t="s">
        <v>189</v>
      </c>
      <c r="C538" s="96">
        <v>3</v>
      </c>
      <c r="D538" s="96" t="s">
        <v>1269</v>
      </c>
      <c r="E538" s="97" t="s">
        <v>1270</v>
      </c>
      <c r="F538" s="98">
        <v>3</v>
      </c>
      <c r="G538" s="96" t="s">
        <v>1277</v>
      </c>
      <c r="H538" s="97" t="s">
        <v>1278</v>
      </c>
      <c r="I538" s="96">
        <v>17</v>
      </c>
      <c r="J538" s="96"/>
      <c r="K538" s="97" t="s">
        <v>1279</v>
      </c>
      <c r="L538" s="98">
        <v>2020051290058</v>
      </c>
      <c r="M538" s="96">
        <v>1</v>
      </c>
      <c r="N538" s="96">
        <v>4331</v>
      </c>
      <c r="O538" s="97" t="str">
        <f>+VLOOKUP(N538,'[6]Productos PD'!$B$2:$C$349,2,FALSE)</f>
        <v>Acciones para mejorar el registro de los trámites en el Sistema Único de Información de Trámites - SUIT e integrarlos a la plataforma tecnológica que permita integrar las bases de datos municipales con la Geodatabase.</v>
      </c>
      <c r="P538" s="96" t="s">
        <v>952</v>
      </c>
      <c r="Q538" s="96">
        <v>4</v>
      </c>
      <c r="R538" s="122" t="s">
        <v>953</v>
      </c>
      <c r="S538" s="125">
        <v>1</v>
      </c>
      <c r="T538" s="97" t="s">
        <v>1439</v>
      </c>
      <c r="U538" s="97" t="s">
        <v>1589</v>
      </c>
      <c r="V538" s="96" t="s">
        <v>983</v>
      </c>
      <c r="W538" s="122">
        <v>1</v>
      </c>
      <c r="X538" s="103" t="s">
        <v>956</v>
      </c>
      <c r="Y538" s="122">
        <v>0.25</v>
      </c>
      <c r="Z538" s="111">
        <v>0.05</v>
      </c>
      <c r="AA538" s="111">
        <v>0.05</v>
      </c>
      <c r="AB538" s="111">
        <v>0.25</v>
      </c>
      <c r="AC538" s="111">
        <v>0.25</v>
      </c>
      <c r="AD538" s="111">
        <v>0.4</v>
      </c>
      <c r="AE538" s="111">
        <v>0.4</v>
      </c>
      <c r="AF538" s="111">
        <v>0.3</v>
      </c>
      <c r="AG538" s="113"/>
      <c r="AH538" s="54">
        <f t="shared" si="18"/>
        <v>0.7</v>
      </c>
      <c r="AI538" s="54">
        <f t="shared" si="19"/>
        <v>0.7</v>
      </c>
      <c r="AJ538" s="136">
        <v>9496772.9090909101</v>
      </c>
      <c r="AK538" s="180">
        <v>31709</v>
      </c>
      <c r="AL538" s="108" t="s">
        <v>957</v>
      </c>
      <c r="AM538" s="136">
        <v>7308246</v>
      </c>
      <c r="AN538" s="194"/>
    </row>
    <row r="539" spans="1:40" ht="38.25" x14ac:dyDescent="0.25">
      <c r="A539" s="96">
        <v>4</v>
      </c>
      <c r="B539" s="97" t="s">
        <v>189</v>
      </c>
      <c r="C539" s="96">
        <v>3</v>
      </c>
      <c r="D539" s="96" t="s">
        <v>1269</v>
      </c>
      <c r="E539" s="97" t="s">
        <v>1270</v>
      </c>
      <c r="F539" s="98">
        <v>3</v>
      </c>
      <c r="G539" s="96" t="s">
        <v>1277</v>
      </c>
      <c r="H539" s="97" t="s">
        <v>1278</v>
      </c>
      <c r="I539" s="96">
        <v>17</v>
      </c>
      <c r="J539" s="96"/>
      <c r="K539" s="97" t="s">
        <v>1279</v>
      </c>
      <c r="L539" s="98">
        <v>2020051290058</v>
      </c>
      <c r="M539" s="96">
        <v>1</v>
      </c>
      <c r="N539" s="96">
        <v>4331</v>
      </c>
      <c r="O539" s="97" t="str">
        <f>+VLOOKUP(N539,'[6]Productos PD'!$B$2:$C$349,2,FALSE)</f>
        <v>Acciones para mejorar el registro de los trámites en el Sistema Único de Información de Trámites - SUIT e integrarlos a la plataforma tecnológica que permita integrar las bases de datos municipales con la Geodatabase.</v>
      </c>
      <c r="P539" s="96" t="s">
        <v>952</v>
      </c>
      <c r="Q539" s="96">
        <v>4</v>
      </c>
      <c r="R539" s="122" t="s">
        <v>953</v>
      </c>
      <c r="S539" s="125">
        <v>1</v>
      </c>
      <c r="T539" s="97" t="s">
        <v>1439</v>
      </c>
      <c r="U539" s="97" t="s">
        <v>1590</v>
      </c>
      <c r="V539" s="96" t="s">
        <v>983</v>
      </c>
      <c r="W539" s="122">
        <v>0.6</v>
      </c>
      <c r="X539" s="103" t="s">
        <v>956</v>
      </c>
      <c r="Y539" s="122">
        <v>0.25</v>
      </c>
      <c r="Z539" s="111">
        <v>0.05</v>
      </c>
      <c r="AA539" s="111">
        <v>0.02</v>
      </c>
      <c r="AB539" s="111">
        <v>0.05</v>
      </c>
      <c r="AC539" s="111">
        <v>0.02</v>
      </c>
      <c r="AD539" s="111">
        <v>0.3</v>
      </c>
      <c r="AE539" s="111">
        <v>0.05</v>
      </c>
      <c r="AF539" s="111">
        <v>0.2</v>
      </c>
      <c r="AG539" s="193"/>
      <c r="AH539" s="54">
        <f t="shared" si="18"/>
        <v>0.14999999999999997</v>
      </c>
      <c r="AI539" s="54">
        <f t="shared" si="19"/>
        <v>0.14999999999999997</v>
      </c>
      <c r="AJ539" s="136">
        <v>8620894.6000000015</v>
      </c>
      <c r="AK539" s="180">
        <v>31709</v>
      </c>
      <c r="AL539" s="108" t="s">
        <v>957</v>
      </c>
      <c r="AM539" s="136">
        <v>6432367</v>
      </c>
      <c r="AN539" s="194" t="s">
        <v>1588</v>
      </c>
    </row>
    <row r="540" spans="1:40" ht="38.25" x14ac:dyDescent="0.25">
      <c r="A540" s="96">
        <v>4</v>
      </c>
      <c r="B540" s="97" t="s">
        <v>189</v>
      </c>
      <c r="C540" s="96">
        <v>3</v>
      </c>
      <c r="D540" s="96" t="s">
        <v>1269</v>
      </c>
      <c r="E540" s="97" t="s">
        <v>1270</v>
      </c>
      <c r="F540" s="98">
        <v>1</v>
      </c>
      <c r="G540" s="96" t="s">
        <v>1560</v>
      </c>
      <c r="H540" s="97" t="s">
        <v>1561</v>
      </c>
      <c r="I540" s="96">
        <v>17</v>
      </c>
      <c r="J540" s="96"/>
      <c r="K540" s="97" t="s">
        <v>1591</v>
      </c>
      <c r="L540" s="98">
        <v>2021051290003</v>
      </c>
      <c r="M540" s="96">
        <v>4</v>
      </c>
      <c r="N540" s="96">
        <v>4314</v>
      </c>
      <c r="O540" s="97" t="str">
        <f>+VLOOKUP(N540,'[7]Productos PD'!$B$2:$C$349,2,FALSE)</f>
        <v>Acciones que propendan al mejoramiento de la operatividad de la oficina de control interno, en los términos del artículo 8 de la Ley 1474 de 2011.</v>
      </c>
      <c r="P540" s="96" t="s">
        <v>952</v>
      </c>
      <c r="Q540" s="96">
        <v>4</v>
      </c>
      <c r="R540" s="122" t="s">
        <v>953</v>
      </c>
      <c r="S540" s="125">
        <v>1</v>
      </c>
      <c r="T540" s="97" t="s">
        <v>1592</v>
      </c>
      <c r="U540" s="97" t="s">
        <v>1593</v>
      </c>
      <c r="V540" s="96" t="s">
        <v>952</v>
      </c>
      <c r="W540" s="125">
        <v>9</v>
      </c>
      <c r="X540" s="103" t="s">
        <v>956</v>
      </c>
      <c r="Y540" s="122">
        <v>0.5</v>
      </c>
      <c r="Z540" s="125">
        <v>1</v>
      </c>
      <c r="AA540" s="125">
        <v>1</v>
      </c>
      <c r="AB540" s="145">
        <v>3</v>
      </c>
      <c r="AC540" s="146">
        <v>2</v>
      </c>
      <c r="AD540" s="145">
        <v>3</v>
      </c>
      <c r="AE540" s="145">
        <v>3</v>
      </c>
      <c r="AF540" s="145">
        <v>2</v>
      </c>
      <c r="AG540" s="204"/>
      <c r="AH540" s="54">
        <f t="shared" si="18"/>
        <v>0.66666666666666663</v>
      </c>
      <c r="AI540" s="54">
        <f t="shared" si="19"/>
        <v>0.66666666666666663</v>
      </c>
      <c r="AJ540" s="135">
        <v>44000000</v>
      </c>
      <c r="AK540" s="148">
        <v>31708</v>
      </c>
      <c r="AL540" s="149" t="s">
        <v>957</v>
      </c>
      <c r="AM540" s="136">
        <v>24009942</v>
      </c>
      <c r="AN540" s="153"/>
    </row>
    <row r="541" spans="1:40" ht="38.25" x14ac:dyDescent="0.25">
      <c r="A541" s="96">
        <v>4</v>
      </c>
      <c r="B541" s="97" t="s">
        <v>189</v>
      </c>
      <c r="C541" s="96">
        <v>3</v>
      </c>
      <c r="D541" s="96" t="s">
        <v>1269</v>
      </c>
      <c r="E541" s="97" t="s">
        <v>1270</v>
      </c>
      <c r="F541" s="98">
        <v>1</v>
      </c>
      <c r="G541" s="96" t="s">
        <v>1560</v>
      </c>
      <c r="H541" s="97" t="s">
        <v>1561</v>
      </c>
      <c r="I541" s="96">
        <v>17</v>
      </c>
      <c r="J541" s="96"/>
      <c r="K541" s="97" t="s">
        <v>1591</v>
      </c>
      <c r="L541" s="98">
        <v>2021051290003</v>
      </c>
      <c r="M541" s="96">
        <v>4</v>
      </c>
      <c r="N541" s="96">
        <v>4314</v>
      </c>
      <c r="O541" s="97" t="str">
        <f>+VLOOKUP(N541,'[7]Productos PD'!$B$2:$C$349,2,FALSE)</f>
        <v>Acciones que propendan al mejoramiento de la operatividad de la oficina de control interno, en los términos del artículo 8 de la Ley 1474 de 2011.</v>
      </c>
      <c r="P541" s="96" t="s">
        <v>952</v>
      </c>
      <c r="Q541" s="96">
        <v>4</v>
      </c>
      <c r="R541" s="122" t="s">
        <v>953</v>
      </c>
      <c r="S541" s="125">
        <v>1</v>
      </c>
      <c r="T541" s="97" t="s">
        <v>1592</v>
      </c>
      <c r="U541" s="97" t="s">
        <v>1594</v>
      </c>
      <c r="V541" s="96" t="s">
        <v>952</v>
      </c>
      <c r="W541" s="125">
        <v>3</v>
      </c>
      <c r="X541" s="103" t="s">
        <v>956</v>
      </c>
      <c r="Y541" s="122">
        <v>0.3</v>
      </c>
      <c r="Z541" s="125">
        <v>1</v>
      </c>
      <c r="AA541" s="125">
        <v>1</v>
      </c>
      <c r="AB541" s="145">
        <v>1</v>
      </c>
      <c r="AC541" s="146">
        <v>1</v>
      </c>
      <c r="AD541" s="145">
        <v>1</v>
      </c>
      <c r="AE541" s="145">
        <v>1</v>
      </c>
      <c r="AF541" s="145">
        <v>0</v>
      </c>
      <c r="AG541" s="204"/>
      <c r="AH541" s="54">
        <f t="shared" si="18"/>
        <v>1</v>
      </c>
      <c r="AI541" s="54">
        <f t="shared" si="19"/>
        <v>1</v>
      </c>
      <c r="AJ541" s="135">
        <v>43000000</v>
      </c>
      <c r="AK541" s="148">
        <v>31708</v>
      </c>
      <c r="AL541" s="149" t="s">
        <v>957</v>
      </c>
      <c r="AM541" s="136">
        <v>24009942</v>
      </c>
      <c r="AN541" s="153"/>
    </row>
    <row r="542" spans="1:40" ht="38.25" x14ac:dyDescent="0.25">
      <c r="A542" s="96">
        <v>4</v>
      </c>
      <c r="B542" s="97" t="s">
        <v>189</v>
      </c>
      <c r="C542" s="96">
        <v>3</v>
      </c>
      <c r="D542" s="96" t="s">
        <v>1269</v>
      </c>
      <c r="E542" s="97" t="s">
        <v>1270</v>
      </c>
      <c r="F542" s="98">
        <v>1</v>
      </c>
      <c r="G542" s="96" t="s">
        <v>1560</v>
      </c>
      <c r="H542" s="97" t="s">
        <v>1561</v>
      </c>
      <c r="I542" s="96">
        <v>17</v>
      </c>
      <c r="J542" s="96"/>
      <c r="K542" s="97" t="s">
        <v>1591</v>
      </c>
      <c r="L542" s="98">
        <v>2021051290003</v>
      </c>
      <c r="M542" s="96">
        <v>4</v>
      </c>
      <c r="N542" s="96">
        <v>4314</v>
      </c>
      <c r="O542" s="97" t="str">
        <f>+VLOOKUP(N542,'[7]Productos PD'!$B$2:$C$349,2,FALSE)</f>
        <v>Acciones que propendan al mejoramiento de la operatividad de la oficina de control interno, en los términos del artículo 8 de la Ley 1474 de 2011.</v>
      </c>
      <c r="P542" s="96" t="s">
        <v>952</v>
      </c>
      <c r="Q542" s="96">
        <v>4</v>
      </c>
      <c r="R542" s="122" t="s">
        <v>953</v>
      </c>
      <c r="S542" s="125">
        <v>1</v>
      </c>
      <c r="T542" s="97" t="s">
        <v>1592</v>
      </c>
      <c r="U542" s="97" t="s">
        <v>1595</v>
      </c>
      <c r="V542" s="96" t="s">
        <v>983</v>
      </c>
      <c r="W542" s="122">
        <v>1</v>
      </c>
      <c r="X542" s="103" t="s">
        <v>956</v>
      </c>
      <c r="Y542" s="122">
        <v>0.1</v>
      </c>
      <c r="Z542" s="197">
        <v>0</v>
      </c>
      <c r="AA542" s="197">
        <v>0</v>
      </c>
      <c r="AB542" s="150">
        <v>0.5</v>
      </c>
      <c r="AC542" s="150">
        <v>0.25</v>
      </c>
      <c r="AD542" s="150">
        <v>0.25</v>
      </c>
      <c r="AE542" s="189">
        <v>0</v>
      </c>
      <c r="AF542" s="150">
        <v>0.25</v>
      </c>
      <c r="AG542" s="113"/>
      <c r="AH542" s="54">
        <f t="shared" si="18"/>
        <v>0.25</v>
      </c>
      <c r="AI542" s="54">
        <f t="shared" si="19"/>
        <v>0.25</v>
      </c>
      <c r="AJ542" s="135">
        <v>43000000</v>
      </c>
      <c r="AK542" s="148">
        <v>31708</v>
      </c>
      <c r="AL542" s="149" t="s">
        <v>957</v>
      </c>
      <c r="AM542" s="136">
        <v>24009942</v>
      </c>
      <c r="AN542" s="153"/>
    </row>
    <row r="543" spans="1:40" ht="38.25" x14ac:dyDescent="0.25">
      <c r="A543" s="96">
        <v>4</v>
      </c>
      <c r="B543" s="97" t="s">
        <v>189</v>
      </c>
      <c r="C543" s="96">
        <v>3</v>
      </c>
      <c r="D543" s="96" t="s">
        <v>1269</v>
      </c>
      <c r="E543" s="97" t="s">
        <v>1270</v>
      </c>
      <c r="F543" s="98">
        <v>1</v>
      </c>
      <c r="G543" s="96" t="s">
        <v>1560</v>
      </c>
      <c r="H543" s="97" t="s">
        <v>1561</v>
      </c>
      <c r="I543" s="96">
        <v>17</v>
      </c>
      <c r="J543" s="96"/>
      <c r="K543" s="97" t="s">
        <v>1591</v>
      </c>
      <c r="L543" s="98">
        <v>2021051290003</v>
      </c>
      <c r="M543" s="96">
        <v>4</v>
      </c>
      <c r="N543" s="96">
        <v>4314</v>
      </c>
      <c r="O543" s="97" t="str">
        <f>+VLOOKUP(N543,'[7]Productos PD'!$B$2:$C$349,2,FALSE)</f>
        <v>Acciones que propendan al mejoramiento de la operatividad de la oficina de control interno, en los términos del artículo 8 de la Ley 1474 de 2011.</v>
      </c>
      <c r="P543" s="96" t="s">
        <v>952</v>
      </c>
      <c r="Q543" s="96">
        <v>4</v>
      </c>
      <c r="R543" s="122" t="s">
        <v>953</v>
      </c>
      <c r="S543" s="125">
        <v>1</v>
      </c>
      <c r="T543" s="97" t="s">
        <v>1592</v>
      </c>
      <c r="U543" s="97" t="s">
        <v>1596</v>
      </c>
      <c r="V543" s="96" t="s">
        <v>952</v>
      </c>
      <c r="W543" s="125">
        <v>5</v>
      </c>
      <c r="X543" s="103" t="s">
        <v>956</v>
      </c>
      <c r="Y543" s="122">
        <v>0.1</v>
      </c>
      <c r="Z543" s="125">
        <v>0</v>
      </c>
      <c r="AA543" s="125">
        <v>0</v>
      </c>
      <c r="AB543" s="145">
        <v>0.2</v>
      </c>
      <c r="AC543" s="146">
        <v>0</v>
      </c>
      <c r="AD543" s="145">
        <v>3</v>
      </c>
      <c r="AE543" s="145">
        <v>3</v>
      </c>
      <c r="AF543" s="145">
        <v>2</v>
      </c>
      <c r="AG543" s="113"/>
      <c r="AH543" s="54">
        <f t="shared" si="18"/>
        <v>0.57692307692307687</v>
      </c>
      <c r="AI543" s="54">
        <f t="shared" si="19"/>
        <v>0.57692307692307687</v>
      </c>
      <c r="AJ543" s="135">
        <v>50000000</v>
      </c>
      <c r="AK543" s="148">
        <v>31708</v>
      </c>
      <c r="AL543" s="149" t="s">
        <v>957</v>
      </c>
      <c r="AM543" s="136">
        <v>24009942</v>
      </c>
      <c r="AN543" s="153"/>
    </row>
    <row r="544" spans="1:40" ht="76.5" x14ac:dyDescent="0.25">
      <c r="A544" s="96">
        <v>4</v>
      </c>
      <c r="B544" s="102" t="s">
        <v>189</v>
      </c>
      <c r="C544" s="96">
        <v>1</v>
      </c>
      <c r="D544" s="96" t="s">
        <v>1597</v>
      </c>
      <c r="E544" s="102" t="s">
        <v>1598</v>
      </c>
      <c r="F544" s="98">
        <v>1</v>
      </c>
      <c r="G544" s="96" t="s">
        <v>1599</v>
      </c>
      <c r="H544" s="102" t="s">
        <v>1600</v>
      </c>
      <c r="I544" s="96">
        <v>17</v>
      </c>
      <c r="J544" s="96"/>
      <c r="K544" s="102" t="s">
        <v>1601</v>
      </c>
      <c r="L544" s="98">
        <v>2020051290052</v>
      </c>
      <c r="M544" s="96">
        <v>1</v>
      </c>
      <c r="N544" s="96">
        <v>4111</v>
      </c>
      <c r="O544" s="97" t="str">
        <f>+VLOOKUP(N544,'[9]Productos PD'!$B$2:$C$349,2,FALSE)</f>
        <v>Acciones formativas de participación ciudadana a organizaciones sociales, comunitarias, deportivas, culturales, ambientales, empresariales y Juntas de Acción Comunal en fortalecimiento institucional en materia presencial o a través de la virtualidad.</v>
      </c>
      <c r="P544" s="96" t="s">
        <v>952</v>
      </c>
      <c r="Q544" s="96">
        <v>4</v>
      </c>
      <c r="R544" s="122" t="s">
        <v>953</v>
      </c>
      <c r="S544" s="125">
        <v>1</v>
      </c>
      <c r="T544" s="102" t="s">
        <v>1602</v>
      </c>
      <c r="U544" s="97" t="s">
        <v>1603</v>
      </c>
      <c r="V544" s="96" t="s">
        <v>952</v>
      </c>
      <c r="W544" s="125">
        <v>12</v>
      </c>
      <c r="X544" s="96" t="s">
        <v>956</v>
      </c>
      <c r="Y544" s="144">
        <v>0.7</v>
      </c>
      <c r="Z544" s="126">
        <v>3</v>
      </c>
      <c r="AA544" s="126">
        <v>8</v>
      </c>
      <c r="AB544" s="113">
        <v>3</v>
      </c>
      <c r="AC544" s="133">
        <v>0.1</v>
      </c>
      <c r="AD544" s="113">
        <v>3</v>
      </c>
      <c r="AE544" s="170">
        <v>4</v>
      </c>
      <c r="AF544" s="113">
        <v>3</v>
      </c>
      <c r="AG544" s="193"/>
      <c r="AH544" s="54">
        <f t="shared" si="18"/>
        <v>1.0083333333333333</v>
      </c>
      <c r="AI544" s="54">
        <f t="shared" si="19"/>
        <v>1</v>
      </c>
      <c r="AJ544" s="135">
        <v>17000000</v>
      </c>
      <c r="AK544" s="109">
        <v>31603</v>
      </c>
      <c r="AL544" s="149" t="s">
        <v>957</v>
      </c>
      <c r="AM544" s="136">
        <v>14495894</v>
      </c>
      <c r="AN544" s="192"/>
    </row>
    <row r="545" spans="1:40" ht="51" x14ac:dyDescent="0.25">
      <c r="A545" s="96">
        <v>4</v>
      </c>
      <c r="B545" s="102" t="s">
        <v>189</v>
      </c>
      <c r="C545" s="96">
        <v>1</v>
      </c>
      <c r="D545" s="96" t="s">
        <v>1597</v>
      </c>
      <c r="E545" s="102" t="s">
        <v>1598</v>
      </c>
      <c r="F545" s="98">
        <v>1</v>
      </c>
      <c r="G545" s="96" t="s">
        <v>1599</v>
      </c>
      <c r="H545" s="102" t="s">
        <v>1600</v>
      </c>
      <c r="I545" s="96">
        <v>17</v>
      </c>
      <c r="J545" s="96"/>
      <c r="K545" s="102" t="s">
        <v>1601</v>
      </c>
      <c r="L545" s="98">
        <v>2020051290052</v>
      </c>
      <c r="M545" s="96">
        <v>1</v>
      </c>
      <c r="N545" s="96">
        <v>4111</v>
      </c>
      <c r="O545" s="97" t="str">
        <f>+VLOOKUP(N545,'[9]Productos PD'!$B$2:$C$349,2,FALSE)</f>
        <v>Acciones formativas de participación ciudadana a organizaciones sociales, comunitarias, deportivas, culturales, ambientales, empresariales y Juntas de Acción Comunal en fortalecimiento institucional en materia presencial o a través de la virtualidad.</v>
      </c>
      <c r="P545" s="96" t="s">
        <v>952</v>
      </c>
      <c r="Q545" s="96">
        <v>4</v>
      </c>
      <c r="R545" s="122" t="s">
        <v>953</v>
      </c>
      <c r="S545" s="125">
        <v>1</v>
      </c>
      <c r="T545" s="102" t="s">
        <v>1602</v>
      </c>
      <c r="U545" s="97" t="s">
        <v>1604</v>
      </c>
      <c r="V545" s="96" t="s">
        <v>952</v>
      </c>
      <c r="W545" s="125">
        <v>300</v>
      </c>
      <c r="X545" s="96" t="s">
        <v>956</v>
      </c>
      <c r="Y545" s="144">
        <v>0.1</v>
      </c>
      <c r="Z545" s="126">
        <v>100</v>
      </c>
      <c r="AA545" s="126">
        <v>151</v>
      </c>
      <c r="AB545" s="113">
        <v>70</v>
      </c>
      <c r="AC545" s="133">
        <v>0.25</v>
      </c>
      <c r="AD545" s="113">
        <v>70</v>
      </c>
      <c r="AE545" s="170">
        <v>36</v>
      </c>
      <c r="AF545" s="113">
        <v>60</v>
      </c>
      <c r="AG545" s="193"/>
      <c r="AH545" s="54">
        <f t="shared" si="18"/>
        <v>0.62416666666666665</v>
      </c>
      <c r="AI545" s="54">
        <f t="shared" si="19"/>
        <v>0.62416666666666665</v>
      </c>
      <c r="AJ545" s="135">
        <v>13000000</v>
      </c>
      <c r="AK545" s="109">
        <v>31603</v>
      </c>
      <c r="AL545" s="149" t="s">
        <v>957</v>
      </c>
      <c r="AM545" s="136">
        <v>7804332</v>
      </c>
      <c r="AN545" s="192"/>
    </row>
    <row r="546" spans="1:40" ht="51" x14ac:dyDescent="0.25">
      <c r="A546" s="96">
        <v>4</v>
      </c>
      <c r="B546" s="102" t="s">
        <v>189</v>
      </c>
      <c r="C546" s="96">
        <v>1</v>
      </c>
      <c r="D546" s="96" t="s">
        <v>1597</v>
      </c>
      <c r="E546" s="102" t="s">
        <v>1598</v>
      </c>
      <c r="F546" s="98">
        <v>1</v>
      </c>
      <c r="G546" s="96" t="s">
        <v>1599</v>
      </c>
      <c r="H546" s="102" t="s">
        <v>1600</v>
      </c>
      <c r="I546" s="96">
        <v>17</v>
      </c>
      <c r="J546" s="96"/>
      <c r="K546" s="102" t="s">
        <v>1601</v>
      </c>
      <c r="L546" s="98">
        <v>2020051290052</v>
      </c>
      <c r="M546" s="96">
        <v>1</v>
      </c>
      <c r="N546" s="96">
        <v>4111</v>
      </c>
      <c r="O546" s="97" t="str">
        <f>+VLOOKUP(N546,'[9]Productos PD'!$B$2:$C$349,2,FALSE)</f>
        <v>Acciones formativas de participación ciudadana a organizaciones sociales, comunitarias, deportivas, culturales, ambientales, empresariales y Juntas de Acción Comunal en fortalecimiento institucional en materia presencial o a través de la virtualidad.</v>
      </c>
      <c r="P546" s="96" t="s">
        <v>952</v>
      </c>
      <c r="Q546" s="96">
        <v>4</v>
      </c>
      <c r="R546" s="122" t="s">
        <v>953</v>
      </c>
      <c r="S546" s="125">
        <v>1</v>
      </c>
      <c r="T546" s="102" t="s">
        <v>1602</v>
      </c>
      <c r="U546" s="97" t="s">
        <v>1605</v>
      </c>
      <c r="V546" s="96" t="s">
        <v>952</v>
      </c>
      <c r="W546" s="125">
        <v>1</v>
      </c>
      <c r="X546" s="96" t="s">
        <v>956</v>
      </c>
      <c r="Y546" s="144">
        <v>0.1</v>
      </c>
      <c r="Z546" s="126">
        <v>0</v>
      </c>
      <c r="AA546" s="126">
        <v>0</v>
      </c>
      <c r="AB546" s="113">
        <v>0</v>
      </c>
      <c r="AC546" s="133">
        <v>0.02</v>
      </c>
      <c r="AD546" s="113">
        <v>0</v>
      </c>
      <c r="AE546" s="170">
        <v>0</v>
      </c>
      <c r="AF546" s="113">
        <v>1</v>
      </c>
      <c r="AG546" s="193"/>
      <c r="AH546" s="54">
        <f t="shared" si="18"/>
        <v>0.02</v>
      </c>
      <c r="AI546" s="54">
        <f t="shared" si="19"/>
        <v>0.02</v>
      </c>
      <c r="AJ546" s="135">
        <v>20000000</v>
      </c>
      <c r="AK546" s="109">
        <v>31603</v>
      </c>
      <c r="AL546" s="149" t="s">
        <v>957</v>
      </c>
      <c r="AM546" s="136">
        <v>5620895</v>
      </c>
      <c r="AN546" s="192"/>
    </row>
    <row r="547" spans="1:40" ht="51" x14ac:dyDescent="0.25">
      <c r="A547" s="96">
        <v>4</v>
      </c>
      <c r="B547" s="102" t="s">
        <v>189</v>
      </c>
      <c r="C547" s="96">
        <v>1</v>
      </c>
      <c r="D547" s="96" t="s">
        <v>1597</v>
      </c>
      <c r="E547" s="102" t="s">
        <v>1598</v>
      </c>
      <c r="F547" s="98">
        <v>1</v>
      </c>
      <c r="G547" s="96" t="s">
        <v>1599</v>
      </c>
      <c r="H547" s="102" t="s">
        <v>1600</v>
      </c>
      <c r="I547" s="96">
        <v>17</v>
      </c>
      <c r="J547" s="96"/>
      <c r="K547" s="102" t="s">
        <v>1601</v>
      </c>
      <c r="L547" s="98">
        <v>2020051290052</v>
      </c>
      <c r="M547" s="96">
        <v>1</v>
      </c>
      <c r="N547" s="96">
        <v>4111</v>
      </c>
      <c r="O547" s="97" t="str">
        <f>+VLOOKUP(N547,'[9]Productos PD'!$B$2:$C$349,2,FALSE)</f>
        <v>Acciones formativas de participación ciudadana a organizaciones sociales, comunitarias, deportivas, culturales, ambientales, empresariales y Juntas de Acción Comunal en fortalecimiento institucional en materia presencial o a través de la virtualidad.</v>
      </c>
      <c r="P547" s="96" t="s">
        <v>952</v>
      </c>
      <c r="Q547" s="96">
        <v>4</v>
      </c>
      <c r="R547" s="122" t="s">
        <v>953</v>
      </c>
      <c r="S547" s="125">
        <v>1</v>
      </c>
      <c r="T547" s="102" t="s">
        <v>1602</v>
      </c>
      <c r="U547" s="97" t="s">
        <v>1606</v>
      </c>
      <c r="V547" s="96" t="s">
        <v>952</v>
      </c>
      <c r="W547" s="125">
        <v>1</v>
      </c>
      <c r="X547" s="96" t="s">
        <v>956</v>
      </c>
      <c r="Y547" s="144">
        <v>0.1</v>
      </c>
      <c r="Z547" s="126">
        <v>0</v>
      </c>
      <c r="AA547" s="126">
        <v>0</v>
      </c>
      <c r="AB547" s="113">
        <v>0</v>
      </c>
      <c r="AC547" s="129">
        <v>0</v>
      </c>
      <c r="AD547" s="113">
        <v>1</v>
      </c>
      <c r="AE547" s="170">
        <v>0</v>
      </c>
      <c r="AF547" s="113">
        <v>0</v>
      </c>
      <c r="AG547" s="193"/>
      <c r="AH547" s="54">
        <f t="shared" si="18"/>
        <v>0</v>
      </c>
      <c r="AI547" s="54">
        <f t="shared" si="19"/>
        <v>0</v>
      </c>
      <c r="AJ547" s="135">
        <v>5000000</v>
      </c>
      <c r="AK547" s="109">
        <v>31603</v>
      </c>
      <c r="AL547" s="149" t="s">
        <v>957</v>
      </c>
      <c r="AM547" s="136">
        <v>0</v>
      </c>
      <c r="AN547" s="192"/>
    </row>
    <row r="548" spans="1:40" ht="38.25" x14ac:dyDescent="0.25">
      <c r="A548" s="96">
        <v>4</v>
      </c>
      <c r="B548" s="102" t="s">
        <v>189</v>
      </c>
      <c r="C548" s="96">
        <v>1</v>
      </c>
      <c r="D548" s="96" t="s">
        <v>1597</v>
      </c>
      <c r="E548" s="102" t="s">
        <v>1598</v>
      </c>
      <c r="F548" s="98">
        <v>1</v>
      </c>
      <c r="G548" s="96" t="s">
        <v>1599</v>
      </c>
      <c r="H548" s="102" t="s">
        <v>1600</v>
      </c>
      <c r="I548" s="96">
        <v>17</v>
      </c>
      <c r="J548" s="96"/>
      <c r="K548" s="102" t="s">
        <v>1601</v>
      </c>
      <c r="L548" s="98">
        <v>2020051290052</v>
      </c>
      <c r="M548" s="96">
        <v>2</v>
      </c>
      <c r="N548" s="96">
        <v>4112</v>
      </c>
      <c r="O548" s="97" t="str">
        <f>+VLOOKUP(N548,'[9]Productos PD'!$B$2:$C$349,2,FALSE)</f>
        <v>Apoyar técnica, operativa e institucionalmente encuentros de articulación y comunicación con organizaciones sociales y/o juntas de acción comunal, e instancias de participación.</v>
      </c>
      <c r="P548" s="96" t="s">
        <v>952</v>
      </c>
      <c r="Q548" s="96">
        <v>4</v>
      </c>
      <c r="R548" s="122" t="s">
        <v>953</v>
      </c>
      <c r="S548" s="125">
        <v>1</v>
      </c>
      <c r="T548" s="102" t="s">
        <v>1602</v>
      </c>
      <c r="U548" s="97" t="s">
        <v>1607</v>
      </c>
      <c r="V548" s="96" t="s">
        <v>952</v>
      </c>
      <c r="W548" s="125">
        <v>4</v>
      </c>
      <c r="X548" s="96" t="s">
        <v>956</v>
      </c>
      <c r="Y548" s="144">
        <v>0.5</v>
      </c>
      <c r="Z548" s="126">
        <v>1</v>
      </c>
      <c r="AA548" s="126">
        <v>5</v>
      </c>
      <c r="AB548" s="113">
        <v>1</v>
      </c>
      <c r="AC548" s="129">
        <v>2</v>
      </c>
      <c r="AD548" s="113">
        <v>1</v>
      </c>
      <c r="AE548" s="170">
        <v>2</v>
      </c>
      <c r="AF548" s="113">
        <v>1</v>
      </c>
      <c r="AG548" s="113"/>
      <c r="AH548" s="54">
        <f t="shared" si="18"/>
        <v>2.25</v>
      </c>
      <c r="AI548" s="54">
        <f t="shared" si="19"/>
        <v>1</v>
      </c>
      <c r="AJ548" s="135">
        <v>25000000</v>
      </c>
      <c r="AK548" s="109">
        <v>31603</v>
      </c>
      <c r="AL548" s="149" t="s">
        <v>957</v>
      </c>
      <c r="AM548" s="136">
        <v>20048195</v>
      </c>
      <c r="AN548" s="192"/>
    </row>
    <row r="549" spans="1:40" ht="38.25" x14ac:dyDescent="0.25">
      <c r="A549" s="96">
        <v>4</v>
      </c>
      <c r="B549" s="102" t="s">
        <v>189</v>
      </c>
      <c r="C549" s="96">
        <v>1</v>
      </c>
      <c r="D549" s="96" t="s">
        <v>1597</v>
      </c>
      <c r="E549" s="102" t="s">
        <v>1598</v>
      </c>
      <c r="F549" s="98">
        <v>1</v>
      </c>
      <c r="G549" s="96" t="s">
        <v>1599</v>
      </c>
      <c r="H549" s="102" t="s">
        <v>1600</v>
      </c>
      <c r="I549" s="96">
        <v>17</v>
      </c>
      <c r="J549" s="96"/>
      <c r="K549" s="102" t="s">
        <v>1601</v>
      </c>
      <c r="L549" s="98">
        <v>2020051290052</v>
      </c>
      <c r="M549" s="96">
        <v>2</v>
      </c>
      <c r="N549" s="96">
        <v>4112</v>
      </c>
      <c r="O549" s="97" t="str">
        <f>+VLOOKUP(N549,'[9]Productos PD'!$B$2:$C$349,2,FALSE)</f>
        <v>Apoyar técnica, operativa e institucionalmente encuentros de articulación y comunicación con organizaciones sociales y/o juntas de acción comunal, e instancias de participación.</v>
      </c>
      <c r="P549" s="96" t="s">
        <v>952</v>
      </c>
      <c r="Q549" s="96">
        <v>4</v>
      </c>
      <c r="R549" s="122" t="s">
        <v>953</v>
      </c>
      <c r="S549" s="125">
        <v>1</v>
      </c>
      <c r="T549" s="102" t="s">
        <v>1602</v>
      </c>
      <c r="U549" s="97" t="s">
        <v>1608</v>
      </c>
      <c r="V549" s="96" t="s">
        <v>952</v>
      </c>
      <c r="W549" s="125">
        <v>80</v>
      </c>
      <c r="X549" s="96" t="s">
        <v>956</v>
      </c>
      <c r="Y549" s="144">
        <v>0.5</v>
      </c>
      <c r="Z549" s="126">
        <v>20</v>
      </c>
      <c r="AA549" s="126">
        <v>20</v>
      </c>
      <c r="AB549" s="113">
        <v>20</v>
      </c>
      <c r="AC549" s="129">
        <v>17</v>
      </c>
      <c r="AD549" s="113">
        <v>20</v>
      </c>
      <c r="AE549" s="170">
        <v>112</v>
      </c>
      <c r="AF549" s="113">
        <v>20</v>
      </c>
      <c r="AG549" s="113"/>
      <c r="AH549" s="54">
        <f t="shared" si="18"/>
        <v>1.8625</v>
      </c>
      <c r="AI549" s="54">
        <f t="shared" si="19"/>
        <v>1</v>
      </c>
      <c r="AJ549" s="135">
        <v>30552272</v>
      </c>
      <c r="AK549" s="109">
        <v>31603</v>
      </c>
      <c r="AL549" s="149" t="s">
        <v>957</v>
      </c>
      <c r="AM549" s="136">
        <v>20048195</v>
      </c>
      <c r="AN549" s="192"/>
    </row>
    <row r="550" spans="1:40" ht="38.25" x14ac:dyDescent="0.25">
      <c r="A550" s="96">
        <v>4</v>
      </c>
      <c r="B550" s="102" t="s">
        <v>189</v>
      </c>
      <c r="C550" s="96">
        <v>1</v>
      </c>
      <c r="D550" s="96" t="s">
        <v>1597</v>
      </c>
      <c r="E550" s="102" t="s">
        <v>1598</v>
      </c>
      <c r="F550" s="98">
        <v>1</v>
      </c>
      <c r="G550" s="96" t="s">
        <v>1599</v>
      </c>
      <c r="H550" s="102" t="s">
        <v>1600</v>
      </c>
      <c r="I550" s="96">
        <v>17</v>
      </c>
      <c r="J550" s="96"/>
      <c r="K550" s="102" t="s">
        <v>1601</v>
      </c>
      <c r="L550" s="98">
        <v>2020051290052</v>
      </c>
      <c r="M550" s="96">
        <v>3</v>
      </c>
      <c r="N550" s="96">
        <v>4113</v>
      </c>
      <c r="O550" s="97" t="str">
        <f>+VLOOKUP(N550,'[9]Productos PD'!$B$2:$C$349,2,FALSE)</f>
        <v>Actualizar la plataforma tecnológica de la administración municipal en materia de atención de trámites virtuales activando un micrositio para la atención de organizaciones comunales y grupos organizados.</v>
      </c>
      <c r="P550" s="96" t="s">
        <v>983</v>
      </c>
      <c r="Q550" s="122">
        <v>1</v>
      </c>
      <c r="R550" s="122" t="s">
        <v>1001</v>
      </c>
      <c r="S550" s="122">
        <v>0.65</v>
      </c>
      <c r="T550" s="102" t="s">
        <v>1602</v>
      </c>
      <c r="U550" s="97" t="s">
        <v>1609</v>
      </c>
      <c r="V550" s="96" t="s">
        <v>1427</v>
      </c>
      <c r="W550" s="125">
        <v>9</v>
      </c>
      <c r="X550" s="98" t="s">
        <v>956</v>
      </c>
      <c r="Y550" s="144">
        <v>0.8</v>
      </c>
      <c r="Z550" s="127">
        <v>0</v>
      </c>
      <c r="AA550" s="126">
        <v>0</v>
      </c>
      <c r="AB550" s="113">
        <v>3</v>
      </c>
      <c r="AC550" s="129">
        <v>3</v>
      </c>
      <c r="AD550" s="113">
        <v>3</v>
      </c>
      <c r="AE550" s="170">
        <v>0</v>
      </c>
      <c r="AF550" s="113">
        <v>3</v>
      </c>
      <c r="AG550" s="193"/>
      <c r="AH550" s="54">
        <f t="shared" si="18"/>
        <v>0.33333333333333331</v>
      </c>
      <c r="AI550" s="54">
        <f t="shared" si="19"/>
        <v>0.33333333333333331</v>
      </c>
      <c r="AJ550" s="135">
        <v>9500000</v>
      </c>
      <c r="AK550" s="109">
        <v>31603</v>
      </c>
      <c r="AL550" s="149" t="s">
        <v>957</v>
      </c>
      <c r="AM550" s="136">
        <v>0</v>
      </c>
      <c r="AN550" s="192"/>
    </row>
    <row r="551" spans="1:40" ht="38.25" x14ac:dyDescent="0.25">
      <c r="A551" s="96">
        <v>4</v>
      </c>
      <c r="B551" s="102" t="s">
        <v>189</v>
      </c>
      <c r="C551" s="96">
        <v>1</v>
      </c>
      <c r="D551" s="96" t="s">
        <v>1597</v>
      </c>
      <c r="E551" s="102" t="s">
        <v>1598</v>
      </c>
      <c r="F551" s="98">
        <v>1</v>
      </c>
      <c r="G551" s="96" t="s">
        <v>1599</v>
      </c>
      <c r="H551" s="102" t="s">
        <v>1600</v>
      </c>
      <c r="I551" s="96">
        <v>17</v>
      </c>
      <c r="J551" s="96"/>
      <c r="K551" s="102" t="s">
        <v>1601</v>
      </c>
      <c r="L551" s="98">
        <v>2020051290052</v>
      </c>
      <c r="M551" s="96">
        <v>3</v>
      </c>
      <c r="N551" s="96">
        <v>4113</v>
      </c>
      <c r="O551" s="97" t="str">
        <f>+VLOOKUP(N551,'[9]Productos PD'!$B$2:$C$349,2,FALSE)</f>
        <v>Actualizar la plataforma tecnológica de la administración municipal en materia de atención de trámites virtuales activando un micrositio para la atención de organizaciones comunales y grupos organizados.</v>
      </c>
      <c r="P551" s="96" t="s">
        <v>983</v>
      </c>
      <c r="Q551" s="122">
        <v>1</v>
      </c>
      <c r="R551" s="122" t="s">
        <v>1001</v>
      </c>
      <c r="S551" s="122">
        <v>0.65</v>
      </c>
      <c r="T551" s="102" t="s">
        <v>1602</v>
      </c>
      <c r="U551" s="97" t="s">
        <v>1610</v>
      </c>
      <c r="V551" s="96" t="s">
        <v>952</v>
      </c>
      <c r="W551" s="125">
        <v>1</v>
      </c>
      <c r="X551" s="98" t="s">
        <v>956</v>
      </c>
      <c r="Y551" s="144">
        <v>0.2</v>
      </c>
      <c r="Z551" s="127">
        <v>0</v>
      </c>
      <c r="AA551" s="126">
        <v>0</v>
      </c>
      <c r="AB551" s="113">
        <v>1</v>
      </c>
      <c r="AC551" s="129">
        <v>0</v>
      </c>
      <c r="AD551" s="113">
        <v>0</v>
      </c>
      <c r="AE551" s="170">
        <v>0</v>
      </c>
      <c r="AF551" s="113">
        <v>0</v>
      </c>
      <c r="AG551" s="193"/>
      <c r="AH551" s="54">
        <f t="shared" si="18"/>
        <v>0</v>
      </c>
      <c r="AI551" s="54">
        <f t="shared" si="19"/>
        <v>0</v>
      </c>
      <c r="AJ551" s="135">
        <v>500000</v>
      </c>
      <c r="AK551" s="109">
        <v>31603</v>
      </c>
      <c r="AL551" s="149" t="s">
        <v>957</v>
      </c>
      <c r="AM551" s="136">
        <v>0</v>
      </c>
      <c r="AN551" s="192"/>
    </row>
    <row r="552" spans="1:40" ht="25.5" x14ac:dyDescent="0.25">
      <c r="A552" s="96">
        <v>4</v>
      </c>
      <c r="B552" s="102" t="s">
        <v>189</v>
      </c>
      <c r="C552" s="96">
        <v>1</v>
      </c>
      <c r="D552" s="96" t="s">
        <v>1597</v>
      </c>
      <c r="E552" s="102" t="s">
        <v>1598</v>
      </c>
      <c r="F552" s="98">
        <v>3</v>
      </c>
      <c r="G552" s="96" t="s">
        <v>1611</v>
      </c>
      <c r="H552" s="102" t="s">
        <v>1612</v>
      </c>
      <c r="I552" s="96">
        <v>16</v>
      </c>
      <c r="J552" s="96"/>
      <c r="K552" s="102" t="s">
        <v>1601</v>
      </c>
      <c r="L552" s="98">
        <v>2020051290052</v>
      </c>
      <c r="M552" s="96">
        <v>1</v>
      </c>
      <c r="N552" s="96">
        <v>4131</v>
      </c>
      <c r="O552" s="97" t="str">
        <f>+VLOOKUP(N552,'[9]Productos PD'!$B$2:$C$349,2,FALSE)</f>
        <v>Apoyar los convites y acciones comunitarias y sociales que mejoren la calidad de vida de los ciudadanos.</v>
      </c>
      <c r="P552" s="96" t="s">
        <v>952</v>
      </c>
      <c r="Q552" s="96">
        <v>8</v>
      </c>
      <c r="R552" s="122" t="s">
        <v>953</v>
      </c>
      <c r="S552" s="125">
        <v>3</v>
      </c>
      <c r="T552" s="102" t="s">
        <v>1602</v>
      </c>
      <c r="U552" s="97" t="s">
        <v>1613</v>
      </c>
      <c r="V552" s="96" t="s">
        <v>952</v>
      </c>
      <c r="W552" s="125">
        <v>1</v>
      </c>
      <c r="X552" s="103" t="s">
        <v>962</v>
      </c>
      <c r="Y552" s="144">
        <v>0.25</v>
      </c>
      <c r="Z552" s="127">
        <v>0</v>
      </c>
      <c r="AA552" s="126">
        <v>0</v>
      </c>
      <c r="AB552" s="113">
        <v>1</v>
      </c>
      <c r="AC552" s="129">
        <v>0</v>
      </c>
      <c r="AD552" s="113">
        <v>1</v>
      </c>
      <c r="AE552" s="170">
        <v>1</v>
      </c>
      <c r="AF552" s="113">
        <v>1</v>
      </c>
      <c r="AG552" s="193"/>
      <c r="AH552" s="54">
        <f t="shared" si="18"/>
        <v>1</v>
      </c>
      <c r="AI552" s="54">
        <f t="shared" si="19"/>
        <v>1</v>
      </c>
      <c r="AJ552" s="135">
        <v>15000000</v>
      </c>
      <c r="AK552" s="109">
        <v>31603</v>
      </c>
      <c r="AL552" s="149" t="s">
        <v>957</v>
      </c>
      <c r="AM552" s="136">
        <v>0</v>
      </c>
      <c r="AN552" s="192"/>
    </row>
    <row r="553" spans="1:40" ht="25.5" x14ac:dyDescent="0.25">
      <c r="A553" s="96">
        <v>4</v>
      </c>
      <c r="B553" s="102" t="s">
        <v>189</v>
      </c>
      <c r="C553" s="96">
        <v>1</v>
      </c>
      <c r="D553" s="96" t="s">
        <v>1597</v>
      </c>
      <c r="E553" s="102" t="s">
        <v>1598</v>
      </c>
      <c r="F553" s="98">
        <v>3</v>
      </c>
      <c r="G553" s="96" t="s">
        <v>1611</v>
      </c>
      <c r="H553" s="102" t="s">
        <v>1612</v>
      </c>
      <c r="I553" s="96">
        <v>16</v>
      </c>
      <c r="J553" s="96"/>
      <c r="K553" s="102" t="s">
        <v>1601</v>
      </c>
      <c r="L553" s="98">
        <v>2020051290052</v>
      </c>
      <c r="M553" s="96">
        <v>1</v>
      </c>
      <c r="N553" s="96">
        <v>4131</v>
      </c>
      <c r="O553" s="97" t="str">
        <f>+VLOOKUP(N553,'[9]Productos PD'!$B$2:$C$349,2,FALSE)</f>
        <v>Apoyar los convites y acciones comunitarias y sociales que mejoren la calidad de vida de los ciudadanos.</v>
      </c>
      <c r="P553" s="96" t="s">
        <v>952</v>
      </c>
      <c r="Q553" s="96">
        <v>8</v>
      </c>
      <c r="R553" s="122" t="s">
        <v>953</v>
      </c>
      <c r="S553" s="125">
        <v>3</v>
      </c>
      <c r="T553" s="102" t="s">
        <v>1602</v>
      </c>
      <c r="U553" s="97" t="s">
        <v>1613</v>
      </c>
      <c r="V553" s="96" t="s">
        <v>952</v>
      </c>
      <c r="W553" s="125">
        <v>1</v>
      </c>
      <c r="X553" s="103" t="s">
        <v>962</v>
      </c>
      <c r="Y553" s="144">
        <v>0.25</v>
      </c>
      <c r="Z553" s="127">
        <v>0</v>
      </c>
      <c r="AA553" s="126">
        <v>0</v>
      </c>
      <c r="AB553" s="113">
        <v>1</v>
      </c>
      <c r="AC553" s="129">
        <v>0</v>
      </c>
      <c r="AD553" s="113">
        <v>1</v>
      </c>
      <c r="AE553" s="170">
        <v>1</v>
      </c>
      <c r="AF553" s="113">
        <v>1</v>
      </c>
      <c r="AG553" s="113"/>
      <c r="AH553" s="54">
        <f t="shared" si="18"/>
        <v>1</v>
      </c>
      <c r="AI553" s="54">
        <f t="shared" si="19"/>
        <v>1</v>
      </c>
      <c r="AJ553" s="135">
        <v>21174024</v>
      </c>
      <c r="AK553" s="109">
        <v>51303</v>
      </c>
      <c r="AL553" s="147" t="s">
        <v>1614</v>
      </c>
      <c r="AM553" s="136">
        <v>1000000</v>
      </c>
      <c r="AN553" s="192"/>
    </row>
    <row r="554" spans="1:40" ht="25.5" x14ac:dyDescent="0.25">
      <c r="A554" s="96">
        <v>4</v>
      </c>
      <c r="B554" s="102" t="s">
        <v>189</v>
      </c>
      <c r="C554" s="96">
        <v>1</v>
      </c>
      <c r="D554" s="96" t="s">
        <v>1597</v>
      </c>
      <c r="E554" s="102" t="s">
        <v>1598</v>
      </c>
      <c r="F554" s="98">
        <v>3</v>
      </c>
      <c r="G554" s="96" t="s">
        <v>1611</v>
      </c>
      <c r="H554" s="102" t="s">
        <v>1612</v>
      </c>
      <c r="I554" s="96">
        <v>16</v>
      </c>
      <c r="J554" s="96"/>
      <c r="K554" s="102" t="s">
        <v>1601</v>
      </c>
      <c r="L554" s="98">
        <v>2020051290052</v>
      </c>
      <c r="M554" s="96">
        <v>1</v>
      </c>
      <c r="N554" s="96">
        <v>4131</v>
      </c>
      <c r="O554" s="97" t="str">
        <f>+VLOOKUP(N554,'[9]Productos PD'!$B$2:$C$349,2,FALSE)</f>
        <v>Apoyar los convites y acciones comunitarias y sociales que mejoren la calidad de vida de los ciudadanos.</v>
      </c>
      <c r="P554" s="96" t="s">
        <v>952</v>
      </c>
      <c r="Q554" s="96">
        <v>8</v>
      </c>
      <c r="R554" s="122" t="s">
        <v>953</v>
      </c>
      <c r="S554" s="125">
        <v>3</v>
      </c>
      <c r="T554" s="102" t="s">
        <v>1602</v>
      </c>
      <c r="U554" s="97" t="s">
        <v>1615</v>
      </c>
      <c r="V554" s="96" t="s">
        <v>952</v>
      </c>
      <c r="W554" s="125">
        <v>4</v>
      </c>
      <c r="X554" s="96" t="s">
        <v>956</v>
      </c>
      <c r="Y554" s="144">
        <v>0.5</v>
      </c>
      <c r="Z554" s="127">
        <v>1</v>
      </c>
      <c r="AA554" s="126">
        <v>2</v>
      </c>
      <c r="AB554" s="113">
        <v>1</v>
      </c>
      <c r="AC554" s="129">
        <v>1</v>
      </c>
      <c r="AD554" s="113">
        <v>1</v>
      </c>
      <c r="AE554" s="170">
        <v>1</v>
      </c>
      <c r="AF554" s="113">
        <v>1</v>
      </c>
      <c r="AG554" s="113"/>
      <c r="AH554" s="54">
        <f t="shared" si="18"/>
        <v>1</v>
      </c>
      <c r="AI554" s="54">
        <f t="shared" si="19"/>
        <v>1</v>
      </c>
      <c r="AJ554" s="135">
        <v>10000000</v>
      </c>
      <c r="AK554" s="109">
        <v>31603</v>
      </c>
      <c r="AL554" s="149" t="s">
        <v>957</v>
      </c>
      <c r="AM554" s="136">
        <v>4276276</v>
      </c>
      <c r="AN554" s="192"/>
    </row>
    <row r="555" spans="1:40" ht="25.5" x14ac:dyDescent="0.25">
      <c r="A555" s="96">
        <v>4</v>
      </c>
      <c r="B555" s="102" t="s">
        <v>189</v>
      </c>
      <c r="C555" s="96">
        <v>1</v>
      </c>
      <c r="D555" s="96" t="s">
        <v>1597</v>
      </c>
      <c r="E555" s="102" t="s">
        <v>1598</v>
      </c>
      <c r="F555" s="98">
        <v>3</v>
      </c>
      <c r="G555" s="96" t="s">
        <v>1611</v>
      </c>
      <c r="H555" s="102" t="s">
        <v>1612</v>
      </c>
      <c r="I555" s="96">
        <v>16</v>
      </c>
      <c r="J555" s="96"/>
      <c r="K555" s="102" t="s">
        <v>1601</v>
      </c>
      <c r="L555" s="98">
        <v>2020051290052</v>
      </c>
      <c r="M555" s="96">
        <v>1</v>
      </c>
      <c r="N555" s="96">
        <v>4131</v>
      </c>
      <c r="O555" s="97" t="str">
        <f>+VLOOKUP(N555,'[9]Productos PD'!$B$2:$C$349,2,FALSE)</f>
        <v>Apoyar los convites y acciones comunitarias y sociales que mejoren la calidad de vida de los ciudadanos.</v>
      </c>
      <c r="P555" s="96" t="s">
        <v>952</v>
      </c>
      <c r="Q555" s="96">
        <v>8</v>
      </c>
      <c r="R555" s="122" t="s">
        <v>953</v>
      </c>
      <c r="S555" s="125">
        <v>3</v>
      </c>
      <c r="T555" s="102" t="s">
        <v>1602</v>
      </c>
      <c r="U555" s="97" t="s">
        <v>1616</v>
      </c>
      <c r="V555" s="96" t="s">
        <v>952</v>
      </c>
      <c r="W555" s="125">
        <v>1</v>
      </c>
      <c r="X555" s="103" t="s">
        <v>962</v>
      </c>
      <c r="Y555" s="144">
        <v>0.25</v>
      </c>
      <c r="Z555" s="127">
        <v>0</v>
      </c>
      <c r="AA555" s="126">
        <v>0</v>
      </c>
      <c r="AB555" s="113">
        <v>1</v>
      </c>
      <c r="AC555" s="129">
        <v>1</v>
      </c>
      <c r="AD555" s="113">
        <v>1</v>
      </c>
      <c r="AE555" s="170">
        <v>1</v>
      </c>
      <c r="AF555" s="113">
        <v>1</v>
      </c>
      <c r="AG555" s="113"/>
      <c r="AH555" s="54">
        <f t="shared" si="18"/>
        <v>1</v>
      </c>
      <c r="AI555" s="54">
        <f t="shared" si="19"/>
        <v>1</v>
      </c>
      <c r="AJ555" s="135">
        <v>40000000</v>
      </c>
      <c r="AK555" s="109">
        <v>31603</v>
      </c>
      <c r="AL555" s="147" t="s">
        <v>957</v>
      </c>
      <c r="AM555" s="136">
        <v>3500000</v>
      </c>
      <c r="AN555" s="192"/>
    </row>
    <row r="556" spans="1:40" ht="25.5" x14ac:dyDescent="0.25">
      <c r="A556" s="96">
        <v>4</v>
      </c>
      <c r="B556" s="102" t="s">
        <v>189</v>
      </c>
      <c r="C556" s="96">
        <v>1</v>
      </c>
      <c r="D556" s="96" t="s">
        <v>1597</v>
      </c>
      <c r="E556" s="102" t="s">
        <v>1598</v>
      </c>
      <c r="F556" s="98">
        <v>3</v>
      </c>
      <c r="G556" s="96" t="s">
        <v>1611</v>
      </c>
      <c r="H556" s="102" t="s">
        <v>1612</v>
      </c>
      <c r="I556" s="96">
        <v>17</v>
      </c>
      <c r="J556" s="96">
        <v>10</v>
      </c>
      <c r="K556" s="102" t="s">
        <v>1601</v>
      </c>
      <c r="L556" s="98">
        <v>2020051290052</v>
      </c>
      <c r="M556" s="96">
        <v>2</v>
      </c>
      <c r="N556" s="96">
        <v>4132</v>
      </c>
      <c r="O556" s="97" t="str">
        <f>+VLOOKUP(N556,'[9]Productos PD'!$B$2:$C$349,2,FALSE)</f>
        <v>Jornadas de descentralización administrativa con oferta de servicios de la administración municipal.</v>
      </c>
      <c r="P556" s="96" t="s">
        <v>952</v>
      </c>
      <c r="Q556" s="96">
        <v>13</v>
      </c>
      <c r="R556" s="122" t="s">
        <v>953</v>
      </c>
      <c r="S556" s="125">
        <v>4</v>
      </c>
      <c r="T556" s="102" t="s">
        <v>1602</v>
      </c>
      <c r="U556" s="97" t="s">
        <v>1617</v>
      </c>
      <c r="V556" s="96" t="s">
        <v>952</v>
      </c>
      <c r="W556" s="125">
        <v>4</v>
      </c>
      <c r="X556" s="96" t="s">
        <v>956</v>
      </c>
      <c r="Y556" s="144">
        <v>0.5</v>
      </c>
      <c r="Z556" s="127">
        <v>1</v>
      </c>
      <c r="AA556" s="126">
        <v>2</v>
      </c>
      <c r="AB556" s="113">
        <v>1</v>
      </c>
      <c r="AC556" s="129">
        <v>2</v>
      </c>
      <c r="AD556" s="113">
        <v>1</v>
      </c>
      <c r="AE556" s="170">
        <v>4</v>
      </c>
      <c r="AF556" s="113">
        <v>1</v>
      </c>
      <c r="AG556" s="113"/>
      <c r="AH556" s="54">
        <f t="shared" si="18"/>
        <v>2</v>
      </c>
      <c r="AI556" s="54">
        <f t="shared" si="19"/>
        <v>1</v>
      </c>
      <c r="AJ556" s="135">
        <v>20000000</v>
      </c>
      <c r="AK556" s="109">
        <v>31603</v>
      </c>
      <c r="AL556" s="149" t="s">
        <v>957</v>
      </c>
      <c r="AM556" s="136">
        <v>7779153</v>
      </c>
      <c r="AN556" s="192"/>
    </row>
    <row r="557" spans="1:40" ht="25.5" x14ac:dyDescent="0.25">
      <c r="A557" s="96">
        <v>4</v>
      </c>
      <c r="B557" s="102" t="s">
        <v>189</v>
      </c>
      <c r="C557" s="96">
        <v>1</v>
      </c>
      <c r="D557" s="96" t="s">
        <v>1597</v>
      </c>
      <c r="E557" s="102" t="s">
        <v>1598</v>
      </c>
      <c r="F557" s="98">
        <v>3</v>
      </c>
      <c r="G557" s="96" t="s">
        <v>1611</v>
      </c>
      <c r="H557" s="102" t="s">
        <v>1612</v>
      </c>
      <c r="I557" s="96">
        <v>17</v>
      </c>
      <c r="J557" s="96">
        <v>10</v>
      </c>
      <c r="K557" s="102" t="s">
        <v>1601</v>
      </c>
      <c r="L557" s="98">
        <v>2020051290052</v>
      </c>
      <c r="M557" s="96">
        <v>2</v>
      </c>
      <c r="N557" s="96">
        <v>4132</v>
      </c>
      <c r="O557" s="97" t="str">
        <f>+VLOOKUP(N557,'[9]Productos PD'!$B$2:$C$349,2,FALSE)</f>
        <v>Jornadas de descentralización administrativa con oferta de servicios de la administración municipal.</v>
      </c>
      <c r="P557" s="96" t="s">
        <v>952</v>
      </c>
      <c r="Q557" s="96">
        <v>13</v>
      </c>
      <c r="R557" s="122" t="s">
        <v>953</v>
      </c>
      <c r="S557" s="125">
        <v>4</v>
      </c>
      <c r="T557" s="102" t="s">
        <v>1602</v>
      </c>
      <c r="U557" s="97" t="s">
        <v>1617</v>
      </c>
      <c r="V557" s="96" t="s">
        <v>952</v>
      </c>
      <c r="W557" s="125">
        <v>4</v>
      </c>
      <c r="X557" s="96" t="s">
        <v>956</v>
      </c>
      <c r="Y557" s="144">
        <v>0.5</v>
      </c>
      <c r="Z557" s="127">
        <v>1</v>
      </c>
      <c r="AA557" s="126">
        <v>2</v>
      </c>
      <c r="AB557" s="113">
        <v>1</v>
      </c>
      <c r="AC557" s="129">
        <v>2</v>
      </c>
      <c r="AD557" s="113">
        <v>1</v>
      </c>
      <c r="AE557" s="170">
        <v>4</v>
      </c>
      <c r="AF557" s="113">
        <v>1</v>
      </c>
      <c r="AG557" s="113"/>
      <c r="AH557" s="54">
        <f t="shared" si="18"/>
        <v>2</v>
      </c>
      <c r="AI557" s="54">
        <f t="shared" si="19"/>
        <v>1</v>
      </c>
      <c r="AJ557" s="135">
        <v>21174024</v>
      </c>
      <c r="AK557" s="109">
        <v>51303</v>
      </c>
      <c r="AL557" s="147" t="s">
        <v>1618</v>
      </c>
      <c r="AM557" s="136">
        <v>1000000</v>
      </c>
      <c r="AN557" s="192"/>
    </row>
    <row r="558" spans="1:40" ht="25.5" x14ac:dyDescent="0.25">
      <c r="A558" s="96">
        <v>4</v>
      </c>
      <c r="B558" s="102" t="s">
        <v>189</v>
      </c>
      <c r="C558" s="96">
        <v>1</v>
      </c>
      <c r="D558" s="96" t="s">
        <v>1597</v>
      </c>
      <c r="E558" s="102" t="s">
        <v>1598</v>
      </c>
      <c r="F558" s="98">
        <v>3</v>
      </c>
      <c r="G558" s="96" t="s">
        <v>1611</v>
      </c>
      <c r="H558" s="102" t="s">
        <v>1612</v>
      </c>
      <c r="I558" s="96">
        <v>17</v>
      </c>
      <c r="J558" s="96">
        <v>10</v>
      </c>
      <c r="K558" s="102" t="s">
        <v>1601</v>
      </c>
      <c r="L558" s="98">
        <v>2020051290052</v>
      </c>
      <c r="M558" s="96">
        <v>2</v>
      </c>
      <c r="N558" s="96">
        <v>4132</v>
      </c>
      <c r="O558" s="97" t="str">
        <f>+VLOOKUP(N558,'[9]Productos PD'!$B$2:$C$349,2,FALSE)</f>
        <v>Jornadas de descentralización administrativa con oferta de servicios de la administración municipal.</v>
      </c>
      <c r="P558" s="96" t="s">
        <v>952</v>
      </c>
      <c r="Q558" s="96">
        <v>13</v>
      </c>
      <c r="R558" s="122" t="s">
        <v>953</v>
      </c>
      <c r="S558" s="125">
        <v>4</v>
      </c>
      <c r="T558" s="102" t="s">
        <v>1602</v>
      </c>
      <c r="U558" s="97" t="s">
        <v>1619</v>
      </c>
      <c r="V558" s="96" t="s">
        <v>952</v>
      </c>
      <c r="W558" s="125">
        <v>500</v>
      </c>
      <c r="X558" s="96" t="s">
        <v>956</v>
      </c>
      <c r="Y558" s="144">
        <v>0.5</v>
      </c>
      <c r="Z558" s="127">
        <v>125</v>
      </c>
      <c r="AA558" s="126">
        <v>223</v>
      </c>
      <c r="AB558" s="193">
        <v>125</v>
      </c>
      <c r="AC558" s="129">
        <v>127</v>
      </c>
      <c r="AD558" s="193">
        <v>125</v>
      </c>
      <c r="AE558" s="174">
        <v>691</v>
      </c>
      <c r="AF558" s="193">
        <v>125</v>
      </c>
      <c r="AG558" s="113"/>
      <c r="AH558" s="54">
        <f t="shared" si="18"/>
        <v>2.0819999999999999</v>
      </c>
      <c r="AI558" s="54">
        <f t="shared" si="19"/>
        <v>1</v>
      </c>
      <c r="AJ558" s="135">
        <v>10000000</v>
      </c>
      <c r="AK558" s="109">
        <v>31603</v>
      </c>
      <c r="AL558" s="149" t="s">
        <v>957</v>
      </c>
      <c r="AM558" s="136">
        <v>4276276</v>
      </c>
      <c r="AN558" s="192"/>
    </row>
    <row r="559" spans="1:40" ht="38.25" x14ac:dyDescent="0.25">
      <c r="A559" s="96">
        <v>2</v>
      </c>
      <c r="B559" s="102" t="s">
        <v>402</v>
      </c>
      <c r="C559" s="96">
        <v>1</v>
      </c>
      <c r="D559" s="96">
        <v>21</v>
      </c>
      <c r="E559" s="102" t="s">
        <v>1620</v>
      </c>
      <c r="F559" s="98">
        <v>1</v>
      </c>
      <c r="G559" s="96">
        <v>211</v>
      </c>
      <c r="H559" s="102" t="s">
        <v>1621</v>
      </c>
      <c r="I559" s="96">
        <v>5</v>
      </c>
      <c r="J559" s="96">
        <v>4</v>
      </c>
      <c r="K559" s="102" t="s">
        <v>1622</v>
      </c>
      <c r="L559" s="98">
        <v>2020051290050</v>
      </c>
      <c r="M559" s="96">
        <v>1</v>
      </c>
      <c r="N559" s="96">
        <v>2111</v>
      </c>
      <c r="O559" s="97" t="str">
        <f>+VLOOKUP(N559,'[9]Productos PD'!$B$2:$C$349,2,FALSE)</f>
        <v>Acciones de caracterización y actualización de productores y organizaciones de productores existentes.</v>
      </c>
      <c r="P559" s="96" t="s">
        <v>952</v>
      </c>
      <c r="Q559" s="96">
        <v>4</v>
      </c>
      <c r="R559" s="122" t="s">
        <v>1180</v>
      </c>
      <c r="S559" s="125">
        <v>4</v>
      </c>
      <c r="T559" s="102" t="s">
        <v>1602</v>
      </c>
      <c r="U559" s="97" t="s">
        <v>1623</v>
      </c>
      <c r="V559" s="96" t="s">
        <v>952</v>
      </c>
      <c r="W559" s="125">
        <v>240</v>
      </c>
      <c r="X559" s="96" t="s">
        <v>956</v>
      </c>
      <c r="Y559" s="144">
        <v>0.6</v>
      </c>
      <c r="Z559" s="126">
        <v>48</v>
      </c>
      <c r="AA559" s="126">
        <v>48</v>
      </c>
      <c r="AB559" s="113">
        <v>72</v>
      </c>
      <c r="AC559" s="129">
        <v>75</v>
      </c>
      <c r="AD559" s="113">
        <v>72</v>
      </c>
      <c r="AE559" s="174">
        <v>61</v>
      </c>
      <c r="AF559" s="113">
        <v>48</v>
      </c>
      <c r="AG559" s="113"/>
      <c r="AH559" s="54">
        <f t="shared" si="18"/>
        <v>0.76666666666666672</v>
      </c>
      <c r="AI559" s="54">
        <f t="shared" si="19"/>
        <v>0.76666666666666672</v>
      </c>
      <c r="AJ559" s="135">
        <v>18000000</v>
      </c>
      <c r="AK559" s="109">
        <v>30801</v>
      </c>
      <c r="AL559" s="149" t="s">
        <v>957</v>
      </c>
      <c r="AM559" s="135">
        <v>10000000</v>
      </c>
      <c r="AN559" s="192"/>
    </row>
    <row r="560" spans="1:40" ht="38.25" x14ac:dyDescent="0.25">
      <c r="A560" s="96">
        <v>2</v>
      </c>
      <c r="B560" s="102" t="s">
        <v>402</v>
      </c>
      <c r="C560" s="96">
        <v>1</v>
      </c>
      <c r="D560" s="96">
        <v>21</v>
      </c>
      <c r="E560" s="102" t="s">
        <v>1620</v>
      </c>
      <c r="F560" s="98">
        <v>1</v>
      </c>
      <c r="G560" s="96">
        <v>211</v>
      </c>
      <c r="H560" s="102" t="s">
        <v>1621</v>
      </c>
      <c r="I560" s="96">
        <v>5</v>
      </c>
      <c r="J560" s="96">
        <v>4</v>
      </c>
      <c r="K560" s="102" t="s">
        <v>1622</v>
      </c>
      <c r="L560" s="98">
        <v>2020051290050</v>
      </c>
      <c r="M560" s="96">
        <v>1</v>
      </c>
      <c r="N560" s="96">
        <v>2111</v>
      </c>
      <c r="O560" s="97" t="str">
        <f>+VLOOKUP(N560,'[9]Productos PD'!$B$2:$C$349,2,FALSE)</f>
        <v>Acciones de caracterización y actualización de productores y organizaciones de productores existentes.</v>
      </c>
      <c r="P560" s="96" t="s">
        <v>952</v>
      </c>
      <c r="Q560" s="96">
        <v>4</v>
      </c>
      <c r="R560" s="122" t="s">
        <v>1180</v>
      </c>
      <c r="S560" s="125">
        <v>4</v>
      </c>
      <c r="T560" s="102" t="s">
        <v>1602</v>
      </c>
      <c r="U560" s="97" t="s">
        <v>1624</v>
      </c>
      <c r="V560" s="96" t="s">
        <v>952</v>
      </c>
      <c r="W560" s="125">
        <v>240</v>
      </c>
      <c r="X560" s="96" t="s">
        <v>956</v>
      </c>
      <c r="Y560" s="144">
        <v>0.2</v>
      </c>
      <c r="Z560" s="126">
        <v>48</v>
      </c>
      <c r="AA560" s="126">
        <v>48</v>
      </c>
      <c r="AB560" s="113">
        <v>72</v>
      </c>
      <c r="AC560" s="129">
        <v>75</v>
      </c>
      <c r="AD560" s="113">
        <v>72</v>
      </c>
      <c r="AE560" s="174">
        <v>61</v>
      </c>
      <c r="AF560" s="113">
        <v>48</v>
      </c>
      <c r="AG560" s="113"/>
      <c r="AH560" s="54">
        <f t="shared" si="18"/>
        <v>0.76666666666666672</v>
      </c>
      <c r="AI560" s="54">
        <f t="shared" si="19"/>
        <v>0.76666666666666672</v>
      </c>
      <c r="AJ560" s="135">
        <v>7350000</v>
      </c>
      <c r="AK560" s="109">
        <v>30801</v>
      </c>
      <c r="AL560" s="149" t="s">
        <v>957</v>
      </c>
      <c r="AM560" s="135">
        <v>7350000</v>
      </c>
      <c r="AN560" s="192"/>
    </row>
    <row r="561" spans="1:40" ht="38.25" x14ac:dyDescent="0.25">
      <c r="A561" s="96">
        <v>2</v>
      </c>
      <c r="B561" s="102" t="s">
        <v>402</v>
      </c>
      <c r="C561" s="96">
        <v>1</v>
      </c>
      <c r="D561" s="96">
        <v>21</v>
      </c>
      <c r="E561" s="102" t="s">
        <v>1620</v>
      </c>
      <c r="F561" s="98">
        <v>1</v>
      </c>
      <c r="G561" s="96">
        <v>211</v>
      </c>
      <c r="H561" s="102" t="s">
        <v>1621</v>
      </c>
      <c r="I561" s="96">
        <v>5</v>
      </c>
      <c r="J561" s="96">
        <v>4</v>
      </c>
      <c r="K561" s="102" t="s">
        <v>1622</v>
      </c>
      <c r="L561" s="98">
        <v>2020051290050</v>
      </c>
      <c r="M561" s="96">
        <v>1</v>
      </c>
      <c r="N561" s="96">
        <v>2111</v>
      </c>
      <c r="O561" s="97" t="str">
        <f>+VLOOKUP(N561,'[9]Productos PD'!$B$2:$C$349,2,FALSE)</f>
        <v>Acciones de caracterización y actualización de productores y organizaciones de productores existentes.</v>
      </c>
      <c r="P561" s="96" t="s">
        <v>952</v>
      </c>
      <c r="Q561" s="96">
        <v>4</v>
      </c>
      <c r="R561" s="122" t="s">
        <v>1180</v>
      </c>
      <c r="S561" s="125">
        <v>4</v>
      </c>
      <c r="T561" s="102" t="s">
        <v>1602</v>
      </c>
      <c r="U561" s="97" t="s">
        <v>1624</v>
      </c>
      <c r="V561" s="96" t="s">
        <v>952</v>
      </c>
      <c r="W561" s="125">
        <v>240</v>
      </c>
      <c r="X561" s="96" t="s">
        <v>956</v>
      </c>
      <c r="Y561" s="144">
        <v>0.2</v>
      </c>
      <c r="Z561" s="126">
        <v>48</v>
      </c>
      <c r="AA561" s="126">
        <v>48</v>
      </c>
      <c r="AB561" s="113">
        <v>72</v>
      </c>
      <c r="AC561" s="129">
        <v>75</v>
      </c>
      <c r="AD561" s="113">
        <v>72</v>
      </c>
      <c r="AE561" s="174">
        <v>61</v>
      </c>
      <c r="AF561" s="113">
        <v>48</v>
      </c>
      <c r="AG561" s="113"/>
      <c r="AH561" s="54">
        <f t="shared" si="18"/>
        <v>0.76666666666666672</v>
      </c>
      <c r="AI561" s="54">
        <f t="shared" si="19"/>
        <v>0.76666666666666672</v>
      </c>
      <c r="AJ561" s="135">
        <v>6290107</v>
      </c>
      <c r="AK561" s="109">
        <v>30801</v>
      </c>
      <c r="AL561" s="149" t="s">
        <v>957</v>
      </c>
      <c r="AM561" s="135">
        <v>6290107</v>
      </c>
      <c r="AN561" s="192"/>
    </row>
    <row r="562" spans="1:40" ht="38.25" x14ac:dyDescent="0.25">
      <c r="A562" s="96">
        <v>2</v>
      </c>
      <c r="B562" s="102" t="s">
        <v>402</v>
      </c>
      <c r="C562" s="96">
        <v>1</v>
      </c>
      <c r="D562" s="96">
        <v>21</v>
      </c>
      <c r="E562" s="102" t="s">
        <v>1620</v>
      </c>
      <c r="F562" s="98">
        <v>1</v>
      </c>
      <c r="G562" s="96">
        <v>211</v>
      </c>
      <c r="H562" s="102" t="s">
        <v>1621</v>
      </c>
      <c r="I562" s="96">
        <v>5</v>
      </c>
      <c r="J562" s="96">
        <v>4</v>
      </c>
      <c r="K562" s="102" t="s">
        <v>1622</v>
      </c>
      <c r="L562" s="98">
        <v>2020051290050</v>
      </c>
      <c r="M562" s="96">
        <v>1</v>
      </c>
      <c r="N562" s="96">
        <v>2111</v>
      </c>
      <c r="O562" s="97" t="str">
        <f>+VLOOKUP(N562,'[9]Productos PD'!$B$2:$C$349,2,FALSE)</f>
        <v>Acciones de caracterización y actualización de productores y organizaciones de productores existentes.</v>
      </c>
      <c r="P562" s="96" t="s">
        <v>952</v>
      </c>
      <c r="Q562" s="96">
        <v>4</v>
      </c>
      <c r="R562" s="122" t="s">
        <v>1180</v>
      </c>
      <c r="S562" s="125">
        <v>4</v>
      </c>
      <c r="T562" s="102" t="s">
        <v>1602</v>
      </c>
      <c r="U562" s="97" t="s">
        <v>1625</v>
      </c>
      <c r="V562" s="96" t="s">
        <v>952</v>
      </c>
      <c r="W562" s="125">
        <v>3</v>
      </c>
      <c r="X562" s="96" t="s">
        <v>956</v>
      </c>
      <c r="Y562" s="144">
        <v>0.1</v>
      </c>
      <c r="Z562" s="126">
        <v>0</v>
      </c>
      <c r="AA562" s="126">
        <v>0</v>
      </c>
      <c r="AB562" s="113">
        <v>0</v>
      </c>
      <c r="AC562" s="129">
        <v>0</v>
      </c>
      <c r="AD562" s="113">
        <v>0</v>
      </c>
      <c r="AE562" s="174">
        <v>0</v>
      </c>
      <c r="AF562" s="113">
        <v>3</v>
      </c>
      <c r="AG562" s="113"/>
      <c r="AH562" s="54">
        <f t="shared" si="18"/>
        <v>0</v>
      </c>
      <c r="AI562" s="54">
        <f t="shared" si="19"/>
        <v>0</v>
      </c>
      <c r="AJ562" s="135">
        <v>4300000</v>
      </c>
      <c r="AK562" s="109">
        <v>30801</v>
      </c>
      <c r="AL562" s="149" t="s">
        <v>957</v>
      </c>
      <c r="AM562" s="136">
        <v>0</v>
      </c>
      <c r="AN562" s="192"/>
    </row>
    <row r="563" spans="1:40" ht="38.25" x14ac:dyDescent="0.25">
      <c r="A563" s="96">
        <v>2</v>
      </c>
      <c r="B563" s="102" t="s">
        <v>402</v>
      </c>
      <c r="C563" s="96">
        <v>1</v>
      </c>
      <c r="D563" s="96">
        <v>21</v>
      </c>
      <c r="E563" s="102" t="s">
        <v>1620</v>
      </c>
      <c r="F563" s="98">
        <v>1</v>
      </c>
      <c r="G563" s="96">
        <v>211</v>
      </c>
      <c r="H563" s="102" t="s">
        <v>1621</v>
      </c>
      <c r="I563" s="96">
        <v>5</v>
      </c>
      <c r="J563" s="96">
        <v>4</v>
      </c>
      <c r="K563" s="102" t="s">
        <v>1622</v>
      </c>
      <c r="L563" s="98">
        <v>2020051290050</v>
      </c>
      <c r="M563" s="96">
        <v>1</v>
      </c>
      <c r="N563" s="96">
        <v>2111</v>
      </c>
      <c r="O563" s="97" t="str">
        <f>+VLOOKUP(N563,'[9]Productos PD'!$B$2:$C$349,2,FALSE)</f>
        <v>Acciones de caracterización y actualización de productores y organizaciones de productores existentes.</v>
      </c>
      <c r="P563" s="96" t="s">
        <v>952</v>
      </c>
      <c r="Q563" s="96">
        <v>4</v>
      </c>
      <c r="R563" s="122" t="s">
        <v>1180</v>
      </c>
      <c r="S563" s="125">
        <v>4</v>
      </c>
      <c r="T563" s="102" t="s">
        <v>1602</v>
      </c>
      <c r="U563" s="97" t="s">
        <v>1626</v>
      </c>
      <c r="V563" s="96" t="s">
        <v>952</v>
      </c>
      <c r="W563" s="125">
        <v>1</v>
      </c>
      <c r="X563" s="96" t="s">
        <v>956</v>
      </c>
      <c r="Y563" s="144">
        <v>0.1</v>
      </c>
      <c r="Z563" s="126">
        <v>0</v>
      </c>
      <c r="AA563" s="126">
        <v>0</v>
      </c>
      <c r="AB563" s="113">
        <v>1</v>
      </c>
      <c r="AC563" s="129">
        <v>0</v>
      </c>
      <c r="AD563" s="113">
        <v>0</v>
      </c>
      <c r="AE563" s="174">
        <v>0</v>
      </c>
      <c r="AF563" s="113">
        <v>0</v>
      </c>
      <c r="AG563" s="113"/>
      <c r="AH563" s="54">
        <f t="shared" si="18"/>
        <v>0</v>
      </c>
      <c r="AI563" s="54">
        <f t="shared" si="19"/>
        <v>0</v>
      </c>
      <c r="AJ563" s="135">
        <v>20000000</v>
      </c>
      <c r="AK563" s="109">
        <v>30801</v>
      </c>
      <c r="AL563" s="149" t="s">
        <v>957</v>
      </c>
      <c r="AM563" s="136">
        <v>0</v>
      </c>
      <c r="AN563" s="192"/>
    </row>
    <row r="564" spans="1:40" ht="38.25" x14ac:dyDescent="0.25">
      <c r="A564" s="96">
        <v>2</v>
      </c>
      <c r="B564" s="102" t="s">
        <v>402</v>
      </c>
      <c r="C564" s="96">
        <v>1</v>
      </c>
      <c r="D564" s="96">
        <v>21</v>
      </c>
      <c r="E564" s="102" t="s">
        <v>1620</v>
      </c>
      <c r="F564" s="98">
        <v>1</v>
      </c>
      <c r="G564" s="96">
        <v>211</v>
      </c>
      <c r="H564" s="102" t="s">
        <v>1621</v>
      </c>
      <c r="I564" s="96">
        <v>1</v>
      </c>
      <c r="J564" s="96">
        <v>14</v>
      </c>
      <c r="K564" s="102" t="s">
        <v>1622</v>
      </c>
      <c r="L564" s="98">
        <v>2020051290050</v>
      </c>
      <c r="M564" s="96">
        <v>2</v>
      </c>
      <c r="N564" s="96">
        <v>2112</v>
      </c>
      <c r="O564" s="97" t="str">
        <f>+VLOOKUP(N564,'[9]Productos PD'!$B$2:$C$349,2,FALSE)</f>
        <v>Diagnóstico, actualización e implementación de la política pública de Desarrollo Rural Municipal.</v>
      </c>
      <c r="P564" s="96" t="s">
        <v>983</v>
      </c>
      <c r="Q564" s="122">
        <v>1</v>
      </c>
      <c r="R564" s="122" t="s">
        <v>1001</v>
      </c>
      <c r="S564" s="122">
        <v>0.25</v>
      </c>
      <c r="T564" s="102" t="s">
        <v>1602</v>
      </c>
      <c r="U564" s="97" t="s">
        <v>1627</v>
      </c>
      <c r="V564" s="96" t="s">
        <v>952</v>
      </c>
      <c r="W564" s="125">
        <v>1</v>
      </c>
      <c r="X564" s="96" t="s">
        <v>956</v>
      </c>
      <c r="Y564" s="144">
        <v>0.7</v>
      </c>
      <c r="Z564" s="126">
        <v>0</v>
      </c>
      <c r="AA564" s="126">
        <v>0</v>
      </c>
      <c r="AB564" s="113">
        <v>0</v>
      </c>
      <c r="AC564" s="129">
        <v>0</v>
      </c>
      <c r="AD564" s="113">
        <v>0</v>
      </c>
      <c r="AE564" s="174">
        <v>0</v>
      </c>
      <c r="AF564" s="113">
        <v>0.25</v>
      </c>
      <c r="AG564" s="113"/>
      <c r="AH564" s="54">
        <f t="shared" si="18"/>
        <v>0</v>
      </c>
      <c r="AI564" s="54">
        <f t="shared" si="19"/>
        <v>0</v>
      </c>
      <c r="AJ564" s="135">
        <v>8900000</v>
      </c>
      <c r="AK564" s="109">
        <v>30801</v>
      </c>
      <c r="AL564" s="149" t="s">
        <v>957</v>
      </c>
      <c r="AM564" s="136">
        <v>0</v>
      </c>
      <c r="AN564" s="192"/>
    </row>
    <row r="565" spans="1:40" ht="38.25" x14ac:dyDescent="0.25">
      <c r="A565" s="96">
        <v>2</v>
      </c>
      <c r="B565" s="102" t="s">
        <v>402</v>
      </c>
      <c r="C565" s="96">
        <v>1</v>
      </c>
      <c r="D565" s="96">
        <v>21</v>
      </c>
      <c r="E565" s="102" t="s">
        <v>1620</v>
      </c>
      <c r="F565" s="98">
        <v>1</v>
      </c>
      <c r="G565" s="96">
        <v>211</v>
      </c>
      <c r="H565" s="102" t="s">
        <v>1621</v>
      </c>
      <c r="I565" s="96">
        <v>1</v>
      </c>
      <c r="J565" s="96">
        <v>14</v>
      </c>
      <c r="K565" s="102" t="s">
        <v>1622</v>
      </c>
      <c r="L565" s="98">
        <v>2020051290050</v>
      </c>
      <c r="M565" s="96">
        <v>2</v>
      </c>
      <c r="N565" s="96">
        <v>2112</v>
      </c>
      <c r="O565" s="97" t="str">
        <f>+VLOOKUP(N565,'[9]Productos PD'!$B$2:$C$349,2,FALSE)</f>
        <v>Diagnóstico, actualización e implementación de la política pública de Desarrollo Rural Municipal.</v>
      </c>
      <c r="P565" s="96" t="s">
        <v>983</v>
      </c>
      <c r="Q565" s="122">
        <v>1</v>
      </c>
      <c r="R565" s="122" t="s">
        <v>1001</v>
      </c>
      <c r="S565" s="122">
        <v>0.25</v>
      </c>
      <c r="T565" s="102" t="s">
        <v>1602</v>
      </c>
      <c r="U565" s="97" t="s">
        <v>1628</v>
      </c>
      <c r="V565" s="96" t="s">
        <v>952</v>
      </c>
      <c r="W565" s="125">
        <v>4</v>
      </c>
      <c r="X565" s="96" t="s">
        <v>956</v>
      </c>
      <c r="Y565" s="144">
        <v>0.2</v>
      </c>
      <c r="Z565" s="126">
        <v>1</v>
      </c>
      <c r="AA565" s="126">
        <v>1</v>
      </c>
      <c r="AB565" s="113">
        <v>1</v>
      </c>
      <c r="AC565" s="129">
        <v>1</v>
      </c>
      <c r="AD565" s="113">
        <v>1</v>
      </c>
      <c r="AE565" s="174">
        <v>1</v>
      </c>
      <c r="AF565" s="113">
        <v>1</v>
      </c>
      <c r="AG565" s="113"/>
      <c r="AH565" s="54">
        <f t="shared" si="18"/>
        <v>0.75</v>
      </c>
      <c r="AI565" s="54">
        <f t="shared" si="19"/>
        <v>0.75</v>
      </c>
      <c r="AJ565" s="135">
        <v>11000000</v>
      </c>
      <c r="AK565" s="109">
        <v>30801</v>
      </c>
      <c r="AL565" s="149" t="s">
        <v>957</v>
      </c>
      <c r="AM565" s="136">
        <v>10586042</v>
      </c>
      <c r="AN565" s="192"/>
    </row>
    <row r="566" spans="1:40" ht="38.25" x14ac:dyDescent="0.25">
      <c r="A566" s="96">
        <v>2</v>
      </c>
      <c r="B566" s="102" t="s">
        <v>402</v>
      </c>
      <c r="C566" s="96">
        <v>1</v>
      </c>
      <c r="D566" s="96">
        <v>21</v>
      </c>
      <c r="E566" s="102" t="s">
        <v>1620</v>
      </c>
      <c r="F566" s="98">
        <v>1</v>
      </c>
      <c r="G566" s="96">
        <v>211</v>
      </c>
      <c r="H566" s="102" t="s">
        <v>1621</v>
      </c>
      <c r="I566" s="96">
        <v>1</v>
      </c>
      <c r="J566" s="96">
        <v>14</v>
      </c>
      <c r="K566" s="102" t="s">
        <v>1622</v>
      </c>
      <c r="L566" s="98">
        <v>2020051290050</v>
      </c>
      <c r="M566" s="96">
        <v>2</v>
      </c>
      <c r="N566" s="96">
        <v>2112</v>
      </c>
      <c r="O566" s="97" t="str">
        <f>+VLOOKUP(N566,'[9]Productos PD'!$B$2:$C$349,2,FALSE)</f>
        <v>Diagnóstico, actualización e implementación de la política pública de Desarrollo Rural Municipal.</v>
      </c>
      <c r="P566" s="96" t="s">
        <v>983</v>
      </c>
      <c r="Q566" s="122">
        <v>1</v>
      </c>
      <c r="R566" s="122" t="s">
        <v>1001</v>
      </c>
      <c r="S566" s="122">
        <v>0.25</v>
      </c>
      <c r="T566" s="102" t="s">
        <v>1602</v>
      </c>
      <c r="U566" s="97" t="s">
        <v>1629</v>
      </c>
      <c r="V566" s="96" t="s">
        <v>952</v>
      </c>
      <c r="W566" s="125">
        <v>1</v>
      </c>
      <c r="X566" s="96" t="s">
        <v>956</v>
      </c>
      <c r="Y566" s="144">
        <v>0.1</v>
      </c>
      <c r="Z566" s="126">
        <v>0</v>
      </c>
      <c r="AA566" s="126">
        <v>0</v>
      </c>
      <c r="AB566" s="113">
        <v>1</v>
      </c>
      <c r="AC566" s="129">
        <v>0</v>
      </c>
      <c r="AD566" s="113">
        <v>0</v>
      </c>
      <c r="AE566" s="174">
        <v>0</v>
      </c>
      <c r="AF566" s="113">
        <v>0</v>
      </c>
      <c r="AG566" s="113"/>
      <c r="AH566" s="54">
        <f t="shared" si="18"/>
        <v>0</v>
      </c>
      <c r="AI566" s="54">
        <f t="shared" si="19"/>
        <v>0</v>
      </c>
      <c r="AJ566" s="135">
        <v>100000</v>
      </c>
      <c r="AK566" s="109">
        <v>30801</v>
      </c>
      <c r="AL566" s="149" t="s">
        <v>957</v>
      </c>
      <c r="AM566" s="136">
        <v>0</v>
      </c>
      <c r="AN566" s="192"/>
    </row>
    <row r="567" spans="1:40" ht="38.25" x14ac:dyDescent="0.25">
      <c r="A567" s="96">
        <v>2</v>
      </c>
      <c r="B567" s="102" t="s">
        <v>402</v>
      </c>
      <c r="C567" s="96">
        <v>1</v>
      </c>
      <c r="D567" s="96" t="s">
        <v>1630</v>
      </c>
      <c r="E567" s="102" t="s">
        <v>1620</v>
      </c>
      <c r="F567" s="98">
        <v>2</v>
      </c>
      <c r="G567" s="96" t="s">
        <v>1631</v>
      </c>
      <c r="H567" s="102" t="s">
        <v>1632</v>
      </c>
      <c r="I567" s="96">
        <v>5</v>
      </c>
      <c r="J567" s="96">
        <v>4</v>
      </c>
      <c r="K567" s="102" t="s">
        <v>1622</v>
      </c>
      <c r="L567" s="98">
        <v>2020051290050</v>
      </c>
      <c r="M567" s="96">
        <v>1</v>
      </c>
      <c r="N567" s="96">
        <v>2121</v>
      </c>
      <c r="O567" s="97" t="str">
        <f>+VLOOKUP(N567,'[9]Productos PD'!$B$2:$C$349,2,FALSE)</f>
        <v>Fortalecer las unidades productivas a través del enfoque empresarial, manejo de registros, análisis de la información, comercialización de productos y enfoque asociativo.</v>
      </c>
      <c r="P567" s="96" t="s">
        <v>952</v>
      </c>
      <c r="Q567" s="96">
        <v>150</v>
      </c>
      <c r="R567" s="122" t="s">
        <v>953</v>
      </c>
      <c r="S567" s="125">
        <v>50</v>
      </c>
      <c r="T567" s="102" t="s">
        <v>1602</v>
      </c>
      <c r="U567" s="104" t="s">
        <v>1633</v>
      </c>
      <c r="V567" s="96" t="s">
        <v>952</v>
      </c>
      <c r="W567" s="125">
        <v>153</v>
      </c>
      <c r="X567" s="98" t="s">
        <v>956</v>
      </c>
      <c r="Y567" s="122">
        <v>0.8</v>
      </c>
      <c r="Z567" s="126">
        <v>15</v>
      </c>
      <c r="AA567" s="126">
        <v>17</v>
      </c>
      <c r="AB567" s="113">
        <v>46</v>
      </c>
      <c r="AC567" s="129">
        <v>43</v>
      </c>
      <c r="AD567" s="113">
        <v>46</v>
      </c>
      <c r="AE567" s="174">
        <v>46</v>
      </c>
      <c r="AF567" s="113">
        <v>46</v>
      </c>
      <c r="AG567" s="113"/>
      <c r="AH567" s="54">
        <f t="shared" si="18"/>
        <v>0.69281045751633985</v>
      </c>
      <c r="AI567" s="54">
        <f t="shared" si="19"/>
        <v>0.69281045751633985</v>
      </c>
      <c r="AJ567" s="135" t="s">
        <v>1634</v>
      </c>
      <c r="AK567" s="109">
        <v>50803</v>
      </c>
      <c r="AL567" s="147" t="s">
        <v>985</v>
      </c>
      <c r="AM567" s="136">
        <v>9803082</v>
      </c>
      <c r="AN567" s="192"/>
    </row>
    <row r="568" spans="1:40" ht="38.25" x14ac:dyDescent="0.25">
      <c r="A568" s="96">
        <v>2</v>
      </c>
      <c r="B568" s="102" t="s">
        <v>402</v>
      </c>
      <c r="C568" s="96">
        <v>1</v>
      </c>
      <c r="D568" s="96" t="s">
        <v>1630</v>
      </c>
      <c r="E568" s="102" t="s">
        <v>1620</v>
      </c>
      <c r="F568" s="98">
        <v>2</v>
      </c>
      <c r="G568" s="96" t="s">
        <v>1631</v>
      </c>
      <c r="H568" s="102" t="s">
        <v>1632</v>
      </c>
      <c r="I568" s="96">
        <v>5</v>
      </c>
      <c r="J568" s="96">
        <v>4</v>
      </c>
      <c r="K568" s="102" t="s">
        <v>1622</v>
      </c>
      <c r="L568" s="98">
        <v>2020051290050</v>
      </c>
      <c r="M568" s="96">
        <v>1</v>
      </c>
      <c r="N568" s="96">
        <v>2121</v>
      </c>
      <c r="O568" s="97" t="str">
        <f>+VLOOKUP(N568,'[9]Productos PD'!$B$2:$C$349,2,FALSE)</f>
        <v>Fortalecer las unidades productivas a través del enfoque empresarial, manejo de registros, análisis de la información, comercialización de productos y enfoque asociativo.</v>
      </c>
      <c r="P568" s="96" t="s">
        <v>952</v>
      </c>
      <c r="Q568" s="96">
        <v>150</v>
      </c>
      <c r="R568" s="122" t="s">
        <v>953</v>
      </c>
      <c r="S568" s="125">
        <v>50</v>
      </c>
      <c r="T568" s="102" t="s">
        <v>1602</v>
      </c>
      <c r="U568" s="104" t="s">
        <v>1635</v>
      </c>
      <c r="V568" s="96" t="s">
        <v>952</v>
      </c>
      <c r="W568" s="125">
        <v>1</v>
      </c>
      <c r="X568" s="98" t="s">
        <v>956</v>
      </c>
      <c r="Y568" s="122">
        <v>0.2</v>
      </c>
      <c r="Z568" s="126">
        <v>0</v>
      </c>
      <c r="AA568" s="126">
        <v>0</v>
      </c>
      <c r="AB568" s="113">
        <v>0</v>
      </c>
      <c r="AC568" s="129">
        <v>0</v>
      </c>
      <c r="AD568" s="113">
        <v>0</v>
      </c>
      <c r="AE568" s="174">
        <v>0</v>
      </c>
      <c r="AF568" s="113">
        <v>1</v>
      </c>
      <c r="AG568" s="113"/>
      <c r="AH568" s="54">
        <f t="shared" si="18"/>
        <v>0</v>
      </c>
      <c r="AI568" s="54">
        <f t="shared" si="19"/>
        <v>0</v>
      </c>
      <c r="AJ568" s="273" t="s">
        <v>1636</v>
      </c>
      <c r="AK568" s="274">
        <v>50803</v>
      </c>
      <c r="AL568" s="147" t="s">
        <v>1614</v>
      </c>
      <c r="AM568" s="136"/>
      <c r="AN568" s="192"/>
    </row>
    <row r="569" spans="1:40" ht="38.25" x14ac:dyDescent="0.25">
      <c r="A569" s="96">
        <v>2</v>
      </c>
      <c r="B569" s="102" t="s">
        <v>402</v>
      </c>
      <c r="C569" s="96">
        <v>1</v>
      </c>
      <c r="D569" s="96" t="s">
        <v>1630</v>
      </c>
      <c r="E569" s="102" t="s">
        <v>1620</v>
      </c>
      <c r="F569" s="98">
        <v>2</v>
      </c>
      <c r="G569" s="96" t="s">
        <v>1631</v>
      </c>
      <c r="H569" s="102" t="s">
        <v>1632</v>
      </c>
      <c r="I569" s="96">
        <v>8</v>
      </c>
      <c r="J569" s="96">
        <v>9</v>
      </c>
      <c r="K569" s="102" t="s">
        <v>1622</v>
      </c>
      <c r="L569" s="98">
        <v>2020051290050</v>
      </c>
      <c r="M569" s="96">
        <v>2</v>
      </c>
      <c r="N569" s="96">
        <v>2122</v>
      </c>
      <c r="O569" s="97" t="str">
        <f>+VLOOKUP(N569,'[9]Productos PD'!$B$2:$C$349,2,FALSE)</f>
        <v>Acciones para el fortalecimiento de la cadena productiva y comercial del café.</v>
      </c>
      <c r="P569" s="96" t="s">
        <v>952</v>
      </c>
      <c r="Q569" s="96">
        <v>4</v>
      </c>
      <c r="R569" s="122" t="s">
        <v>953</v>
      </c>
      <c r="S569" s="125">
        <v>1</v>
      </c>
      <c r="T569" s="102" t="s">
        <v>1602</v>
      </c>
      <c r="U569" s="104" t="s">
        <v>1637</v>
      </c>
      <c r="V569" s="96" t="s">
        <v>952</v>
      </c>
      <c r="W569" s="125">
        <v>25</v>
      </c>
      <c r="X569" s="103" t="s">
        <v>962</v>
      </c>
      <c r="Y569" s="144">
        <v>0.2</v>
      </c>
      <c r="Z569" s="126">
        <v>25</v>
      </c>
      <c r="AA569" s="126">
        <v>25</v>
      </c>
      <c r="AB569" s="113">
        <v>25</v>
      </c>
      <c r="AC569" s="129">
        <v>24</v>
      </c>
      <c r="AD569" s="113">
        <v>25</v>
      </c>
      <c r="AE569" s="174">
        <v>25</v>
      </c>
      <c r="AF569" s="113">
        <v>25</v>
      </c>
      <c r="AG569" s="113"/>
      <c r="AH569" s="54">
        <f t="shared" si="18"/>
        <v>1</v>
      </c>
      <c r="AI569" s="54">
        <f t="shared" si="19"/>
        <v>1</v>
      </c>
      <c r="AJ569" s="135">
        <v>32254158</v>
      </c>
      <c r="AK569" s="109"/>
      <c r="AL569" s="149" t="s">
        <v>965</v>
      </c>
      <c r="AM569" s="135">
        <v>32254158</v>
      </c>
      <c r="AN569" s="192"/>
    </row>
    <row r="570" spans="1:40" ht="38.25" x14ac:dyDescent="0.25">
      <c r="A570" s="96">
        <v>2</v>
      </c>
      <c r="B570" s="102" t="s">
        <v>402</v>
      </c>
      <c r="C570" s="96">
        <v>1</v>
      </c>
      <c r="D570" s="96" t="s">
        <v>1630</v>
      </c>
      <c r="E570" s="102" t="s">
        <v>1620</v>
      </c>
      <c r="F570" s="98">
        <v>2</v>
      </c>
      <c r="G570" s="96" t="s">
        <v>1631</v>
      </c>
      <c r="H570" s="102" t="s">
        <v>1632</v>
      </c>
      <c r="I570" s="96">
        <v>8</v>
      </c>
      <c r="J570" s="96">
        <v>9</v>
      </c>
      <c r="K570" s="102" t="s">
        <v>1622</v>
      </c>
      <c r="L570" s="98">
        <v>2020051290050</v>
      </c>
      <c r="M570" s="96">
        <v>2</v>
      </c>
      <c r="N570" s="96">
        <v>2122</v>
      </c>
      <c r="O570" s="97" t="str">
        <f>+VLOOKUP(N570,'[9]Productos PD'!$B$2:$C$349,2,FALSE)</f>
        <v>Acciones para el fortalecimiento de la cadena productiva y comercial del café.</v>
      </c>
      <c r="P570" s="96" t="s">
        <v>952</v>
      </c>
      <c r="Q570" s="96">
        <v>4</v>
      </c>
      <c r="R570" s="122" t="s">
        <v>953</v>
      </c>
      <c r="S570" s="125">
        <v>1</v>
      </c>
      <c r="T570" s="102" t="s">
        <v>1602</v>
      </c>
      <c r="U570" s="104" t="s">
        <v>1638</v>
      </c>
      <c r="V570" s="96" t="s">
        <v>952</v>
      </c>
      <c r="W570" s="125">
        <v>100</v>
      </c>
      <c r="X570" s="103" t="s">
        <v>962</v>
      </c>
      <c r="Y570" s="144">
        <v>0.2</v>
      </c>
      <c r="Z570" s="126">
        <v>67</v>
      </c>
      <c r="AA570" s="126">
        <v>67</v>
      </c>
      <c r="AB570" s="113">
        <v>67</v>
      </c>
      <c r="AC570" s="129">
        <v>67</v>
      </c>
      <c r="AD570" s="113">
        <v>67</v>
      </c>
      <c r="AE570" s="174">
        <v>67</v>
      </c>
      <c r="AF570" s="113">
        <v>67</v>
      </c>
      <c r="AG570" s="113"/>
      <c r="AH570" s="54">
        <f t="shared" si="18"/>
        <v>1</v>
      </c>
      <c r="AI570" s="54">
        <f t="shared" si="19"/>
        <v>1</v>
      </c>
      <c r="AJ570" s="135">
        <v>32254158</v>
      </c>
      <c r="AK570" s="109"/>
      <c r="AL570" s="149" t="s">
        <v>965</v>
      </c>
      <c r="AM570" s="135">
        <v>32254158</v>
      </c>
      <c r="AN570" s="192"/>
    </row>
    <row r="571" spans="1:40" ht="38.25" x14ac:dyDescent="0.25">
      <c r="A571" s="96">
        <v>2</v>
      </c>
      <c r="B571" s="102" t="s">
        <v>402</v>
      </c>
      <c r="C571" s="96">
        <v>1</v>
      </c>
      <c r="D571" s="96" t="s">
        <v>1630</v>
      </c>
      <c r="E571" s="102" t="s">
        <v>1620</v>
      </c>
      <c r="F571" s="98">
        <v>2</v>
      </c>
      <c r="G571" s="96" t="s">
        <v>1631</v>
      </c>
      <c r="H571" s="102" t="s">
        <v>1632</v>
      </c>
      <c r="I571" s="96">
        <v>8</v>
      </c>
      <c r="J571" s="96">
        <v>9</v>
      </c>
      <c r="K571" s="102" t="s">
        <v>1622</v>
      </c>
      <c r="L571" s="98">
        <v>2020051290050</v>
      </c>
      <c r="M571" s="96">
        <v>2</v>
      </c>
      <c r="N571" s="96">
        <v>2122</v>
      </c>
      <c r="O571" s="97" t="str">
        <f>+VLOOKUP(N571,'[9]Productos PD'!$B$2:$C$349,2,FALSE)</f>
        <v>Acciones para el fortalecimiento de la cadena productiva y comercial del café.</v>
      </c>
      <c r="P571" s="96" t="s">
        <v>952</v>
      </c>
      <c r="Q571" s="96">
        <v>4</v>
      </c>
      <c r="R571" s="122" t="s">
        <v>953</v>
      </c>
      <c r="S571" s="125">
        <v>1</v>
      </c>
      <c r="T571" s="102" t="s">
        <v>1602</v>
      </c>
      <c r="U571" s="104" t="s">
        <v>1639</v>
      </c>
      <c r="V571" s="96" t="s">
        <v>952</v>
      </c>
      <c r="W571" s="125">
        <v>50</v>
      </c>
      <c r="X571" s="103" t="s">
        <v>962</v>
      </c>
      <c r="Y571" s="144">
        <v>0.2</v>
      </c>
      <c r="Z571" s="126">
        <v>50</v>
      </c>
      <c r="AA571" s="126">
        <v>43</v>
      </c>
      <c r="AB571" s="113">
        <v>50</v>
      </c>
      <c r="AC571" s="129">
        <v>50</v>
      </c>
      <c r="AD571" s="113">
        <v>50</v>
      </c>
      <c r="AE571" s="174">
        <v>50</v>
      </c>
      <c r="AF571" s="113">
        <v>50</v>
      </c>
      <c r="AG571" s="113"/>
      <c r="AH571" s="54">
        <f t="shared" si="18"/>
        <v>1</v>
      </c>
      <c r="AI571" s="54">
        <f t="shared" si="19"/>
        <v>1</v>
      </c>
      <c r="AJ571" s="135">
        <v>32254158</v>
      </c>
      <c r="AK571" s="109"/>
      <c r="AL571" s="149" t="s">
        <v>965</v>
      </c>
      <c r="AM571" s="135">
        <v>32254158</v>
      </c>
      <c r="AN571" s="192"/>
    </row>
    <row r="572" spans="1:40" ht="38.25" x14ac:dyDescent="0.25">
      <c r="A572" s="96">
        <v>2</v>
      </c>
      <c r="B572" s="102" t="s">
        <v>402</v>
      </c>
      <c r="C572" s="96">
        <v>1</v>
      </c>
      <c r="D572" s="96" t="s">
        <v>1630</v>
      </c>
      <c r="E572" s="102" t="s">
        <v>1620</v>
      </c>
      <c r="F572" s="98">
        <v>2</v>
      </c>
      <c r="G572" s="96" t="s">
        <v>1631</v>
      </c>
      <c r="H572" s="102" t="s">
        <v>1632</v>
      </c>
      <c r="I572" s="96">
        <v>8</v>
      </c>
      <c r="J572" s="96">
        <v>9</v>
      </c>
      <c r="K572" s="102" t="s">
        <v>1622</v>
      </c>
      <c r="L572" s="98">
        <v>2020051290050</v>
      </c>
      <c r="M572" s="96">
        <v>2</v>
      </c>
      <c r="N572" s="96">
        <v>2122</v>
      </c>
      <c r="O572" s="97" t="str">
        <f>+VLOOKUP(N572,'[9]Productos PD'!$B$2:$C$349,2,FALSE)</f>
        <v>Acciones para el fortalecimiento de la cadena productiva y comercial del café.</v>
      </c>
      <c r="P572" s="96" t="s">
        <v>952</v>
      </c>
      <c r="Q572" s="96">
        <v>4</v>
      </c>
      <c r="R572" s="122" t="s">
        <v>953</v>
      </c>
      <c r="S572" s="125">
        <v>1</v>
      </c>
      <c r="T572" s="102" t="s">
        <v>1602</v>
      </c>
      <c r="U572" s="104" t="s">
        <v>1640</v>
      </c>
      <c r="V572" s="96" t="s">
        <v>952</v>
      </c>
      <c r="W572" s="125">
        <v>20</v>
      </c>
      <c r="X572" s="103" t="s">
        <v>962</v>
      </c>
      <c r="Y572" s="144">
        <v>0.2</v>
      </c>
      <c r="Z572" s="126">
        <v>20</v>
      </c>
      <c r="AA572" s="126">
        <v>18</v>
      </c>
      <c r="AB572" s="113">
        <v>20</v>
      </c>
      <c r="AC572" s="129">
        <v>0</v>
      </c>
      <c r="AD572" s="113">
        <v>20</v>
      </c>
      <c r="AE572" s="174">
        <v>20</v>
      </c>
      <c r="AF572" s="113">
        <v>20</v>
      </c>
      <c r="AG572" s="113"/>
      <c r="AH572" s="54">
        <f t="shared" si="18"/>
        <v>1</v>
      </c>
      <c r="AI572" s="54">
        <f t="shared" si="19"/>
        <v>1</v>
      </c>
      <c r="AJ572" s="135">
        <v>32254158</v>
      </c>
      <c r="AK572" s="109"/>
      <c r="AL572" s="149" t="s">
        <v>965</v>
      </c>
      <c r="AM572" s="135">
        <v>32254158</v>
      </c>
      <c r="AN572" s="192"/>
    </row>
    <row r="573" spans="1:40" ht="38.25" x14ac:dyDescent="0.25">
      <c r="A573" s="96">
        <v>2</v>
      </c>
      <c r="B573" s="102" t="s">
        <v>402</v>
      </c>
      <c r="C573" s="96">
        <v>1</v>
      </c>
      <c r="D573" s="96" t="s">
        <v>1630</v>
      </c>
      <c r="E573" s="102" t="s">
        <v>1620</v>
      </c>
      <c r="F573" s="98">
        <v>3</v>
      </c>
      <c r="G573" s="96" t="s">
        <v>1641</v>
      </c>
      <c r="H573" s="102" t="s">
        <v>1642</v>
      </c>
      <c r="I573" s="96">
        <v>12</v>
      </c>
      <c r="J573" s="96"/>
      <c r="K573" s="102" t="s">
        <v>1622</v>
      </c>
      <c r="L573" s="98">
        <v>2020051290050</v>
      </c>
      <c r="M573" s="96">
        <v>1</v>
      </c>
      <c r="N573" s="96">
        <v>2131</v>
      </c>
      <c r="O573" s="97" t="str">
        <f>+VLOOKUP(N573,'[9]Productos PD'!$B$2:$C$349,2,FALSE)</f>
        <v>Acciones de participación de pequeños productores y unidades productivas en cadenas de transformación agropecuaria</v>
      </c>
      <c r="P573" s="96" t="s">
        <v>952</v>
      </c>
      <c r="Q573" s="96">
        <v>3</v>
      </c>
      <c r="R573" s="122" t="s">
        <v>953</v>
      </c>
      <c r="S573" s="125">
        <v>1</v>
      </c>
      <c r="T573" s="102" t="s">
        <v>1602</v>
      </c>
      <c r="U573" s="104" t="s">
        <v>1643</v>
      </c>
      <c r="V573" s="96" t="s">
        <v>952</v>
      </c>
      <c r="W573" s="125">
        <v>27</v>
      </c>
      <c r="X573" s="96" t="s">
        <v>956</v>
      </c>
      <c r="Y573" s="144">
        <v>0.3</v>
      </c>
      <c r="Z573" s="126">
        <v>0</v>
      </c>
      <c r="AA573" s="126">
        <v>0</v>
      </c>
      <c r="AB573" s="113">
        <v>9</v>
      </c>
      <c r="AC573" s="129">
        <v>20</v>
      </c>
      <c r="AD573" s="113">
        <v>9</v>
      </c>
      <c r="AE573" s="174">
        <v>5</v>
      </c>
      <c r="AF573" s="113">
        <v>9</v>
      </c>
      <c r="AG573" s="113"/>
      <c r="AH573" s="54">
        <f t="shared" si="18"/>
        <v>0.92592592592592593</v>
      </c>
      <c r="AI573" s="54">
        <f t="shared" si="19"/>
        <v>0.92592592592592593</v>
      </c>
      <c r="AJ573" s="135">
        <v>21500000</v>
      </c>
      <c r="AK573" s="109">
        <v>30801</v>
      </c>
      <c r="AL573" s="147" t="s">
        <v>957</v>
      </c>
      <c r="AM573" s="136">
        <v>9000000</v>
      </c>
      <c r="AN573" s="192"/>
    </row>
    <row r="574" spans="1:40" ht="38.25" x14ac:dyDescent="0.25">
      <c r="A574" s="96">
        <v>2</v>
      </c>
      <c r="B574" s="102" t="s">
        <v>402</v>
      </c>
      <c r="C574" s="96">
        <v>1</v>
      </c>
      <c r="D574" s="96" t="s">
        <v>1630</v>
      </c>
      <c r="E574" s="102" t="s">
        <v>1620</v>
      </c>
      <c r="F574" s="98">
        <v>3</v>
      </c>
      <c r="G574" s="96" t="s">
        <v>1641</v>
      </c>
      <c r="H574" s="102" t="s">
        <v>1642</v>
      </c>
      <c r="I574" s="96">
        <v>12</v>
      </c>
      <c r="J574" s="96"/>
      <c r="K574" s="102" t="s">
        <v>1622</v>
      </c>
      <c r="L574" s="98">
        <v>2020051290050</v>
      </c>
      <c r="M574" s="96">
        <v>1</v>
      </c>
      <c r="N574" s="96">
        <v>2131</v>
      </c>
      <c r="O574" s="97" t="str">
        <f>+VLOOKUP(N574,'[9]Productos PD'!$B$2:$C$349,2,FALSE)</f>
        <v>Acciones de participación de pequeños productores y unidades productivas en cadenas de transformación agropecuaria</v>
      </c>
      <c r="P574" s="96" t="s">
        <v>952</v>
      </c>
      <c r="Q574" s="96">
        <v>3</v>
      </c>
      <c r="R574" s="122" t="s">
        <v>953</v>
      </c>
      <c r="S574" s="125">
        <v>1</v>
      </c>
      <c r="T574" s="102" t="s">
        <v>1602</v>
      </c>
      <c r="U574" s="104" t="s">
        <v>1644</v>
      </c>
      <c r="V574" s="96" t="s">
        <v>952</v>
      </c>
      <c r="W574" s="125">
        <v>80</v>
      </c>
      <c r="X574" s="96" t="s">
        <v>956</v>
      </c>
      <c r="Y574" s="144">
        <v>0.35</v>
      </c>
      <c r="Z574" s="126">
        <v>0</v>
      </c>
      <c r="AA574" s="126">
        <v>0</v>
      </c>
      <c r="AB574" s="113">
        <v>9</v>
      </c>
      <c r="AC574" s="129">
        <v>20</v>
      </c>
      <c r="AD574" s="113">
        <v>25</v>
      </c>
      <c r="AE574" s="275">
        <v>23</v>
      </c>
      <c r="AF574" s="113">
        <v>9</v>
      </c>
      <c r="AG574" s="113"/>
      <c r="AH574" s="54">
        <f t="shared" si="18"/>
        <v>1</v>
      </c>
      <c r="AI574" s="54">
        <f t="shared" si="19"/>
        <v>1</v>
      </c>
      <c r="AJ574" s="273">
        <v>28449159</v>
      </c>
      <c r="AK574" s="109">
        <v>50803</v>
      </c>
      <c r="AL574" s="147" t="s">
        <v>1618</v>
      </c>
      <c r="AM574" s="136">
        <v>3834576</v>
      </c>
      <c r="AN574" s="192"/>
    </row>
    <row r="575" spans="1:40" ht="38.25" x14ac:dyDescent="0.25">
      <c r="A575" s="96">
        <v>2</v>
      </c>
      <c r="B575" s="102" t="s">
        <v>402</v>
      </c>
      <c r="C575" s="96">
        <v>1</v>
      </c>
      <c r="D575" s="96" t="s">
        <v>1630</v>
      </c>
      <c r="E575" s="102" t="s">
        <v>1620</v>
      </c>
      <c r="F575" s="98">
        <v>3</v>
      </c>
      <c r="G575" s="96" t="s">
        <v>1641</v>
      </c>
      <c r="H575" s="102" t="s">
        <v>1642</v>
      </c>
      <c r="I575" s="96">
        <v>12</v>
      </c>
      <c r="J575" s="96"/>
      <c r="K575" s="102" t="s">
        <v>1622</v>
      </c>
      <c r="L575" s="98">
        <v>2020051290050</v>
      </c>
      <c r="M575" s="96">
        <v>1</v>
      </c>
      <c r="N575" s="96">
        <v>2131</v>
      </c>
      <c r="O575" s="97" t="str">
        <f>+VLOOKUP(N575,'[9]Productos PD'!$B$2:$C$349,2,FALSE)</f>
        <v>Acciones de participación de pequeños productores y unidades productivas en cadenas de transformación agropecuaria</v>
      </c>
      <c r="P575" s="96" t="s">
        <v>952</v>
      </c>
      <c r="Q575" s="96">
        <v>3</v>
      </c>
      <c r="R575" s="122" t="s">
        <v>953</v>
      </c>
      <c r="S575" s="125">
        <v>1</v>
      </c>
      <c r="T575" s="102" t="s">
        <v>1602</v>
      </c>
      <c r="U575" s="104" t="s">
        <v>1645</v>
      </c>
      <c r="V575" s="96" t="s">
        <v>952</v>
      </c>
      <c r="W575" s="125">
        <v>150</v>
      </c>
      <c r="X575" s="96" t="s">
        <v>956</v>
      </c>
      <c r="Y575" s="144">
        <v>0.35</v>
      </c>
      <c r="Z575" s="126">
        <v>10</v>
      </c>
      <c r="AA575" s="126">
        <v>6</v>
      </c>
      <c r="AB575" s="113">
        <v>25</v>
      </c>
      <c r="AC575" s="129">
        <v>12</v>
      </c>
      <c r="AD575" s="113">
        <v>50</v>
      </c>
      <c r="AE575" s="275">
        <v>70</v>
      </c>
      <c r="AF575" s="113">
        <v>20</v>
      </c>
      <c r="AG575" s="113"/>
      <c r="AH575" s="54">
        <f t="shared" si="18"/>
        <v>0.83809523809523812</v>
      </c>
      <c r="AI575" s="54">
        <f t="shared" si="19"/>
        <v>0.83809523809523812</v>
      </c>
      <c r="AJ575" s="135">
        <v>20000000</v>
      </c>
      <c r="AK575" s="109">
        <v>30801</v>
      </c>
      <c r="AL575" s="147" t="s">
        <v>957</v>
      </c>
      <c r="AM575" s="136">
        <v>15000000</v>
      </c>
      <c r="AN575" s="192"/>
    </row>
    <row r="576" spans="1:40" ht="38.25" x14ac:dyDescent="0.25">
      <c r="A576" s="96">
        <v>2</v>
      </c>
      <c r="B576" s="96" t="s">
        <v>402</v>
      </c>
      <c r="C576" s="96">
        <v>1</v>
      </c>
      <c r="D576" s="96" t="s">
        <v>1630</v>
      </c>
      <c r="E576" s="96" t="s">
        <v>1620</v>
      </c>
      <c r="F576" s="98">
        <v>3</v>
      </c>
      <c r="G576" s="96" t="s">
        <v>1641</v>
      </c>
      <c r="H576" s="96" t="s">
        <v>1642</v>
      </c>
      <c r="I576" s="96">
        <v>4</v>
      </c>
      <c r="J576" s="96"/>
      <c r="K576" s="96" t="s">
        <v>1622</v>
      </c>
      <c r="L576" s="98">
        <v>2020051290050</v>
      </c>
      <c r="M576" s="96">
        <v>2</v>
      </c>
      <c r="N576" s="96">
        <v>2132</v>
      </c>
      <c r="O576" s="97" t="str">
        <f>+VLOOKUP(N576,'[9]Productos PD'!$B$2:$C$349,2,FALSE)</f>
        <v>Eventos de extensión rural con énfasis en transferencia de tecnologías apropiadas, realizados.</v>
      </c>
      <c r="P576" s="96" t="s">
        <v>952</v>
      </c>
      <c r="Q576" s="96">
        <v>3</v>
      </c>
      <c r="R576" s="122" t="s">
        <v>953</v>
      </c>
      <c r="S576" s="125">
        <v>1</v>
      </c>
      <c r="T576" s="102" t="s">
        <v>1602</v>
      </c>
      <c r="U576" s="104" t="s">
        <v>1646</v>
      </c>
      <c r="V576" s="96" t="s">
        <v>952</v>
      </c>
      <c r="W576" s="125">
        <v>150</v>
      </c>
      <c r="X576" s="96" t="s">
        <v>956</v>
      </c>
      <c r="Y576" s="144">
        <v>1</v>
      </c>
      <c r="Z576" s="126">
        <v>30</v>
      </c>
      <c r="AA576" s="126">
        <v>44</v>
      </c>
      <c r="AB576" s="113">
        <v>45</v>
      </c>
      <c r="AC576" s="129">
        <v>127</v>
      </c>
      <c r="AD576" s="113">
        <v>45</v>
      </c>
      <c r="AE576" s="275">
        <v>89</v>
      </c>
      <c r="AF576" s="113">
        <v>30</v>
      </c>
      <c r="AG576" s="113"/>
      <c r="AH576" s="54">
        <f t="shared" si="18"/>
        <v>1.7333333333333334</v>
      </c>
      <c r="AI576" s="54">
        <f t="shared" si="19"/>
        <v>1</v>
      </c>
      <c r="AJ576" s="135">
        <v>8500000</v>
      </c>
      <c r="AK576" s="109">
        <v>30801</v>
      </c>
      <c r="AL576" s="149" t="s">
        <v>957</v>
      </c>
      <c r="AM576" s="135">
        <v>2500000</v>
      </c>
      <c r="AN576" s="192"/>
    </row>
    <row r="577" spans="1:40" ht="38.25" x14ac:dyDescent="0.25">
      <c r="A577" s="96">
        <v>2</v>
      </c>
      <c r="B577" s="102" t="s">
        <v>402</v>
      </c>
      <c r="C577" s="96">
        <v>1</v>
      </c>
      <c r="D577" s="96" t="s">
        <v>1630</v>
      </c>
      <c r="E577" s="102" t="s">
        <v>1620</v>
      </c>
      <c r="F577" s="98">
        <v>4</v>
      </c>
      <c r="G577" s="96" t="s">
        <v>1647</v>
      </c>
      <c r="H577" s="102" t="s">
        <v>1648</v>
      </c>
      <c r="I577" s="96">
        <v>12</v>
      </c>
      <c r="J577" s="96"/>
      <c r="K577" s="102" t="s">
        <v>1622</v>
      </c>
      <c r="L577" s="98">
        <v>2020051290050</v>
      </c>
      <c r="M577" s="96">
        <v>1</v>
      </c>
      <c r="N577" s="96">
        <v>2141</v>
      </c>
      <c r="O577" s="97" t="str">
        <f>+VLOOKUP(N577,'[9]Productos PD'!$B$2:$C$349,2,FALSE)</f>
        <v>Acciones que promuevan la implementación de Buenas Prácticas de Producción, enfoque biosostenible, transformación agropecuaria y practicas limpias.</v>
      </c>
      <c r="P577" s="96" t="s">
        <v>952</v>
      </c>
      <c r="Q577" s="96">
        <v>4</v>
      </c>
      <c r="R577" s="122" t="s">
        <v>953</v>
      </c>
      <c r="S577" s="125">
        <v>1</v>
      </c>
      <c r="T577" s="102" t="s">
        <v>1602</v>
      </c>
      <c r="U577" s="104" t="s">
        <v>1649</v>
      </c>
      <c r="V577" s="96" t="s">
        <v>952</v>
      </c>
      <c r="W577" s="125">
        <v>60</v>
      </c>
      <c r="X577" s="96" t="s">
        <v>956</v>
      </c>
      <c r="Y577" s="144">
        <v>0.4</v>
      </c>
      <c r="Z577" s="126">
        <v>12</v>
      </c>
      <c r="AA577" s="126">
        <v>27</v>
      </c>
      <c r="AB577" s="113">
        <v>18</v>
      </c>
      <c r="AC577" s="129">
        <v>22</v>
      </c>
      <c r="AD577" s="113">
        <v>18</v>
      </c>
      <c r="AE577" s="275">
        <v>13</v>
      </c>
      <c r="AF577" s="113">
        <v>12</v>
      </c>
      <c r="AG577" s="113"/>
      <c r="AH577" s="54">
        <f t="shared" si="18"/>
        <v>1.0333333333333334</v>
      </c>
      <c r="AI577" s="54">
        <f t="shared" si="19"/>
        <v>1</v>
      </c>
      <c r="AJ577" s="135">
        <v>16500000</v>
      </c>
      <c r="AK577" s="109">
        <v>30801</v>
      </c>
      <c r="AL577" s="149" t="s">
        <v>957</v>
      </c>
      <c r="AM577" s="136">
        <v>5000000</v>
      </c>
      <c r="AN577" s="192"/>
    </row>
    <row r="578" spans="1:40" ht="38.25" x14ac:dyDescent="0.25">
      <c r="A578" s="96">
        <v>2</v>
      </c>
      <c r="B578" s="102" t="s">
        <v>402</v>
      </c>
      <c r="C578" s="96">
        <v>1</v>
      </c>
      <c r="D578" s="96" t="s">
        <v>1630</v>
      </c>
      <c r="E578" s="102" t="s">
        <v>1620</v>
      </c>
      <c r="F578" s="98">
        <v>4</v>
      </c>
      <c r="G578" s="96" t="s">
        <v>1647</v>
      </c>
      <c r="H578" s="102" t="s">
        <v>1648</v>
      </c>
      <c r="I578" s="96">
        <v>12</v>
      </c>
      <c r="J578" s="96"/>
      <c r="K578" s="102" t="s">
        <v>1622</v>
      </c>
      <c r="L578" s="98">
        <v>2020051290050</v>
      </c>
      <c r="M578" s="96">
        <v>1</v>
      </c>
      <c r="N578" s="96">
        <v>2141</v>
      </c>
      <c r="O578" s="97" t="str">
        <f>+VLOOKUP(N578,'[9]Productos PD'!$B$2:$C$349,2,FALSE)</f>
        <v>Acciones que promuevan la implementación de Buenas Prácticas de Producción, enfoque biosostenible, transformación agropecuaria y practicas limpias.</v>
      </c>
      <c r="P578" s="96" t="s">
        <v>952</v>
      </c>
      <c r="Q578" s="96">
        <v>4</v>
      </c>
      <c r="R578" s="122" t="s">
        <v>953</v>
      </c>
      <c r="S578" s="125">
        <v>1</v>
      </c>
      <c r="T578" s="102" t="s">
        <v>1602</v>
      </c>
      <c r="U578" s="104" t="s">
        <v>1650</v>
      </c>
      <c r="V578" s="96" t="s">
        <v>952</v>
      </c>
      <c r="W578" s="125">
        <v>60</v>
      </c>
      <c r="X578" s="96" t="s">
        <v>956</v>
      </c>
      <c r="Y578" s="144">
        <v>0.4</v>
      </c>
      <c r="Z578" s="126">
        <v>12</v>
      </c>
      <c r="AA578" s="126">
        <v>12</v>
      </c>
      <c r="AB578" s="113">
        <v>18</v>
      </c>
      <c r="AC578" s="129">
        <v>25</v>
      </c>
      <c r="AD578" s="113">
        <v>18</v>
      </c>
      <c r="AE578" s="174">
        <v>8</v>
      </c>
      <c r="AF578" s="113">
        <v>12</v>
      </c>
      <c r="AG578" s="113"/>
      <c r="AH578" s="54">
        <f t="shared" si="18"/>
        <v>0.75</v>
      </c>
      <c r="AI578" s="54">
        <f t="shared" si="19"/>
        <v>0.75</v>
      </c>
      <c r="AJ578" s="135">
        <v>25426655</v>
      </c>
      <c r="AK578" s="109">
        <v>30801</v>
      </c>
      <c r="AL578" s="149" t="s">
        <v>957</v>
      </c>
      <c r="AM578" s="136">
        <v>5000000</v>
      </c>
      <c r="AN578" s="192"/>
    </row>
    <row r="579" spans="1:40" ht="38.25" x14ac:dyDescent="0.25">
      <c r="A579" s="96">
        <v>2</v>
      </c>
      <c r="B579" s="102" t="s">
        <v>402</v>
      </c>
      <c r="C579" s="96">
        <v>1</v>
      </c>
      <c r="D579" s="96" t="s">
        <v>1630</v>
      </c>
      <c r="E579" s="102" t="s">
        <v>1620</v>
      </c>
      <c r="F579" s="98">
        <v>4</v>
      </c>
      <c r="G579" s="96" t="s">
        <v>1647</v>
      </c>
      <c r="H579" s="102" t="s">
        <v>1648</v>
      </c>
      <c r="I579" s="96">
        <v>12</v>
      </c>
      <c r="J579" s="96"/>
      <c r="K579" s="102" t="s">
        <v>1622</v>
      </c>
      <c r="L579" s="98">
        <v>2020051290050</v>
      </c>
      <c r="M579" s="96">
        <v>1</v>
      </c>
      <c r="N579" s="96">
        <v>2141</v>
      </c>
      <c r="O579" s="97" t="str">
        <f>+VLOOKUP(N579,'[9]Productos PD'!$B$2:$C$349,2,FALSE)</f>
        <v>Acciones que promuevan la implementación de Buenas Prácticas de Producción, enfoque biosostenible, transformación agropecuaria y practicas limpias.</v>
      </c>
      <c r="P579" s="96" t="s">
        <v>952</v>
      </c>
      <c r="Q579" s="96">
        <v>4</v>
      </c>
      <c r="R579" s="122" t="s">
        <v>953</v>
      </c>
      <c r="S579" s="125">
        <v>1</v>
      </c>
      <c r="T579" s="102" t="s">
        <v>1602</v>
      </c>
      <c r="U579" s="104" t="s">
        <v>1651</v>
      </c>
      <c r="V579" s="96" t="s">
        <v>952</v>
      </c>
      <c r="W579" s="125">
        <v>60</v>
      </c>
      <c r="X579" s="96" t="s">
        <v>956</v>
      </c>
      <c r="Y579" s="144">
        <v>0.2</v>
      </c>
      <c r="Z579" s="126">
        <v>12</v>
      </c>
      <c r="AA579" s="126">
        <v>14</v>
      </c>
      <c r="AB579" s="113">
        <v>18</v>
      </c>
      <c r="AC579" s="129">
        <v>15</v>
      </c>
      <c r="AD579" s="113">
        <v>18</v>
      </c>
      <c r="AE579" s="174">
        <v>10</v>
      </c>
      <c r="AF579" s="113">
        <v>12</v>
      </c>
      <c r="AG579" s="113"/>
      <c r="AH579" s="54">
        <f t="shared" si="18"/>
        <v>0.65</v>
      </c>
      <c r="AI579" s="54">
        <f t="shared" si="19"/>
        <v>0.65</v>
      </c>
      <c r="AJ579" s="135">
        <v>8851042</v>
      </c>
      <c r="AK579" s="109">
        <v>30801</v>
      </c>
      <c r="AL579" s="149" t="s">
        <v>957</v>
      </c>
      <c r="AM579" s="136">
        <v>5100000</v>
      </c>
      <c r="AN579" s="192"/>
    </row>
    <row r="580" spans="1:40" ht="38.25" x14ac:dyDescent="0.25">
      <c r="A580" s="96">
        <v>2</v>
      </c>
      <c r="B580" s="102" t="s">
        <v>402</v>
      </c>
      <c r="C580" s="96">
        <v>1</v>
      </c>
      <c r="D580" s="96" t="s">
        <v>1630</v>
      </c>
      <c r="E580" s="102" t="s">
        <v>1620</v>
      </c>
      <c r="F580" s="98">
        <v>4</v>
      </c>
      <c r="G580" s="96" t="s">
        <v>1647</v>
      </c>
      <c r="H580" s="102" t="s">
        <v>1648</v>
      </c>
      <c r="I580" s="96">
        <v>15</v>
      </c>
      <c r="J580" s="96"/>
      <c r="K580" s="102" t="s">
        <v>1622</v>
      </c>
      <c r="L580" s="98">
        <v>2020051290050</v>
      </c>
      <c r="M580" s="96">
        <v>2</v>
      </c>
      <c r="N580" s="96">
        <v>2142</v>
      </c>
      <c r="O580" s="97" t="str">
        <f>+VLOOKUP(N580,'[9]Productos PD'!$B$2:$C$349,2,FALSE)</f>
        <v>Acciones que permitan desarrollar unidades productivas agropecuarias con enfoque agroecológico y autosostenible en la zona urbana y rural.</v>
      </c>
      <c r="P580" s="96" t="s">
        <v>952</v>
      </c>
      <c r="Q580" s="96">
        <v>4</v>
      </c>
      <c r="R580" s="122" t="s">
        <v>953</v>
      </c>
      <c r="S580" s="125">
        <v>1</v>
      </c>
      <c r="T580" s="102" t="s">
        <v>1602</v>
      </c>
      <c r="U580" s="104" t="s">
        <v>1652</v>
      </c>
      <c r="V580" s="96" t="s">
        <v>952</v>
      </c>
      <c r="W580" s="125">
        <v>50</v>
      </c>
      <c r="X580" s="96" t="s">
        <v>956</v>
      </c>
      <c r="Y580" s="144">
        <v>0.5</v>
      </c>
      <c r="Z580" s="126">
        <v>12</v>
      </c>
      <c r="AA580" s="126">
        <v>14</v>
      </c>
      <c r="AB580" s="113">
        <v>13</v>
      </c>
      <c r="AC580" s="129">
        <v>0</v>
      </c>
      <c r="AD580" s="113">
        <v>12</v>
      </c>
      <c r="AE580" s="174">
        <v>1</v>
      </c>
      <c r="AF580" s="113">
        <v>13</v>
      </c>
      <c r="AG580" s="113"/>
      <c r="AH580" s="54">
        <f t="shared" si="18"/>
        <v>0.3</v>
      </c>
      <c r="AI580" s="54">
        <f t="shared" si="19"/>
        <v>0.3</v>
      </c>
      <c r="AJ580" s="135">
        <v>15750000</v>
      </c>
      <c r="AK580" s="109">
        <v>30801</v>
      </c>
      <c r="AL580" s="149" t="s">
        <v>957</v>
      </c>
      <c r="AM580" s="136">
        <v>5000000</v>
      </c>
      <c r="AN580" s="192"/>
    </row>
    <row r="581" spans="1:40" ht="38.25" x14ac:dyDescent="0.25">
      <c r="A581" s="96">
        <v>2</v>
      </c>
      <c r="B581" s="102" t="s">
        <v>402</v>
      </c>
      <c r="C581" s="96">
        <v>1</v>
      </c>
      <c r="D581" s="96" t="s">
        <v>1630</v>
      </c>
      <c r="E581" s="102" t="s">
        <v>1620</v>
      </c>
      <c r="F581" s="98">
        <v>4</v>
      </c>
      <c r="G581" s="96" t="s">
        <v>1647</v>
      </c>
      <c r="H581" s="102" t="s">
        <v>1648</v>
      </c>
      <c r="I581" s="96">
        <v>15</v>
      </c>
      <c r="J581" s="96"/>
      <c r="K581" s="102" t="s">
        <v>1622</v>
      </c>
      <c r="L581" s="98">
        <v>2020051290050</v>
      </c>
      <c r="M581" s="96">
        <v>2</v>
      </c>
      <c r="N581" s="96">
        <v>2142</v>
      </c>
      <c r="O581" s="97" t="str">
        <f>+VLOOKUP(N581,'[9]Productos PD'!$B$2:$C$349,2,FALSE)</f>
        <v>Acciones que permitan desarrollar unidades productivas agropecuarias con enfoque agroecológico y autosostenible en la zona urbana y rural.</v>
      </c>
      <c r="P581" s="96" t="s">
        <v>952</v>
      </c>
      <c r="Q581" s="96">
        <v>4</v>
      </c>
      <c r="R581" s="122" t="s">
        <v>953</v>
      </c>
      <c r="S581" s="125">
        <v>1</v>
      </c>
      <c r="T581" s="102" t="s">
        <v>1602</v>
      </c>
      <c r="U581" s="104" t="s">
        <v>1652</v>
      </c>
      <c r="V581" s="96" t="s">
        <v>952</v>
      </c>
      <c r="W581" s="125">
        <v>50</v>
      </c>
      <c r="X581" s="96" t="s">
        <v>956</v>
      </c>
      <c r="Y581" s="144">
        <v>0.5</v>
      </c>
      <c r="Z581" s="126">
        <v>12</v>
      </c>
      <c r="AA581" s="126">
        <v>14</v>
      </c>
      <c r="AB581" s="113">
        <v>13</v>
      </c>
      <c r="AC581" s="129">
        <v>0</v>
      </c>
      <c r="AD581" s="113">
        <v>12</v>
      </c>
      <c r="AE581" s="174">
        <v>1</v>
      </c>
      <c r="AF581" s="113">
        <v>13</v>
      </c>
      <c r="AG581" s="113"/>
      <c r="AH581" s="54">
        <f t="shared" si="18"/>
        <v>0.3</v>
      </c>
      <c r="AI581" s="54">
        <f t="shared" si="19"/>
        <v>0.3</v>
      </c>
      <c r="AJ581" s="135">
        <v>15750000</v>
      </c>
      <c r="AK581" s="109">
        <v>30801</v>
      </c>
      <c r="AL581" s="149" t="s">
        <v>957</v>
      </c>
      <c r="AM581" s="136">
        <v>5000000</v>
      </c>
      <c r="AN581" s="192"/>
    </row>
    <row r="582" spans="1:40" ht="38.25" x14ac:dyDescent="0.25">
      <c r="A582" s="96">
        <v>2</v>
      </c>
      <c r="B582" s="102" t="s">
        <v>402</v>
      </c>
      <c r="C582" s="96">
        <v>1</v>
      </c>
      <c r="D582" s="96" t="s">
        <v>1630</v>
      </c>
      <c r="E582" s="102" t="s">
        <v>1620</v>
      </c>
      <c r="F582" s="98">
        <v>4</v>
      </c>
      <c r="G582" s="96" t="s">
        <v>1647</v>
      </c>
      <c r="H582" s="102" t="s">
        <v>1648</v>
      </c>
      <c r="I582" s="96">
        <v>15</v>
      </c>
      <c r="J582" s="96"/>
      <c r="K582" s="102" t="s">
        <v>1622</v>
      </c>
      <c r="L582" s="98">
        <v>2020051290050</v>
      </c>
      <c r="M582" s="96">
        <v>2</v>
      </c>
      <c r="N582" s="96">
        <v>2142</v>
      </c>
      <c r="O582" s="97" t="str">
        <f>+VLOOKUP(N582,'[9]Productos PD'!$B$2:$C$349,2,FALSE)</f>
        <v>Acciones que permitan desarrollar unidades productivas agropecuarias con enfoque agroecológico y autosostenible en la zona urbana y rural.</v>
      </c>
      <c r="P582" s="96" t="s">
        <v>952</v>
      </c>
      <c r="Q582" s="96">
        <v>4</v>
      </c>
      <c r="R582" s="122" t="s">
        <v>953</v>
      </c>
      <c r="S582" s="125">
        <v>1</v>
      </c>
      <c r="T582" s="102" t="s">
        <v>1602</v>
      </c>
      <c r="U582" s="104" t="s">
        <v>1653</v>
      </c>
      <c r="V582" s="96" t="s">
        <v>952</v>
      </c>
      <c r="W582" s="125">
        <v>50</v>
      </c>
      <c r="X582" s="96" t="s">
        <v>956</v>
      </c>
      <c r="Y582" s="144">
        <v>0.1</v>
      </c>
      <c r="Z582" s="126">
        <v>5</v>
      </c>
      <c r="AA582" s="126">
        <v>4</v>
      </c>
      <c r="AB582" s="113">
        <v>15</v>
      </c>
      <c r="AC582" s="129">
        <v>21</v>
      </c>
      <c r="AD582" s="113">
        <v>15</v>
      </c>
      <c r="AE582" s="174">
        <v>3</v>
      </c>
      <c r="AF582" s="113">
        <v>15</v>
      </c>
      <c r="AG582" s="113"/>
      <c r="AH582" s="54">
        <f t="shared" si="18"/>
        <v>0.56000000000000005</v>
      </c>
      <c r="AI582" s="54">
        <f t="shared" si="19"/>
        <v>0.56000000000000005</v>
      </c>
      <c r="AJ582" s="135">
        <v>49164300</v>
      </c>
      <c r="AK582" s="109">
        <v>30801</v>
      </c>
      <c r="AL582" s="149" t="s">
        <v>957</v>
      </c>
      <c r="AM582" s="136">
        <v>9359893</v>
      </c>
      <c r="AN582" s="192"/>
    </row>
    <row r="583" spans="1:40" ht="38.25" x14ac:dyDescent="0.25">
      <c r="A583" s="96">
        <v>2</v>
      </c>
      <c r="B583" s="102" t="s">
        <v>402</v>
      </c>
      <c r="C583" s="96">
        <v>1</v>
      </c>
      <c r="D583" s="96" t="s">
        <v>1630</v>
      </c>
      <c r="E583" s="102" t="s">
        <v>1620</v>
      </c>
      <c r="F583" s="98">
        <v>4</v>
      </c>
      <c r="G583" s="96" t="s">
        <v>1647</v>
      </c>
      <c r="H583" s="102" t="s">
        <v>1648</v>
      </c>
      <c r="I583" s="96">
        <v>15</v>
      </c>
      <c r="J583" s="96"/>
      <c r="K583" s="102" t="s">
        <v>1622</v>
      </c>
      <c r="L583" s="98">
        <v>2020051290050</v>
      </c>
      <c r="M583" s="96">
        <v>2</v>
      </c>
      <c r="N583" s="96">
        <v>2142</v>
      </c>
      <c r="O583" s="97" t="str">
        <f>+VLOOKUP(N583,'[9]Productos PD'!$B$2:$C$349,2,FALSE)</f>
        <v>Acciones que permitan desarrollar unidades productivas agropecuarias con enfoque agroecológico y autosostenible en la zona urbana y rural.</v>
      </c>
      <c r="P583" s="96" t="s">
        <v>952</v>
      </c>
      <c r="Q583" s="96">
        <v>4</v>
      </c>
      <c r="R583" s="122" t="s">
        <v>953</v>
      </c>
      <c r="S583" s="125">
        <v>1</v>
      </c>
      <c r="T583" s="102" t="s">
        <v>1602</v>
      </c>
      <c r="U583" s="104" t="s">
        <v>1654</v>
      </c>
      <c r="V583" s="96" t="s">
        <v>952</v>
      </c>
      <c r="W583" s="125">
        <v>50</v>
      </c>
      <c r="X583" s="96" t="s">
        <v>956</v>
      </c>
      <c r="Y583" s="144">
        <v>0.1</v>
      </c>
      <c r="Z583" s="126">
        <v>0</v>
      </c>
      <c r="AA583" s="126">
        <v>0</v>
      </c>
      <c r="AB583" s="113">
        <v>17</v>
      </c>
      <c r="AC583" s="129">
        <v>12</v>
      </c>
      <c r="AD583" s="113">
        <v>17</v>
      </c>
      <c r="AE583" s="174">
        <v>7</v>
      </c>
      <c r="AF583" s="113">
        <v>16</v>
      </c>
      <c r="AG583" s="113"/>
      <c r="AH583" s="54">
        <f t="shared" si="18"/>
        <v>0.38</v>
      </c>
      <c r="AI583" s="54">
        <f t="shared" si="19"/>
        <v>0.38</v>
      </c>
      <c r="AJ583" s="135">
        <v>17750000</v>
      </c>
      <c r="AK583" s="109">
        <v>30801</v>
      </c>
      <c r="AL583" s="149" t="s">
        <v>957</v>
      </c>
      <c r="AM583" s="136">
        <v>13425356</v>
      </c>
      <c r="AN583" s="192"/>
    </row>
    <row r="584" spans="1:40" ht="38.25" x14ac:dyDescent="0.25">
      <c r="A584" s="96">
        <v>2</v>
      </c>
      <c r="B584" s="102" t="s">
        <v>402</v>
      </c>
      <c r="C584" s="96">
        <v>1</v>
      </c>
      <c r="D584" s="96" t="s">
        <v>1630</v>
      </c>
      <c r="E584" s="102" t="s">
        <v>1620</v>
      </c>
      <c r="F584" s="98">
        <v>4</v>
      </c>
      <c r="G584" s="96" t="s">
        <v>1647</v>
      </c>
      <c r="H584" s="102" t="s">
        <v>1648</v>
      </c>
      <c r="I584" s="96">
        <v>15</v>
      </c>
      <c r="J584" s="96"/>
      <c r="K584" s="102" t="s">
        <v>1622</v>
      </c>
      <c r="L584" s="98">
        <v>2020051290050</v>
      </c>
      <c r="M584" s="96">
        <v>2</v>
      </c>
      <c r="N584" s="96">
        <v>2142</v>
      </c>
      <c r="O584" s="97" t="str">
        <f>+VLOOKUP(N584,'[9]Productos PD'!$B$2:$C$349,2,FALSE)</f>
        <v>Acciones que permitan desarrollar unidades productivas agropecuarias con enfoque agroecológico y autosostenible en la zona urbana y rural.</v>
      </c>
      <c r="P584" s="96" t="s">
        <v>952</v>
      </c>
      <c r="Q584" s="96">
        <v>4</v>
      </c>
      <c r="R584" s="122" t="s">
        <v>953</v>
      </c>
      <c r="S584" s="125">
        <v>1</v>
      </c>
      <c r="T584" s="102" t="s">
        <v>1602</v>
      </c>
      <c r="U584" s="104" t="s">
        <v>1655</v>
      </c>
      <c r="V584" s="96" t="s">
        <v>952</v>
      </c>
      <c r="W584" s="125">
        <v>301</v>
      </c>
      <c r="X584" s="96" t="s">
        <v>956</v>
      </c>
      <c r="Y584" s="144">
        <v>0.1</v>
      </c>
      <c r="Z584" s="126">
        <v>68</v>
      </c>
      <c r="AA584" s="126">
        <v>80</v>
      </c>
      <c r="AB584" s="113">
        <v>102</v>
      </c>
      <c r="AC584" s="129">
        <v>86</v>
      </c>
      <c r="AD584" s="113">
        <v>102</v>
      </c>
      <c r="AE584" s="174">
        <v>61</v>
      </c>
      <c r="AF584" s="113">
        <v>29</v>
      </c>
      <c r="AG584" s="113"/>
      <c r="AH584" s="54">
        <f t="shared" si="18"/>
        <v>0.75415282392026584</v>
      </c>
      <c r="AI584" s="54">
        <f t="shared" si="19"/>
        <v>0.75415282392026584</v>
      </c>
      <c r="AJ584" s="135">
        <v>9667823</v>
      </c>
      <c r="AK584" s="109">
        <v>30801</v>
      </c>
      <c r="AL584" s="149" t="s">
        <v>957</v>
      </c>
      <c r="AM584" s="136">
        <v>6000000</v>
      </c>
      <c r="AN584" s="192"/>
    </row>
    <row r="585" spans="1:40" ht="38.25" x14ac:dyDescent="0.25">
      <c r="A585" s="96">
        <v>2</v>
      </c>
      <c r="B585" s="102" t="s">
        <v>402</v>
      </c>
      <c r="C585" s="96">
        <v>1</v>
      </c>
      <c r="D585" s="96" t="s">
        <v>1630</v>
      </c>
      <c r="E585" s="102" t="s">
        <v>1620</v>
      </c>
      <c r="F585" s="98">
        <v>4</v>
      </c>
      <c r="G585" s="96" t="s">
        <v>1647</v>
      </c>
      <c r="H585" s="102" t="s">
        <v>1648</v>
      </c>
      <c r="I585" s="96">
        <v>15</v>
      </c>
      <c r="J585" s="96"/>
      <c r="K585" s="102" t="s">
        <v>1622</v>
      </c>
      <c r="L585" s="98">
        <v>2020051290050</v>
      </c>
      <c r="M585" s="96">
        <v>2</v>
      </c>
      <c r="N585" s="96">
        <v>2142</v>
      </c>
      <c r="O585" s="97" t="str">
        <f>+VLOOKUP(N585,'[9]Productos PD'!$B$2:$C$349,2,FALSE)</f>
        <v>Acciones que permitan desarrollar unidades productivas agropecuarias con enfoque agroecológico y autosostenible en la zona urbana y rural.</v>
      </c>
      <c r="P585" s="96" t="s">
        <v>952</v>
      </c>
      <c r="Q585" s="96">
        <v>4</v>
      </c>
      <c r="R585" s="122" t="s">
        <v>953</v>
      </c>
      <c r="S585" s="125">
        <v>1</v>
      </c>
      <c r="T585" s="102" t="s">
        <v>1602</v>
      </c>
      <c r="U585" s="104" t="s">
        <v>1656</v>
      </c>
      <c r="V585" s="96" t="s">
        <v>952</v>
      </c>
      <c r="W585" s="125">
        <v>150</v>
      </c>
      <c r="X585" s="96" t="s">
        <v>956</v>
      </c>
      <c r="Y585" s="144">
        <v>0.1</v>
      </c>
      <c r="Z585" s="126">
        <v>25</v>
      </c>
      <c r="AA585" s="126">
        <v>24</v>
      </c>
      <c r="AB585" s="113">
        <v>42</v>
      </c>
      <c r="AC585" s="129">
        <v>51</v>
      </c>
      <c r="AD585" s="113">
        <v>42</v>
      </c>
      <c r="AE585" s="174">
        <v>61</v>
      </c>
      <c r="AF585" s="113">
        <v>41</v>
      </c>
      <c r="AG585" s="113"/>
      <c r="AH585" s="54">
        <f t="shared" ref="AH585:AH648" si="20">+IF(X585="Acumulado",(AA585+AC585+AE585+AG585)/(Z585+AB585+AD585+AF585),
IF(X585="No acumulado",IF(AG585&lt;&gt;"",(AG585/IF(AF585=0,1,AF585)),IF(AE585&lt;&gt;"",(AE585/IF(AD585=0,1,AD585)),IF(AC585&lt;&gt;"",(AC585/IF(AB585=0,1,AB585)),IF(AA585&lt;&gt;"",(AA585/IF(Z585=0,1,Z585)))))), IF(X585="Mantenimiento",IF(AG585&lt;&gt;"",(AG585/IF(AG585=0,1,AG585)),IF(AE585&lt;&gt;"",(AE585/IF(AE585=0,1,AE585)),IF(AC585&lt;&gt;"",(AC585/IF(AC585=0,1,AC585)),IF(AA585&lt;&gt;"",(AA585/IF(AA585=0,1,AA585)))))))))</f>
        <v>0.90666666666666662</v>
      </c>
      <c r="AI585" s="54">
        <f t="shared" ref="AI585:AI648" si="21">+IF(AH585&gt;1,1,AH585)</f>
        <v>0.90666666666666662</v>
      </c>
      <c r="AJ585" s="135">
        <v>7750000</v>
      </c>
      <c r="AK585" s="109">
        <v>30801</v>
      </c>
      <c r="AL585" s="149" t="s">
        <v>957</v>
      </c>
      <c r="AM585" s="136">
        <v>7000000</v>
      </c>
      <c r="AN585" s="192"/>
    </row>
    <row r="586" spans="1:40" ht="38.25" x14ac:dyDescent="0.25">
      <c r="A586" s="96">
        <v>2</v>
      </c>
      <c r="B586" s="102" t="s">
        <v>402</v>
      </c>
      <c r="C586" s="96">
        <v>1</v>
      </c>
      <c r="D586" s="96" t="s">
        <v>1630</v>
      </c>
      <c r="E586" s="102" t="s">
        <v>1620</v>
      </c>
      <c r="F586" s="98">
        <v>4</v>
      </c>
      <c r="G586" s="96" t="s">
        <v>1647</v>
      </c>
      <c r="H586" s="102" t="s">
        <v>1648</v>
      </c>
      <c r="I586" s="96">
        <v>15</v>
      </c>
      <c r="J586" s="96"/>
      <c r="K586" s="102" t="s">
        <v>1622</v>
      </c>
      <c r="L586" s="98">
        <v>2020051290050</v>
      </c>
      <c r="M586" s="96">
        <v>2</v>
      </c>
      <c r="N586" s="96">
        <v>2142</v>
      </c>
      <c r="O586" s="97" t="str">
        <f>+VLOOKUP(N586,'[9]Productos PD'!$B$2:$C$349,2,FALSE)</f>
        <v>Acciones que permitan desarrollar unidades productivas agropecuarias con enfoque agroecológico y autosostenible en la zona urbana y rural.</v>
      </c>
      <c r="P586" s="96" t="s">
        <v>952</v>
      </c>
      <c r="Q586" s="96">
        <v>4</v>
      </c>
      <c r="R586" s="122" t="s">
        <v>953</v>
      </c>
      <c r="S586" s="125">
        <v>1</v>
      </c>
      <c r="T586" s="102" t="s">
        <v>1602</v>
      </c>
      <c r="U586" s="104" t="s">
        <v>1657</v>
      </c>
      <c r="V586" s="96" t="s">
        <v>952</v>
      </c>
      <c r="W586" s="125">
        <v>60</v>
      </c>
      <c r="X586" s="96" t="s">
        <v>956</v>
      </c>
      <c r="Y586" s="144">
        <v>0.1</v>
      </c>
      <c r="Z586" s="126">
        <v>15</v>
      </c>
      <c r="AA586" s="126">
        <v>13</v>
      </c>
      <c r="AB586" s="113">
        <v>15</v>
      </c>
      <c r="AC586" s="129">
        <v>23</v>
      </c>
      <c r="AD586" s="113">
        <v>15</v>
      </c>
      <c r="AE586" s="174">
        <v>48</v>
      </c>
      <c r="AF586" s="113">
        <v>15</v>
      </c>
      <c r="AG586" s="113"/>
      <c r="AH586" s="54">
        <f t="shared" si="20"/>
        <v>1.4</v>
      </c>
      <c r="AI586" s="54">
        <f t="shared" si="21"/>
        <v>1</v>
      </c>
      <c r="AJ586" s="135">
        <v>7750000</v>
      </c>
      <c r="AK586" s="109">
        <v>30801</v>
      </c>
      <c r="AL586" s="149" t="s">
        <v>957</v>
      </c>
      <c r="AM586" s="136">
        <v>6300000</v>
      </c>
      <c r="AN586" s="192"/>
    </row>
    <row r="587" spans="1:40" ht="25.5" x14ac:dyDescent="0.25">
      <c r="A587" s="96">
        <v>3</v>
      </c>
      <c r="B587" s="102" t="s">
        <v>281</v>
      </c>
      <c r="C587" s="96">
        <v>6</v>
      </c>
      <c r="D587" s="96" t="s">
        <v>1658</v>
      </c>
      <c r="E587" s="102" t="s">
        <v>1659</v>
      </c>
      <c r="F587" s="98">
        <v>2</v>
      </c>
      <c r="G587" s="96" t="s">
        <v>1660</v>
      </c>
      <c r="H587" s="102" t="s">
        <v>1661</v>
      </c>
      <c r="I587" s="96">
        <v>3</v>
      </c>
      <c r="J587" s="96"/>
      <c r="K587" s="102" t="s">
        <v>1662</v>
      </c>
      <c r="L587" s="98">
        <v>2020051290053</v>
      </c>
      <c r="M587" s="96">
        <v>1</v>
      </c>
      <c r="N587" s="96">
        <v>3621</v>
      </c>
      <c r="O587" s="97" t="str">
        <f>+VLOOKUP(N587,'[9]Productos PD'!$B$2:$C$349,2,FALSE)</f>
        <v>Acciones de esterilización de Caninos y felinos del Municipio de Caldas.</v>
      </c>
      <c r="P587" s="96" t="s">
        <v>952</v>
      </c>
      <c r="Q587" s="96">
        <v>4</v>
      </c>
      <c r="R587" s="122" t="s">
        <v>953</v>
      </c>
      <c r="S587" s="125">
        <v>1</v>
      </c>
      <c r="T587" s="102" t="s">
        <v>1602</v>
      </c>
      <c r="U587" s="97" t="s">
        <v>1663</v>
      </c>
      <c r="V587" s="96" t="s">
        <v>952</v>
      </c>
      <c r="W587" s="125">
        <v>27</v>
      </c>
      <c r="X587" s="96" t="s">
        <v>956</v>
      </c>
      <c r="Y587" s="122">
        <v>0.5</v>
      </c>
      <c r="Z587" s="126">
        <v>3</v>
      </c>
      <c r="AA587" s="126">
        <v>4</v>
      </c>
      <c r="AB587" s="113">
        <v>8</v>
      </c>
      <c r="AC587" s="129">
        <v>7</v>
      </c>
      <c r="AD587" s="113">
        <v>8</v>
      </c>
      <c r="AE587" s="174">
        <v>9</v>
      </c>
      <c r="AF587" s="113">
        <v>8</v>
      </c>
      <c r="AG587" s="113"/>
      <c r="AH587" s="54">
        <f t="shared" si="20"/>
        <v>0.7407407407407407</v>
      </c>
      <c r="AI587" s="54">
        <f t="shared" si="21"/>
        <v>0.7407407407407407</v>
      </c>
      <c r="AJ587" s="135">
        <v>4759016</v>
      </c>
      <c r="AK587" s="109">
        <v>30801</v>
      </c>
      <c r="AL587" s="149" t="s">
        <v>957</v>
      </c>
      <c r="AM587" s="135">
        <v>4759016</v>
      </c>
      <c r="AN587" s="192"/>
    </row>
    <row r="588" spans="1:40" ht="25.5" x14ac:dyDescent="0.25">
      <c r="A588" s="96">
        <v>3</v>
      </c>
      <c r="B588" s="102" t="s">
        <v>281</v>
      </c>
      <c r="C588" s="96">
        <v>6</v>
      </c>
      <c r="D588" s="96" t="s">
        <v>1658</v>
      </c>
      <c r="E588" s="102" t="s">
        <v>1659</v>
      </c>
      <c r="F588" s="98">
        <v>2</v>
      </c>
      <c r="G588" s="96" t="s">
        <v>1660</v>
      </c>
      <c r="H588" s="102" t="s">
        <v>1661</v>
      </c>
      <c r="I588" s="96">
        <v>3</v>
      </c>
      <c r="J588" s="96"/>
      <c r="K588" s="102" t="s">
        <v>1662</v>
      </c>
      <c r="L588" s="98">
        <v>2020051290053</v>
      </c>
      <c r="M588" s="96">
        <v>1</v>
      </c>
      <c r="N588" s="96">
        <v>3621</v>
      </c>
      <c r="O588" s="97" t="str">
        <f>+VLOOKUP(N588,'[9]Productos PD'!$B$2:$C$349,2,FALSE)</f>
        <v>Acciones de esterilización de Caninos y felinos del Municipio de Caldas.</v>
      </c>
      <c r="P588" s="96" t="s">
        <v>952</v>
      </c>
      <c r="Q588" s="96">
        <v>4</v>
      </c>
      <c r="R588" s="122" t="s">
        <v>953</v>
      </c>
      <c r="S588" s="125">
        <v>1</v>
      </c>
      <c r="T588" s="102" t="s">
        <v>1602</v>
      </c>
      <c r="U588" s="97" t="s">
        <v>1664</v>
      </c>
      <c r="V588" s="96" t="s">
        <v>952</v>
      </c>
      <c r="W588" s="125">
        <v>1207</v>
      </c>
      <c r="X588" s="96" t="s">
        <v>956</v>
      </c>
      <c r="Y588" s="122">
        <v>0.5</v>
      </c>
      <c r="Z588" s="126">
        <v>107</v>
      </c>
      <c r="AA588" s="126">
        <v>86</v>
      </c>
      <c r="AB588" s="113">
        <v>100</v>
      </c>
      <c r="AC588" s="129">
        <v>103</v>
      </c>
      <c r="AD588" s="113">
        <v>500</v>
      </c>
      <c r="AE588" s="275">
        <v>350</v>
      </c>
      <c r="AF588" s="113">
        <v>500</v>
      </c>
      <c r="AG588" s="113"/>
      <c r="AH588" s="54">
        <f t="shared" si="20"/>
        <v>0.44656172328086163</v>
      </c>
      <c r="AI588" s="54">
        <f t="shared" si="21"/>
        <v>0.44656172328086163</v>
      </c>
      <c r="AJ588" s="135">
        <v>12089808.5</v>
      </c>
      <c r="AK588" s="109">
        <v>30801</v>
      </c>
      <c r="AL588" s="149" t="s">
        <v>957</v>
      </c>
      <c r="AM588" s="136">
        <v>8000000</v>
      </c>
      <c r="AN588" s="192"/>
    </row>
    <row r="589" spans="1:40" ht="25.5" x14ac:dyDescent="0.25">
      <c r="A589" s="96">
        <v>3</v>
      </c>
      <c r="B589" s="102" t="s">
        <v>281</v>
      </c>
      <c r="C589" s="96">
        <v>6</v>
      </c>
      <c r="D589" s="96" t="s">
        <v>1658</v>
      </c>
      <c r="E589" s="102" t="s">
        <v>1659</v>
      </c>
      <c r="F589" s="98">
        <v>2</v>
      </c>
      <c r="G589" s="96" t="s">
        <v>1660</v>
      </c>
      <c r="H589" s="102" t="s">
        <v>1661</v>
      </c>
      <c r="I589" s="96">
        <v>3</v>
      </c>
      <c r="J589" s="96"/>
      <c r="K589" s="102" t="s">
        <v>1662</v>
      </c>
      <c r="L589" s="98">
        <v>2020051290053</v>
      </c>
      <c r="M589" s="96">
        <v>1</v>
      </c>
      <c r="N589" s="96">
        <v>3621</v>
      </c>
      <c r="O589" s="97" t="str">
        <f>+VLOOKUP(N589,'[9]Productos PD'!$B$2:$C$349,2,FALSE)</f>
        <v>Acciones de esterilización de Caninos y felinos del Municipio de Caldas.</v>
      </c>
      <c r="P589" s="96" t="s">
        <v>952</v>
      </c>
      <c r="Q589" s="96">
        <v>4</v>
      </c>
      <c r="R589" s="122" t="s">
        <v>953</v>
      </c>
      <c r="S589" s="125">
        <v>1</v>
      </c>
      <c r="T589" s="102" t="s">
        <v>1602</v>
      </c>
      <c r="U589" s="97" t="s">
        <v>1664</v>
      </c>
      <c r="V589" s="96" t="s">
        <v>952</v>
      </c>
      <c r="W589" s="125">
        <v>1207</v>
      </c>
      <c r="X589" s="96" t="s">
        <v>956</v>
      </c>
      <c r="Y589" s="122">
        <v>0.5</v>
      </c>
      <c r="Z589" s="126">
        <v>107</v>
      </c>
      <c r="AA589" s="126">
        <v>86</v>
      </c>
      <c r="AB589" s="113">
        <v>100</v>
      </c>
      <c r="AC589" s="129">
        <v>103</v>
      </c>
      <c r="AD589" s="113">
        <v>500</v>
      </c>
      <c r="AE589" s="275">
        <v>350</v>
      </c>
      <c r="AF589" s="113">
        <v>500</v>
      </c>
      <c r="AG589" s="113"/>
      <c r="AH589" s="54">
        <f t="shared" si="20"/>
        <v>0.44656172328086163</v>
      </c>
      <c r="AI589" s="54">
        <f t="shared" si="21"/>
        <v>0.44656172328086163</v>
      </c>
      <c r="AJ589" s="135">
        <v>60000000</v>
      </c>
      <c r="AK589" s="109"/>
      <c r="AL589" s="149" t="s">
        <v>965</v>
      </c>
      <c r="AM589" s="136">
        <v>20000000</v>
      </c>
      <c r="AN589" s="192"/>
    </row>
    <row r="590" spans="1:40" ht="25.5" x14ac:dyDescent="0.25">
      <c r="A590" s="96">
        <v>3</v>
      </c>
      <c r="B590" s="102" t="s">
        <v>281</v>
      </c>
      <c r="C590" s="96">
        <v>6</v>
      </c>
      <c r="D590" s="96" t="s">
        <v>1658</v>
      </c>
      <c r="E590" s="102" t="s">
        <v>1659</v>
      </c>
      <c r="F590" s="98">
        <v>2</v>
      </c>
      <c r="G590" s="96" t="s">
        <v>1660</v>
      </c>
      <c r="H590" s="102" t="s">
        <v>1661</v>
      </c>
      <c r="I590" s="96">
        <v>3</v>
      </c>
      <c r="J590" s="96"/>
      <c r="K590" s="102" t="s">
        <v>1662</v>
      </c>
      <c r="L590" s="98">
        <v>2020051290053</v>
      </c>
      <c r="M590" s="96">
        <v>2</v>
      </c>
      <c r="N590" s="96">
        <v>3622</v>
      </c>
      <c r="O590" s="97" t="str">
        <f>+VLOOKUP(N590,'[9]Productos PD'!$B$2:$C$349,2,FALSE)</f>
        <v>Acciones para el fortalecimiento técnico, operativo e institucional del Albergue de animales municipal.</v>
      </c>
      <c r="P590" s="96" t="s">
        <v>952</v>
      </c>
      <c r="Q590" s="96">
        <v>4</v>
      </c>
      <c r="R590" s="122" t="s">
        <v>1180</v>
      </c>
      <c r="S590" s="125">
        <v>4</v>
      </c>
      <c r="T590" s="102" t="s">
        <v>1602</v>
      </c>
      <c r="U590" s="97" t="s">
        <v>1665</v>
      </c>
      <c r="V590" s="96" t="s">
        <v>952</v>
      </c>
      <c r="W590" s="125">
        <v>1</v>
      </c>
      <c r="X590" s="96" t="s">
        <v>956</v>
      </c>
      <c r="Y590" s="122">
        <v>0.1</v>
      </c>
      <c r="Z590" s="126">
        <v>0</v>
      </c>
      <c r="AA590" s="126">
        <v>0</v>
      </c>
      <c r="AB590" s="113">
        <v>0</v>
      </c>
      <c r="AC590" s="129">
        <v>0</v>
      </c>
      <c r="AD590" s="113">
        <v>1</v>
      </c>
      <c r="AE590" s="275" t="s">
        <v>2134</v>
      </c>
      <c r="AF590" s="113">
        <v>0</v>
      </c>
      <c r="AG590" s="113"/>
      <c r="AH590" s="54" t="e">
        <f t="shared" si="20"/>
        <v>#VALUE!</v>
      </c>
      <c r="AI590" s="54" t="e">
        <f t="shared" si="21"/>
        <v>#VALUE!</v>
      </c>
      <c r="AJ590" s="135">
        <v>64000000</v>
      </c>
      <c r="AK590" s="109">
        <v>30801</v>
      </c>
      <c r="AL590" s="149" t="s">
        <v>957</v>
      </c>
      <c r="AM590" s="136">
        <v>0</v>
      </c>
      <c r="AN590" s="192"/>
    </row>
    <row r="591" spans="1:40" ht="25.5" x14ac:dyDescent="0.25">
      <c r="A591" s="96">
        <v>3</v>
      </c>
      <c r="B591" s="102" t="s">
        <v>281</v>
      </c>
      <c r="C591" s="96">
        <v>6</v>
      </c>
      <c r="D591" s="96" t="s">
        <v>1658</v>
      </c>
      <c r="E591" s="102" t="s">
        <v>1659</v>
      </c>
      <c r="F591" s="98">
        <v>2</v>
      </c>
      <c r="G591" s="96" t="s">
        <v>1660</v>
      </c>
      <c r="H591" s="102" t="s">
        <v>1661</v>
      </c>
      <c r="I591" s="96">
        <v>3</v>
      </c>
      <c r="J591" s="96"/>
      <c r="K591" s="102" t="s">
        <v>1662</v>
      </c>
      <c r="L591" s="98">
        <v>2020051290053</v>
      </c>
      <c r="M591" s="96">
        <v>2</v>
      </c>
      <c r="N591" s="96">
        <v>3622</v>
      </c>
      <c r="O591" s="97" t="str">
        <f>+VLOOKUP(N591,'[9]Productos PD'!$B$2:$C$349,2,FALSE)</f>
        <v>Acciones para el fortalecimiento técnico, operativo e institucional del Albergue de animales municipal.</v>
      </c>
      <c r="P591" s="96" t="s">
        <v>952</v>
      </c>
      <c r="Q591" s="96">
        <v>4</v>
      </c>
      <c r="R591" s="122" t="s">
        <v>1180</v>
      </c>
      <c r="S591" s="125">
        <v>4</v>
      </c>
      <c r="T591" s="102" t="s">
        <v>1602</v>
      </c>
      <c r="U591" s="97" t="s">
        <v>1666</v>
      </c>
      <c r="V591" s="96" t="s">
        <v>952</v>
      </c>
      <c r="W591" s="125">
        <v>1</v>
      </c>
      <c r="X591" s="103" t="s">
        <v>962</v>
      </c>
      <c r="Y591" s="122">
        <v>0.3</v>
      </c>
      <c r="Z591" s="126">
        <v>1</v>
      </c>
      <c r="AA591" s="126">
        <v>1</v>
      </c>
      <c r="AB591" s="113">
        <v>1</v>
      </c>
      <c r="AC591" s="129">
        <v>1</v>
      </c>
      <c r="AD591" s="113">
        <v>1</v>
      </c>
      <c r="AE591" s="275">
        <v>1</v>
      </c>
      <c r="AF591" s="113">
        <v>1</v>
      </c>
      <c r="AG591" s="113"/>
      <c r="AH591" s="54">
        <f t="shared" si="20"/>
        <v>1</v>
      </c>
      <c r="AI591" s="54">
        <f t="shared" si="21"/>
        <v>1</v>
      </c>
      <c r="AJ591" s="135">
        <v>42000000</v>
      </c>
      <c r="AK591" s="109">
        <v>30801</v>
      </c>
      <c r="AL591" s="149" t="s">
        <v>957</v>
      </c>
      <c r="AM591" s="136">
        <v>40000000</v>
      </c>
      <c r="AN591" s="192"/>
    </row>
    <row r="592" spans="1:40" ht="25.5" x14ac:dyDescent="0.25">
      <c r="A592" s="96">
        <v>3</v>
      </c>
      <c r="B592" s="102" t="s">
        <v>281</v>
      </c>
      <c r="C592" s="96">
        <v>6</v>
      </c>
      <c r="D592" s="96" t="s">
        <v>1658</v>
      </c>
      <c r="E592" s="102" t="s">
        <v>1659</v>
      </c>
      <c r="F592" s="98">
        <v>2</v>
      </c>
      <c r="G592" s="96" t="s">
        <v>1660</v>
      </c>
      <c r="H592" s="102" t="s">
        <v>1661</v>
      </c>
      <c r="I592" s="96">
        <v>3</v>
      </c>
      <c r="J592" s="96"/>
      <c r="K592" s="102" t="s">
        <v>1662</v>
      </c>
      <c r="L592" s="98">
        <v>2020051290053</v>
      </c>
      <c r="M592" s="96">
        <v>2</v>
      </c>
      <c r="N592" s="96">
        <v>3622</v>
      </c>
      <c r="O592" s="97" t="str">
        <f>+VLOOKUP(N592,'[9]Productos PD'!$B$2:$C$349,2,FALSE)</f>
        <v>Acciones para el fortalecimiento técnico, operativo e institucional del Albergue de animales municipal.</v>
      </c>
      <c r="P592" s="96" t="s">
        <v>952</v>
      </c>
      <c r="Q592" s="96">
        <v>4</v>
      </c>
      <c r="R592" s="122" t="s">
        <v>1180</v>
      </c>
      <c r="S592" s="125">
        <v>4</v>
      </c>
      <c r="T592" s="102" t="s">
        <v>1602</v>
      </c>
      <c r="U592" s="97" t="s">
        <v>1666</v>
      </c>
      <c r="V592" s="96" t="s">
        <v>952</v>
      </c>
      <c r="W592" s="125">
        <v>1</v>
      </c>
      <c r="X592" s="96" t="s">
        <v>962</v>
      </c>
      <c r="Y592" s="122">
        <v>0.3</v>
      </c>
      <c r="Z592" s="126">
        <v>1</v>
      </c>
      <c r="AA592" s="126">
        <v>1</v>
      </c>
      <c r="AB592" s="113">
        <v>1</v>
      </c>
      <c r="AC592" s="129">
        <v>1</v>
      </c>
      <c r="AD592" s="113">
        <v>1</v>
      </c>
      <c r="AE592" s="275">
        <v>1</v>
      </c>
      <c r="AF592" s="113">
        <v>1</v>
      </c>
      <c r="AG592" s="113"/>
      <c r="AH592" s="54">
        <f t="shared" si="20"/>
        <v>1</v>
      </c>
      <c r="AI592" s="54">
        <f t="shared" si="21"/>
        <v>1</v>
      </c>
      <c r="AJ592" s="273">
        <v>30000000</v>
      </c>
      <c r="AK592" s="274">
        <v>50803</v>
      </c>
      <c r="AL592" s="147" t="s">
        <v>1433</v>
      </c>
      <c r="AM592" s="136">
        <v>7000000</v>
      </c>
      <c r="AN592" s="192"/>
    </row>
    <row r="593" spans="1:40" ht="25.5" x14ac:dyDescent="0.25">
      <c r="A593" s="96">
        <v>3</v>
      </c>
      <c r="B593" s="102" t="s">
        <v>281</v>
      </c>
      <c r="C593" s="96">
        <v>6</v>
      </c>
      <c r="D593" s="96" t="s">
        <v>1658</v>
      </c>
      <c r="E593" s="102" t="s">
        <v>1659</v>
      </c>
      <c r="F593" s="98">
        <v>2</v>
      </c>
      <c r="G593" s="96" t="s">
        <v>1660</v>
      </c>
      <c r="H593" s="102" t="s">
        <v>1661</v>
      </c>
      <c r="I593" s="96">
        <v>3</v>
      </c>
      <c r="J593" s="96"/>
      <c r="K593" s="102" t="s">
        <v>1662</v>
      </c>
      <c r="L593" s="98">
        <v>2020051290053</v>
      </c>
      <c r="M593" s="96">
        <v>2</v>
      </c>
      <c r="N593" s="96">
        <v>3622</v>
      </c>
      <c r="O593" s="97" t="str">
        <f>+VLOOKUP(N593,'[9]Productos PD'!$B$2:$C$349,2,FALSE)</f>
        <v>Acciones para el fortalecimiento técnico, operativo e institucional del Albergue de animales municipal.</v>
      </c>
      <c r="P593" s="96" t="s">
        <v>952</v>
      </c>
      <c r="Q593" s="96">
        <v>4</v>
      </c>
      <c r="R593" s="122" t="s">
        <v>1180</v>
      </c>
      <c r="S593" s="125">
        <v>4</v>
      </c>
      <c r="T593" s="102" t="s">
        <v>1602</v>
      </c>
      <c r="U593" s="97" t="s">
        <v>1666</v>
      </c>
      <c r="V593" s="96" t="s">
        <v>952</v>
      </c>
      <c r="W593" s="125">
        <v>1</v>
      </c>
      <c r="X593" s="96" t="s">
        <v>962</v>
      </c>
      <c r="Y593" s="122">
        <v>0.3</v>
      </c>
      <c r="Z593" s="126">
        <v>1</v>
      </c>
      <c r="AA593" s="126">
        <v>1</v>
      </c>
      <c r="AB593" s="113">
        <v>1</v>
      </c>
      <c r="AC593" s="129">
        <v>1</v>
      </c>
      <c r="AD593" s="113">
        <v>1</v>
      </c>
      <c r="AE593" s="275">
        <v>1</v>
      </c>
      <c r="AF593" s="113">
        <v>1</v>
      </c>
      <c r="AG593" s="113"/>
      <c r="AH593" s="54">
        <f t="shared" si="20"/>
        <v>1</v>
      </c>
      <c r="AI593" s="54">
        <f t="shared" si="21"/>
        <v>1</v>
      </c>
      <c r="AJ593" s="273">
        <v>30000000</v>
      </c>
      <c r="AK593" s="274"/>
      <c r="AL593" s="149" t="s">
        <v>965</v>
      </c>
      <c r="AM593" s="136">
        <v>1000000</v>
      </c>
      <c r="AN593" s="192"/>
    </row>
    <row r="594" spans="1:40" ht="51" x14ac:dyDescent="0.25">
      <c r="A594" s="96">
        <v>3</v>
      </c>
      <c r="B594" s="102" t="s">
        <v>281</v>
      </c>
      <c r="C594" s="96">
        <v>6</v>
      </c>
      <c r="D594" s="96" t="s">
        <v>1658</v>
      </c>
      <c r="E594" s="102" t="s">
        <v>1659</v>
      </c>
      <c r="F594" s="98">
        <v>2</v>
      </c>
      <c r="G594" s="96" t="s">
        <v>1660</v>
      </c>
      <c r="H594" s="102" t="s">
        <v>1661</v>
      </c>
      <c r="I594" s="96">
        <v>3</v>
      </c>
      <c r="J594" s="96"/>
      <c r="K594" s="102" t="s">
        <v>1662</v>
      </c>
      <c r="L594" s="98">
        <v>2020051290053</v>
      </c>
      <c r="M594" s="96">
        <v>2</v>
      </c>
      <c r="N594" s="96">
        <v>3622</v>
      </c>
      <c r="O594" s="97" t="str">
        <f>+VLOOKUP(N594,'[9]Productos PD'!$B$2:$C$349,2,FALSE)</f>
        <v>Acciones para el fortalecimiento técnico, operativo e institucional del Albergue de animales municipal.</v>
      </c>
      <c r="P594" s="96" t="s">
        <v>952</v>
      </c>
      <c r="Q594" s="96">
        <v>4</v>
      </c>
      <c r="R594" s="122" t="s">
        <v>1180</v>
      </c>
      <c r="S594" s="125">
        <v>4</v>
      </c>
      <c r="T594" s="102" t="s">
        <v>1602</v>
      </c>
      <c r="U594" s="97" t="s">
        <v>1667</v>
      </c>
      <c r="V594" s="96" t="s">
        <v>952</v>
      </c>
      <c r="W594" s="125">
        <v>1</v>
      </c>
      <c r="X594" s="103" t="s">
        <v>962</v>
      </c>
      <c r="Y594" s="122">
        <v>0.3</v>
      </c>
      <c r="Z594" s="126">
        <v>1</v>
      </c>
      <c r="AA594" s="126">
        <v>1</v>
      </c>
      <c r="AB594" s="113">
        <v>1</v>
      </c>
      <c r="AC594" s="129">
        <v>1</v>
      </c>
      <c r="AD594" s="113">
        <v>1</v>
      </c>
      <c r="AE594" s="276">
        <v>0.25</v>
      </c>
      <c r="AF594" s="113">
        <v>1</v>
      </c>
      <c r="AG594" s="113"/>
      <c r="AH594" s="54">
        <f t="shared" si="20"/>
        <v>1</v>
      </c>
      <c r="AI594" s="54">
        <f t="shared" si="21"/>
        <v>1</v>
      </c>
      <c r="AJ594" s="273">
        <v>71834251</v>
      </c>
      <c r="AK594" s="274">
        <v>30801</v>
      </c>
      <c r="AL594" s="149" t="s">
        <v>957</v>
      </c>
      <c r="AM594" s="136">
        <v>27000000</v>
      </c>
      <c r="AN594" s="192"/>
    </row>
    <row r="595" spans="1:40" ht="51" x14ac:dyDescent="0.25">
      <c r="A595" s="96">
        <v>3</v>
      </c>
      <c r="B595" s="102" t="s">
        <v>281</v>
      </c>
      <c r="C595" s="96">
        <v>6</v>
      </c>
      <c r="D595" s="96" t="s">
        <v>1658</v>
      </c>
      <c r="E595" s="102" t="s">
        <v>1659</v>
      </c>
      <c r="F595" s="98">
        <v>2</v>
      </c>
      <c r="G595" s="96" t="s">
        <v>1660</v>
      </c>
      <c r="H595" s="102" t="s">
        <v>1661</v>
      </c>
      <c r="I595" s="96">
        <v>3</v>
      </c>
      <c r="J595" s="96"/>
      <c r="K595" s="102" t="s">
        <v>1662</v>
      </c>
      <c r="L595" s="98">
        <v>2020051290053</v>
      </c>
      <c r="M595" s="96">
        <v>2</v>
      </c>
      <c r="N595" s="96">
        <v>3622</v>
      </c>
      <c r="O595" s="97" t="str">
        <f>+VLOOKUP(N595,'[9]Productos PD'!$B$2:$C$349,2,FALSE)</f>
        <v>Acciones para el fortalecimiento técnico, operativo e institucional del Albergue de animales municipal.</v>
      </c>
      <c r="P595" s="96" t="s">
        <v>952</v>
      </c>
      <c r="Q595" s="96">
        <v>4</v>
      </c>
      <c r="R595" s="122" t="s">
        <v>1180</v>
      </c>
      <c r="S595" s="125">
        <v>4</v>
      </c>
      <c r="T595" s="102" t="s">
        <v>1602</v>
      </c>
      <c r="U595" s="97" t="s">
        <v>1667</v>
      </c>
      <c r="V595" s="96" t="s">
        <v>952</v>
      </c>
      <c r="W595" s="125">
        <v>1</v>
      </c>
      <c r="X595" s="103" t="s">
        <v>962</v>
      </c>
      <c r="Y595" s="122">
        <v>0.3</v>
      </c>
      <c r="Z595" s="126">
        <v>1</v>
      </c>
      <c r="AA595" s="126">
        <v>1</v>
      </c>
      <c r="AB595" s="113">
        <v>1</v>
      </c>
      <c r="AC595" s="129">
        <v>1</v>
      </c>
      <c r="AD595" s="113">
        <v>1</v>
      </c>
      <c r="AE595" s="276">
        <v>0.25</v>
      </c>
      <c r="AF595" s="113">
        <v>1</v>
      </c>
      <c r="AG595" s="113"/>
      <c r="AH595" s="54">
        <f t="shared" si="20"/>
        <v>1</v>
      </c>
      <c r="AI595" s="54">
        <f t="shared" si="21"/>
        <v>1</v>
      </c>
      <c r="AJ595" s="135">
        <v>20074007</v>
      </c>
      <c r="AK595" s="109">
        <v>50801</v>
      </c>
      <c r="AL595" s="147" t="s">
        <v>985</v>
      </c>
      <c r="AM595" s="136">
        <v>10721910</v>
      </c>
      <c r="AN595" s="192"/>
    </row>
    <row r="596" spans="1:40" ht="51" x14ac:dyDescent="0.25">
      <c r="A596" s="96">
        <v>3</v>
      </c>
      <c r="B596" s="102" t="s">
        <v>281</v>
      </c>
      <c r="C596" s="96">
        <v>6</v>
      </c>
      <c r="D596" s="96" t="s">
        <v>1658</v>
      </c>
      <c r="E596" s="102" t="s">
        <v>1659</v>
      </c>
      <c r="F596" s="98">
        <v>2</v>
      </c>
      <c r="G596" s="96" t="s">
        <v>1660</v>
      </c>
      <c r="H596" s="102" t="s">
        <v>1661</v>
      </c>
      <c r="I596" s="96">
        <v>3</v>
      </c>
      <c r="J596" s="96"/>
      <c r="K596" s="102" t="s">
        <v>1662</v>
      </c>
      <c r="L596" s="98">
        <v>2020051290053</v>
      </c>
      <c r="M596" s="96">
        <v>2</v>
      </c>
      <c r="N596" s="96">
        <v>3622</v>
      </c>
      <c r="O596" s="97" t="str">
        <f>+VLOOKUP(N596,'[9]Productos PD'!$B$2:$C$349,2,FALSE)</f>
        <v>Acciones para el fortalecimiento técnico, operativo e institucional del Albergue de animales municipal.</v>
      </c>
      <c r="P596" s="96" t="s">
        <v>952</v>
      </c>
      <c r="Q596" s="96">
        <v>4</v>
      </c>
      <c r="R596" s="122" t="s">
        <v>1180</v>
      </c>
      <c r="S596" s="125">
        <v>4</v>
      </c>
      <c r="T596" s="102" t="s">
        <v>1602</v>
      </c>
      <c r="U596" s="97" t="s">
        <v>1667</v>
      </c>
      <c r="V596" s="96" t="s">
        <v>952</v>
      </c>
      <c r="W596" s="125">
        <v>1</v>
      </c>
      <c r="X596" s="103" t="s">
        <v>962</v>
      </c>
      <c r="Y596" s="122">
        <v>0.3</v>
      </c>
      <c r="Z596" s="126">
        <v>1</v>
      </c>
      <c r="AA596" s="126">
        <v>1</v>
      </c>
      <c r="AB596" s="113">
        <v>1</v>
      </c>
      <c r="AC596" s="129">
        <v>1</v>
      </c>
      <c r="AD596" s="113">
        <v>1</v>
      </c>
      <c r="AE596" s="276">
        <v>0.25</v>
      </c>
      <c r="AF596" s="113">
        <v>1</v>
      </c>
      <c r="AG596" s="113"/>
      <c r="AH596" s="54">
        <f t="shared" si="20"/>
        <v>1</v>
      </c>
      <c r="AI596" s="54">
        <f t="shared" si="21"/>
        <v>1</v>
      </c>
      <c r="AJ596" s="135">
        <v>30000000</v>
      </c>
      <c r="AK596" s="109">
        <v>50801</v>
      </c>
      <c r="AL596" s="147" t="s">
        <v>985</v>
      </c>
      <c r="AM596" s="136">
        <v>26095999</v>
      </c>
      <c r="AN596" s="192"/>
    </row>
    <row r="597" spans="1:40" ht="51" x14ac:dyDescent="0.25">
      <c r="A597" s="96">
        <v>3</v>
      </c>
      <c r="B597" s="102" t="s">
        <v>281</v>
      </c>
      <c r="C597" s="96">
        <v>6</v>
      </c>
      <c r="D597" s="96" t="s">
        <v>1658</v>
      </c>
      <c r="E597" s="102" t="s">
        <v>1659</v>
      </c>
      <c r="F597" s="98">
        <v>2</v>
      </c>
      <c r="G597" s="96" t="s">
        <v>1660</v>
      </c>
      <c r="H597" s="102" t="s">
        <v>1661</v>
      </c>
      <c r="I597" s="96">
        <v>3</v>
      </c>
      <c r="J597" s="96"/>
      <c r="K597" s="102" t="s">
        <v>1662</v>
      </c>
      <c r="L597" s="98">
        <v>2020051290053</v>
      </c>
      <c r="M597" s="96">
        <v>2</v>
      </c>
      <c r="N597" s="96">
        <v>3622</v>
      </c>
      <c r="O597" s="97" t="str">
        <f>+VLOOKUP(N597,'[9]Productos PD'!$B$2:$C$349,2,FALSE)</f>
        <v>Acciones para el fortalecimiento técnico, operativo e institucional del Albergue de animales municipal.</v>
      </c>
      <c r="P597" s="96" t="s">
        <v>952</v>
      </c>
      <c r="Q597" s="96">
        <v>4</v>
      </c>
      <c r="R597" s="122" t="s">
        <v>1180</v>
      </c>
      <c r="S597" s="125">
        <v>4</v>
      </c>
      <c r="T597" s="102" t="s">
        <v>1602</v>
      </c>
      <c r="U597" s="97" t="s">
        <v>1667</v>
      </c>
      <c r="V597" s="96" t="s">
        <v>952</v>
      </c>
      <c r="W597" s="125">
        <v>1</v>
      </c>
      <c r="X597" s="103" t="s">
        <v>962</v>
      </c>
      <c r="Y597" s="122">
        <v>0.3</v>
      </c>
      <c r="Z597" s="126">
        <v>1</v>
      </c>
      <c r="AA597" s="126">
        <v>1</v>
      </c>
      <c r="AB597" s="113">
        <v>1</v>
      </c>
      <c r="AC597" s="129">
        <v>1</v>
      </c>
      <c r="AD597" s="113">
        <v>1</v>
      </c>
      <c r="AE597" s="276">
        <v>0.25</v>
      </c>
      <c r="AF597" s="113">
        <v>1</v>
      </c>
      <c r="AG597" s="113"/>
      <c r="AH597" s="54">
        <f t="shared" si="20"/>
        <v>1</v>
      </c>
      <c r="AI597" s="54">
        <f t="shared" si="21"/>
        <v>1</v>
      </c>
      <c r="AJ597" s="135">
        <v>19233147</v>
      </c>
      <c r="AK597" s="109">
        <v>50801</v>
      </c>
      <c r="AL597" s="147" t="s">
        <v>985</v>
      </c>
      <c r="AM597" s="136">
        <v>10058918</v>
      </c>
      <c r="AN597" s="192"/>
    </row>
    <row r="598" spans="1:40" ht="51" x14ac:dyDescent="0.25">
      <c r="A598" s="96">
        <v>3</v>
      </c>
      <c r="B598" s="102" t="s">
        <v>281</v>
      </c>
      <c r="C598" s="96">
        <v>6</v>
      </c>
      <c r="D598" s="96" t="s">
        <v>1658</v>
      </c>
      <c r="E598" s="102" t="s">
        <v>1659</v>
      </c>
      <c r="F598" s="98">
        <v>2</v>
      </c>
      <c r="G598" s="96" t="s">
        <v>1660</v>
      </c>
      <c r="H598" s="102" t="s">
        <v>1661</v>
      </c>
      <c r="I598" s="96">
        <v>3</v>
      </c>
      <c r="J598" s="96"/>
      <c r="K598" s="102" t="s">
        <v>1662</v>
      </c>
      <c r="L598" s="98">
        <v>2020051290053</v>
      </c>
      <c r="M598" s="96">
        <v>2</v>
      </c>
      <c r="N598" s="96">
        <v>3622</v>
      </c>
      <c r="O598" s="97" t="str">
        <f>+VLOOKUP(N598,'[9]Productos PD'!$B$2:$C$349,2,FALSE)</f>
        <v>Acciones para el fortalecimiento técnico, operativo e institucional del Albergue de animales municipal.</v>
      </c>
      <c r="P598" s="96" t="s">
        <v>952</v>
      </c>
      <c r="Q598" s="96">
        <v>4</v>
      </c>
      <c r="R598" s="122" t="s">
        <v>1180</v>
      </c>
      <c r="S598" s="125">
        <v>4</v>
      </c>
      <c r="T598" s="102" t="s">
        <v>1602</v>
      </c>
      <c r="U598" s="97" t="s">
        <v>1667</v>
      </c>
      <c r="V598" s="96" t="s">
        <v>952</v>
      </c>
      <c r="W598" s="125">
        <v>1</v>
      </c>
      <c r="X598" s="103" t="s">
        <v>962</v>
      </c>
      <c r="Y598" s="122">
        <v>0.3</v>
      </c>
      <c r="Z598" s="126">
        <v>1</v>
      </c>
      <c r="AA598" s="126">
        <v>1</v>
      </c>
      <c r="AB598" s="113">
        <v>1</v>
      </c>
      <c r="AC598" s="129">
        <v>1</v>
      </c>
      <c r="AD598" s="113">
        <v>1</v>
      </c>
      <c r="AE598" s="276">
        <v>0.25</v>
      </c>
      <c r="AF598" s="113">
        <v>1</v>
      </c>
      <c r="AG598" s="113"/>
      <c r="AH598" s="54">
        <f t="shared" si="20"/>
        <v>1</v>
      </c>
      <c r="AI598" s="54">
        <f t="shared" si="21"/>
        <v>1</v>
      </c>
      <c r="AJ598" s="273">
        <v>22000000</v>
      </c>
      <c r="AK598" s="274">
        <v>50803</v>
      </c>
      <c r="AL598" s="147" t="s">
        <v>985</v>
      </c>
      <c r="AM598" s="136">
        <v>2000000</v>
      </c>
      <c r="AN598" s="192"/>
    </row>
    <row r="599" spans="1:40" ht="25.5" x14ac:dyDescent="0.25">
      <c r="A599" s="96">
        <v>3</v>
      </c>
      <c r="B599" s="102" t="s">
        <v>281</v>
      </c>
      <c r="C599" s="96">
        <v>6</v>
      </c>
      <c r="D599" s="96" t="s">
        <v>1658</v>
      </c>
      <c r="E599" s="102" t="s">
        <v>1659</v>
      </c>
      <c r="F599" s="98">
        <v>2</v>
      </c>
      <c r="G599" s="96" t="s">
        <v>1660</v>
      </c>
      <c r="H599" s="102" t="s">
        <v>1661</v>
      </c>
      <c r="I599" s="96">
        <v>3</v>
      </c>
      <c r="J599" s="96"/>
      <c r="K599" s="102" t="s">
        <v>1662</v>
      </c>
      <c r="L599" s="98">
        <v>2020051290053</v>
      </c>
      <c r="M599" s="96">
        <v>2</v>
      </c>
      <c r="N599" s="96">
        <v>3622</v>
      </c>
      <c r="O599" s="97" t="str">
        <f>+VLOOKUP(N599,'[9]Productos PD'!$B$2:$C$349,2,FALSE)</f>
        <v>Acciones para el fortalecimiento técnico, operativo e institucional del Albergue de animales municipal.</v>
      </c>
      <c r="P599" s="96" t="s">
        <v>952</v>
      </c>
      <c r="Q599" s="96">
        <v>4</v>
      </c>
      <c r="R599" s="122" t="s">
        <v>1180</v>
      </c>
      <c r="S599" s="125">
        <v>4</v>
      </c>
      <c r="T599" s="102" t="s">
        <v>1602</v>
      </c>
      <c r="U599" s="97" t="s">
        <v>1668</v>
      </c>
      <c r="V599" s="96" t="s">
        <v>983</v>
      </c>
      <c r="W599" s="122">
        <v>0.2</v>
      </c>
      <c r="X599" s="103" t="s">
        <v>962</v>
      </c>
      <c r="Y599" s="122">
        <v>0.2</v>
      </c>
      <c r="Z599" s="111">
        <v>0.2</v>
      </c>
      <c r="AA599" s="111">
        <v>0.34</v>
      </c>
      <c r="AB599" s="111">
        <v>0.2</v>
      </c>
      <c r="AC599" s="112">
        <v>0.8</v>
      </c>
      <c r="AD599" s="111">
        <v>0.2</v>
      </c>
      <c r="AE599" s="276">
        <v>0.42</v>
      </c>
      <c r="AF599" s="111">
        <v>0.2</v>
      </c>
      <c r="AG599" s="113"/>
      <c r="AH599" s="54">
        <f t="shared" si="20"/>
        <v>1</v>
      </c>
      <c r="AI599" s="54">
        <f t="shared" si="21"/>
        <v>1</v>
      </c>
      <c r="AJ599" s="135">
        <v>16680657</v>
      </c>
      <c r="AK599" s="109">
        <v>30801</v>
      </c>
      <c r="AL599" s="149" t="s">
        <v>957</v>
      </c>
      <c r="AM599" s="136">
        <v>8000000</v>
      </c>
      <c r="AN599" s="192"/>
    </row>
    <row r="600" spans="1:40" ht="25.5" x14ac:dyDescent="0.25">
      <c r="A600" s="96">
        <v>3</v>
      </c>
      <c r="B600" s="102" t="s">
        <v>281</v>
      </c>
      <c r="C600" s="96">
        <v>6</v>
      </c>
      <c r="D600" s="96" t="s">
        <v>1658</v>
      </c>
      <c r="E600" s="102" t="s">
        <v>1659</v>
      </c>
      <c r="F600" s="98">
        <v>2</v>
      </c>
      <c r="G600" s="96" t="s">
        <v>1660</v>
      </c>
      <c r="H600" s="102" t="s">
        <v>1661</v>
      </c>
      <c r="I600" s="96">
        <v>3</v>
      </c>
      <c r="J600" s="96"/>
      <c r="K600" s="102" t="s">
        <v>1662</v>
      </c>
      <c r="L600" s="98">
        <v>2020051290053</v>
      </c>
      <c r="M600" s="96">
        <v>2</v>
      </c>
      <c r="N600" s="96">
        <v>3622</v>
      </c>
      <c r="O600" s="97" t="str">
        <f>+VLOOKUP(N600,'[9]Productos PD'!$B$2:$C$349,2,FALSE)</f>
        <v>Acciones para el fortalecimiento técnico, operativo e institucional del Albergue de animales municipal.</v>
      </c>
      <c r="P600" s="96" t="s">
        <v>952</v>
      </c>
      <c r="Q600" s="96">
        <v>4</v>
      </c>
      <c r="R600" s="122" t="s">
        <v>1180</v>
      </c>
      <c r="S600" s="125">
        <v>4</v>
      </c>
      <c r="T600" s="102" t="s">
        <v>1602</v>
      </c>
      <c r="U600" s="97" t="s">
        <v>1668</v>
      </c>
      <c r="V600" s="96" t="s">
        <v>983</v>
      </c>
      <c r="W600" s="122">
        <v>0.2</v>
      </c>
      <c r="X600" s="122" t="s">
        <v>962</v>
      </c>
      <c r="Y600" s="122">
        <v>0.2</v>
      </c>
      <c r="Z600" s="111">
        <v>0.2</v>
      </c>
      <c r="AA600" s="111">
        <v>0.34</v>
      </c>
      <c r="AB600" s="111">
        <v>0.2</v>
      </c>
      <c r="AC600" s="112">
        <v>0.8</v>
      </c>
      <c r="AD600" s="111">
        <v>0.2</v>
      </c>
      <c r="AE600" s="276">
        <v>0.42</v>
      </c>
      <c r="AF600" s="111">
        <v>0.2</v>
      </c>
      <c r="AG600" s="113"/>
      <c r="AH600" s="54">
        <f t="shared" si="20"/>
        <v>1</v>
      </c>
      <c r="AI600" s="54">
        <f t="shared" si="21"/>
        <v>1</v>
      </c>
      <c r="AJ600" s="135">
        <v>39591755</v>
      </c>
      <c r="AK600" s="109">
        <v>30801</v>
      </c>
      <c r="AL600" s="149" t="s">
        <v>957</v>
      </c>
      <c r="AM600" s="136">
        <v>26087746</v>
      </c>
      <c r="AN600" s="192"/>
    </row>
    <row r="601" spans="1:40" ht="25.5" x14ac:dyDescent="0.25">
      <c r="A601" s="96">
        <v>3</v>
      </c>
      <c r="B601" s="102" t="s">
        <v>281</v>
      </c>
      <c r="C601" s="96">
        <v>6</v>
      </c>
      <c r="D601" s="96" t="s">
        <v>1658</v>
      </c>
      <c r="E601" s="102" t="s">
        <v>1659</v>
      </c>
      <c r="F601" s="98">
        <v>2</v>
      </c>
      <c r="G601" s="96" t="s">
        <v>1660</v>
      </c>
      <c r="H601" s="102" t="s">
        <v>1661</v>
      </c>
      <c r="I601" s="96">
        <v>3</v>
      </c>
      <c r="J601" s="96"/>
      <c r="K601" s="102" t="s">
        <v>1662</v>
      </c>
      <c r="L601" s="98">
        <v>2020051290053</v>
      </c>
      <c r="M601" s="96">
        <v>2</v>
      </c>
      <c r="N601" s="96">
        <v>3622</v>
      </c>
      <c r="O601" s="97" t="str">
        <f>+VLOOKUP(N601,'[9]Productos PD'!$B$2:$C$349,2,FALSE)</f>
        <v>Acciones para el fortalecimiento técnico, operativo e institucional del Albergue de animales municipal.</v>
      </c>
      <c r="P601" s="96" t="s">
        <v>952</v>
      </c>
      <c r="Q601" s="96">
        <v>4</v>
      </c>
      <c r="R601" s="122" t="s">
        <v>1180</v>
      </c>
      <c r="S601" s="125">
        <v>4</v>
      </c>
      <c r="T601" s="102" t="s">
        <v>1602</v>
      </c>
      <c r="U601" s="97" t="s">
        <v>1669</v>
      </c>
      <c r="V601" s="96" t="s">
        <v>952</v>
      </c>
      <c r="W601" s="125">
        <v>1</v>
      </c>
      <c r="X601" s="103" t="s">
        <v>962</v>
      </c>
      <c r="Y601" s="122">
        <v>0.1</v>
      </c>
      <c r="Z601" s="126">
        <v>1</v>
      </c>
      <c r="AA601" s="126">
        <v>1</v>
      </c>
      <c r="AB601" s="113">
        <v>1</v>
      </c>
      <c r="AC601" s="129">
        <v>1</v>
      </c>
      <c r="AD601" s="113">
        <v>1</v>
      </c>
      <c r="AE601" s="275">
        <v>1</v>
      </c>
      <c r="AF601" s="113">
        <v>1</v>
      </c>
      <c r="AG601" s="113"/>
      <c r="AH601" s="54">
        <f t="shared" si="20"/>
        <v>1</v>
      </c>
      <c r="AI601" s="54">
        <f t="shared" si="21"/>
        <v>1</v>
      </c>
      <c r="AJ601" s="135">
        <v>1000000</v>
      </c>
      <c r="AK601" s="109">
        <v>30801</v>
      </c>
      <c r="AL601" s="149" t="s">
        <v>957</v>
      </c>
      <c r="AM601" s="135">
        <v>1000000</v>
      </c>
      <c r="AN601" s="192"/>
    </row>
    <row r="602" spans="1:40" ht="25.5" x14ac:dyDescent="0.25">
      <c r="A602" s="96">
        <v>3</v>
      </c>
      <c r="B602" s="102" t="s">
        <v>281</v>
      </c>
      <c r="C602" s="96">
        <v>6</v>
      </c>
      <c r="D602" s="96" t="s">
        <v>1658</v>
      </c>
      <c r="E602" s="102" t="s">
        <v>1659</v>
      </c>
      <c r="F602" s="98">
        <v>2</v>
      </c>
      <c r="G602" s="96" t="s">
        <v>1660</v>
      </c>
      <c r="H602" s="102" t="s">
        <v>1661</v>
      </c>
      <c r="I602" s="96">
        <v>3</v>
      </c>
      <c r="J602" s="96"/>
      <c r="K602" s="102" t="s">
        <v>1662</v>
      </c>
      <c r="L602" s="98">
        <v>2020051290053</v>
      </c>
      <c r="M602" s="96">
        <v>3</v>
      </c>
      <c r="N602" s="96">
        <v>3623</v>
      </c>
      <c r="O602" s="97" t="str">
        <f>+VLOOKUP(N602,'[9]Productos PD'!$B$2:$C$349,2,FALSE)</f>
        <v>Realizar Campañas para la adopción, tenencia responsable de mascotas, protección al animal, bienestar al animal y seguridad animal.</v>
      </c>
      <c r="P602" s="96" t="s">
        <v>952</v>
      </c>
      <c r="Q602" s="96">
        <v>131</v>
      </c>
      <c r="R602" s="122" t="s">
        <v>953</v>
      </c>
      <c r="S602" s="125">
        <v>37</v>
      </c>
      <c r="T602" s="102" t="s">
        <v>1602</v>
      </c>
      <c r="U602" s="97" t="s">
        <v>1670</v>
      </c>
      <c r="V602" s="96" t="s">
        <v>952</v>
      </c>
      <c r="W602" s="125">
        <v>6</v>
      </c>
      <c r="X602" s="96" t="s">
        <v>956</v>
      </c>
      <c r="Y602" s="122">
        <v>0.2</v>
      </c>
      <c r="Z602" s="126">
        <v>1</v>
      </c>
      <c r="AA602" s="126">
        <v>1</v>
      </c>
      <c r="AB602" s="113">
        <v>2</v>
      </c>
      <c r="AC602" s="129">
        <v>2</v>
      </c>
      <c r="AD602" s="113">
        <v>2</v>
      </c>
      <c r="AE602" s="275">
        <v>2</v>
      </c>
      <c r="AF602" s="113">
        <v>1</v>
      </c>
      <c r="AG602" s="113"/>
      <c r="AH602" s="54">
        <f t="shared" si="20"/>
        <v>0.83333333333333337</v>
      </c>
      <c r="AI602" s="54">
        <f t="shared" si="21"/>
        <v>0.83333333333333337</v>
      </c>
      <c r="AJ602" s="135">
        <v>7000000</v>
      </c>
      <c r="AK602" s="109">
        <v>30801</v>
      </c>
      <c r="AL602" s="149" t="s">
        <v>957</v>
      </c>
      <c r="AM602" s="136">
        <v>4000000</v>
      </c>
      <c r="AN602" s="192"/>
    </row>
    <row r="603" spans="1:40" ht="25.5" x14ac:dyDescent="0.25">
      <c r="A603" s="96">
        <v>3</v>
      </c>
      <c r="B603" s="102" t="s">
        <v>281</v>
      </c>
      <c r="C603" s="96">
        <v>6</v>
      </c>
      <c r="D603" s="96" t="s">
        <v>1658</v>
      </c>
      <c r="E603" s="102" t="s">
        <v>1659</v>
      </c>
      <c r="F603" s="98">
        <v>2</v>
      </c>
      <c r="G603" s="96" t="s">
        <v>1660</v>
      </c>
      <c r="H603" s="102" t="s">
        <v>1661</v>
      </c>
      <c r="I603" s="96">
        <v>3</v>
      </c>
      <c r="J603" s="96"/>
      <c r="K603" s="102" t="s">
        <v>1662</v>
      </c>
      <c r="L603" s="98">
        <v>2020051290053</v>
      </c>
      <c r="M603" s="96">
        <v>3</v>
      </c>
      <c r="N603" s="96">
        <v>3623</v>
      </c>
      <c r="O603" s="97" t="str">
        <f>+VLOOKUP(N603,'[9]Productos PD'!$B$2:$C$349,2,FALSE)</f>
        <v>Realizar Campañas para la adopción, tenencia responsable de mascotas, protección al animal, bienestar al animal y seguridad animal.</v>
      </c>
      <c r="P603" s="96" t="s">
        <v>952</v>
      </c>
      <c r="Q603" s="96">
        <v>131</v>
      </c>
      <c r="R603" s="122" t="s">
        <v>953</v>
      </c>
      <c r="S603" s="125">
        <v>37</v>
      </c>
      <c r="T603" s="102" t="s">
        <v>1602</v>
      </c>
      <c r="U603" s="97" t="s">
        <v>1671</v>
      </c>
      <c r="V603" s="96" t="s">
        <v>952</v>
      </c>
      <c r="W603" s="125">
        <v>86</v>
      </c>
      <c r="X603" s="96" t="s">
        <v>956</v>
      </c>
      <c r="Y603" s="122">
        <v>0.1</v>
      </c>
      <c r="Z603" s="126">
        <v>33</v>
      </c>
      <c r="AA603" s="126">
        <v>31</v>
      </c>
      <c r="AB603" s="113">
        <v>17</v>
      </c>
      <c r="AC603" s="129">
        <v>14</v>
      </c>
      <c r="AD603" s="113">
        <v>17</v>
      </c>
      <c r="AE603" s="275">
        <v>38</v>
      </c>
      <c r="AF603" s="113">
        <v>17</v>
      </c>
      <c r="AG603" s="113"/>
      <c r="AH603" s="54">
        <f t="shared" si="20"/>
        <v>0.98809523809523814</v>
      </c>
      <c r="AI603" s="54">
        <f t="shared" si="21"/>
        <v>0.98809523809523814</v>
      </c>
      <c r="AJ603" s="135">
        <v>1500000</v>
      </c>
      <c r="AK603" s="109">
        <v>30801</v>
      </c>
      <c r="AL603" s="149" t="s">
        <v>957</v>
      </c>
      <c r="AM603" s="136">
        <v>1000000</v>
      </c>
      <c r="AN603" s="192"/>
    </row>
    <row r="604" spans="1:40" ht="25.5" x14ac:dyDescent="0.25">
      <c r="A604" s="96">
        <v>3</v>
      </c>
      <c r="B604" s="102" t="s">
        <v>281</v>
      </c>
      <c r="C604" s="96">
        <v>6</v>
      </c>
      <c r="D604" s="96" t="s">
        <v>1658</v>
      </c>
      <c r="E604" s="102" t="s">
        <v>1659</v>
      </c>
      <c r="F604" s="98">
        <v>2</v>
      </c>
      <c r="G604" s="96" t="s">
        <v>1660</v>
      </c>
      <c r="H604" s="102" t="s">
        <v>1661</v>
      </c>
      <c r="I604" s="96">
        <v>3</v>
      </c>
      <c r="J604" s="96"/>
      <c r="K604" s="102" t="s">
        <v>1662</v>
      </c>
      <c r="L604" s="98">
        <v>2020051290053</v>
      </c>
      <c r="M604" s="96">
        <v>3</v>
      </c>
      <c r="N604" s="96">
        <v>3623</v>
      </c>
      <c r="O604" s="97" t="str">
        <f>+VLOOKUP(N604,'[9]Productos PD'!$B$2:$C$349,2,FALSE)</f>
        <v>Realizar Campañas para la adopción, tenencia responsable de mascotas, protección al animal, bienestar al animal y seguridad animal.</v>
      </c>
      <c r="P604" s="96" t="s">
        <v>952</v>
      </c>
      <c r="Q604" s="96">
        <v>131</v>
      </c>
      <c r="R604" s="122" t="s">
        <v>953</v>
      </c>
      <c r="S604" s="125">
        <v>37</v>
      </c>
      <c r="T604" s="102" t="s">
        <v>1602</v>
      </c>
      <c r="U604" s="97" t="s">
        <v>1672</v>
      </c>
      <c r="V604" s="96" t="s">
        <v>952</v>
      </c>
      <c r="W604" s="125">
        <v>2</v>
      </c>
      <c r="X604" s="96" t="s">
        <v>956</v>
      </c>
      <c r="Y604" s="122">
        <v>0.05</v>
      </c>
      <c r="Z604" s="126">
        <v>1</v>
      </c>
      <c r="AA604" s="126">
        <v>1</v>
      </c>
      <c r="AB604" s="113">
        <v>0</v>
      </c>
      <c r="AC604" s="129">
        <v>1</v>
      </c>
      <c r="AD604" s="113">
        <v>1</v>
      </c>
      <c r="AE604" s="275">
        <v>6</v>
      </c>
      <c r="AF604" s="113">
        <v>0</v>
      </c>
      <c r="AG604" s="113"/>
      <c r="AH604" s="54">
        <f t="shared" si="20"/>
        <v>4</v>
      </c>
      <c r="AI604" s="54">
        <f t="shared" si="21"/>
        <v>1</v>
      </c>
      <c r="AJ604" s="135">
        <v>400000</v>
      </c>
      <c r="AK604" s="109">
        <v>30801</v>
      </c>
      <c r="AL604" s="149" t="s">
        <v>957</v>
      </c>
      <c r="AM604" s="136">
        <v>400000</v>
      </c>
      <c r="AN604" s="192"/>
    </row>
    <row r="605" spans="1:40" ht="25.5" x14ac:dyDescent="0.25">
      <c r="A605" s="96">
        <v>3</v>
      </c>
      <c r="B605" s="102" t="s">
        <v>281</v>
      </c>
      <c r="C605" s="96">
        <v>6</v>
      </c>
      <c r="D605" s="96" t="s">
        <v>1658</v>
      </c>
      <c r="E605" s="102" t="s">
        <v>1659</v>
      </c>
      <c r="F605" s="98">
        <v>2</v>
      </c>
      <c r="G605" s="96" t="s">
        <v>1660</v>
      </c>
      <c r="H605" s="102" t="s">
        <v>1661</v>
      </c>
      <c r="I605" s="96">
        <v>3</v>
      </c>
      <c r="J605" s="96"/>
      <c r="K605" s="102" t="s">
        <v>1662</v>
      </c>
      <c r="L605" s="98">
        <v>2020051290053</v>
      </c>
      <c r="M605" s="96">
        <v>3</v>
      </c>
      <c r="N605" s="96">
        <v>3623</v>
      </c>
      <c r="O605" s="97" t="str">
        <f>+VLOOKUP(N605,'[9]Productos PD'!$B$2:$C$349,2,FALSE)</f>
        <v>Realizar Campañas para la adopción, tenencia responsable de mascotas, protección al animal, bienestar al animal y seguridad animal.</v>
      </c>
      <c r="P605" s="96" t="s">
        <v>952</v>
      </c>
      <c r="Q605" s="96">
        <v>131</v>
      </c>
      <c r="R605" s="122" t="s">
        <v>953</v>
      </c>
      <c r="S605" s="125">
        <v>37</v>
      </c>
      <c r="T605" s="102" t="s">
        <v>1602</v>
      </c>
      <c r="U605" s="97" t="s">
        <v>1673</v>
      </c>
      <c r="V605" s="96" t="s">
        <v>952</v>
      </c>
      <c r="W605" s="125">
        <v>1</v>
      </c>
      <c r="X605" s="96" t="s">
        <v>956</v>
      </c>
      <c r="Y605" s="122">
        <v>0.05</v>
      </c>
      <c r="Z605" s="126">
        <v>0</v>
      </c>
      <c r="AA605" s="126">
        <v>0</v>
      </c>
      <c r="AB605" s="113">
        <v>0</v>
      </c>
      <c r="AC605" s="129">
        <v>0</v>
      </c>
      <c r="AD605" s="113">
        <v>0</v>
      </c>
      <c r="AE605" s="275">
        <v>0</v>
      </c>
      <c r="AF605" s="113">
        <v>1</v>
      </c>
      <c r="AG605" s="113"/>
      <c r="AH605" s="54">
        <f t="shared" si="20"/>
        <v>0</v>
      </c>
      <c r="AI605" s="54">
        <f t="shared" si="21"/>
        <v>0</v>
      </c>
      <c r="AJ605" s="135">
        <v>7000000</v>
      </c>
      <c r="AK605" s="109">
        <v>30801</v>
      </c>
      <c r="AL605" s="149" t="s">
        <v>957</v>
      </c>
      <c r="AM605" s="136">
        <v>0</v>
      </c>
      <c r="AN605" s="192"/>
    </row>
    <row r="606" spans="1:40" ht="25.5" x14ac:dyDescent="0.25">
      <c r="A606" s="96">
        <v>3</v>
      </c>
      <c r="B606" s="102" t="s">
        <v>281</v>
      </c>
      <c r="C606" s="96">
        <v>6</v>
      </c>
      <c r="D606" s="96" t="s">
        <v>1658</v>
      </c>
      <c r="E606" s="102" t="s">
        <v>1659</v>
      </c>
      <c r="F606" s="98">
        <v>2</v>
      </c>
      <c r="G606" s="96" t="s">
        <v>1660</v>
      </c>
      <c r="H606" s="102" t="s">
        <v>1661</v>
      </c>
      <c r="I606" s="96">
        <v>3</v>
      </c>
      <c r="J606" s="96"/>
      <c r="K606" s="102" t="s">
        <v>1662</v>
      </c>
      <c r="L606" s="98">
        <v>2020051290053</v>
      </c>
      <c r="M606" s="96">
        <v>3</v>
      </c>
      <c r="N606" s="96">
        <v>3623</v>
      </c>
      <c r="O606" s="97" t="str">
        <f>+VLOOKUP(N606,'[9]Productos PD'!$B$2:$C$349,2,FALSE)</f>
        <v>Realizar Campañas para la adopción, tenencia responsable de mascotas, protección al animal, bienestar al animal y seguridad animal.</v>
      </c>
      <c r="P606" s="96" t="s">
        <v>952</v>
      </c>
      <c r="Q606" s="96">
        <v>131</v>
      </c>
      <c r="R606" s="122" t="s">
        <v>953</v>
      </c>
      <c r="S606" s="125">
        <v>37</v>
      </c>
      <c r="T606" s="102" t="s">
        <v>1602</v>
      </c>
      <c r="U606" s="97" t="s">
        <v>1674</v>
      </c>
      <c r="V606" s="96" t="s">
        <v>952</v>
      </c>
      <c r="W606" s="125">
        <v>4</v>
      </c>
      <c r="X606" s="96" t="s">
        <v>956</v>
      </c>
      <c r="Y606" s="122">
        <v>0.05</v>
      </c>
      <c r="Z606" s="126">
        <v>1</v>
      </c>
      <c r="AA606" s="126">
        <v>1</v>
      </c>
      <c r="AB606" s="113">
        <v>1</v>
      </c>
      <c r="AC606" s="129">
        <v>1</v>
      </c>
      <c r="AD606" s="113">
        <v>1</v>
      </c>
      <c r="AE606" s="275">
        <v>1</v>
      </c>
      <c r="AF606" s="113">
        <v>1</v>
      </c>
      <c r="AG606" s="113"/>
      <c r="AH606" s="54">
        <f t="shared" si="20"/>
        <v>0.75</v>
      </c>
      <c r="AI606" s="54">
        <f t="shared" si="21"/>
        <v>0.75</v>
      </c>
      <c r="AJ606" s="135">
        <v>200000</v>
      </c>
      <c r="AK606" s="109">
        <v>30801</v>
      </c>
      <c r="AL606" s="149" t="s">
        <v>957</v>
      </c>
      <c r="AM606" s="136">
        <v>200000</v>
      </c>
      <c r="AN606" s="192"/>
    </row>
    <row r="607" spans="1:40" ht="25.5" x14ac:dyDescent="0.25">
      <c r="A607" s="96">
        <v>3</v>
      </c>
      <c r="B607" s="102" t="s">
        <v>281</v>
      </c>
      <c r="C607" s="96">
        <v>6</v>
      </c>
      <c r="D607" s="96" t="s">
        <v>1658</v>
      </c>
      <c r="E607" s="102" t="s">
        <v>1659</v>
      </c>
      <c r="F607" s="98">
        <v>2</v>
      </c>
      <c r="G607" s="96" t="s">
        <v>1660</v>
      </c>
      <c r="H607" s="102" t="s">
        <v>1661</v>
      </c>
      <c r="I607" s="96">
        <v>3</v>
      </c>
      <c r="J607" s="96"/>
      <c r="K607" s="102" t="s">
        <v>1662</v>
      </c>
      <c r="L607" s="98">
        <v>2020051290053</v>
      </c>
      <c r="M607" s="96">
        <v>3</v>
      </c>
      <c r="N607" s="96">
        <v>3623</v>
      </c>
      <c r="O607" s="97" t="str">
        <f>+VLOOKUP(N607,'[9]Productos PD'!$B$2:$C$349,2,FALSE)</f>
        <v>Realizar Campañas para la adopción, tenencia responsable de mascotas, protección al animal, bienestar al animal y seguridad animal.</v>
      </c>
      <c r="P607" s="96" t="s">
        <v>952</v>
      </c>
      <c r="Q607" s="96">
        <v>131</v>
      </c>
      <c r="R607" s="122" t="s">
        <v>953</v>
      </c>
      <c r="S607" s="125">
        <v>37</v>
      </c>
      <c r="T607" s="102" t="s">
        <v>1602</v>
      </c>
      <c r="U607" s="97" t="s">
        <v>1675</v>
      </c>
      <c r="V607" s="96" t="s">
        <v>952</v>
      </c>
      <c r="W607" s="125">
        <v>1</v>
      </c>
      <c r="X607" s="96" t="s">
        <v>956</v>
      </c>
      <c r="Y607" s="122">
        <v>0.05</v>
      </c>
      <c r="Z607" s="126">
        <v>0</v>
      </c>
      <c r="AA607" s="126">
        <v>0</v>
      </c>
      <c r="AB607" s="113">
        <v>1</v>
      </c>
      <c r="AC607" s="129">
        <v>1</v>
      </c>
      <c r="AD607" s="113">
        <v>0</v>
      </c>
      <c r="AE607" s="275">
        <v>1</v>
      </c>
      <c r="AF607" s="113">
        <v>0</v>
      </c>
      <c r="AG607" s="113"/>
      <c r="AH607" s="54">
        <f t="shared" si="20"/>
        <v>2</v>
      </c>
      <c r="AI607" s="54">
        <f t="shared" si="21"/>
        <v>1</v>
      </c>
      <c r="AJ607" s="135">
        <v>100000</v>
      </c>
      <c r="AK607" s="109">
        <v>30801</v>
      </c>
      <c r="AL607" s="149" t="s">
        <v>957</v>
      </c>
      <c r="AM607" s="136">
        <v>100000</v>
      </c>
      <c r="AN607" s="192"/>
    </row>
    <row r="608" spans="1:40" ht="25.5" x14ac:dyDescent="0.25">
      <c r="A608" s="96">
        <v>3</v>
      </c>
      <c r="B608" s="102" t="s">
        <v>281</v>
      </c>
      <c r="C608" s="96">
        <v>6</v>
      </c>
      <c r="D608" s="96" t="s">
        <v>1658</v>
      </c>
      <c r="E608" s="102" t="s">
        <v>1659</v>
      </c>
      <c r="F608" s="98">
        <v>2</v>
      </c>
      <c r="G608" s="96" t="s">
        <v>1660</v>
      </c>
      <c r="H608" s="102" t="s">
        <v>1661</v>
      </c>
      <c r="I608" s="96">
        <v>3</v>
      </c>
      <c r="J608" s="96"/>
      <c r="K608" s="102" t="s">
        <v>1662</v>
      </c>
      <c r="L608" s="98">
        <v>2020051290053</v>
      </c>
      <c r="M608" s="96">
        <v>3</v>
      </c>
      <c r="N608" s="96">
        <v>3623</v>
      </c>
      <c r="O608" s="97" t="str">
        <f>+VLOOKUP(N608,'[9]Productos PD'!$B$2:$C$349,2,FALSE)</f>
        <v>Realizar Campañas para la adopción, tenencia responsable de mascotas, protección al animal, bienestar al animal y seguridad animal.</v>
      </c>
      <c r="P608" s="96" t="s">
        <v>952</v>
      </c>
      <c r="Q608" s="96">
        <v>131</v>
      </c>
      <c r="R608" s="122" t="s">
        <v>953</v>
      </c>
      <c r="S608" s="125">
        <v>37</v>
      </c>
      <c r="T608" s="102" t="s">
        <v>1602</v>
      </c>
      <c r="U608" s="97" t="s">
        <v>1676</v>
      </c>
      <c r="V608" s="96" t="s">
        <v>952</v>
      </c>
      <c r="W608" s="125">
        <v>7</v>
      </c>
      <c r="X608" s="96" t="s">
        <v>956</v>
      </c>
      <c r="Y608" s="122">
        <v>0.1</v>
      </c>
      <c r="Z608" s="126">
        <v>1</v>
      </c>
      <c r="AA608" s="126">
        <v>4</v>
      </c>
      <c r="AB608" s="113">
        <v>2</v>
      </c>
      <c r="AC608" s="129">
        <v>3</v>
      </c>
      <c r="AD608" s="113">
        <v>2</v>
      </c>
      <c r="AE608" s="275">
        <v>4</v>
      </c>
      <c r="AF608" s="113">
        <v>2</v>
      </c>
      <c r="AG608" s="113"/>
      <c r="AH608" s="54">
        <f t="shared" si="20"/>
        <v>1.5714285714285714</v>
      </c>
      <c r="AI608" s="54">
        <f t="shared" si="21"/>
        <v>1</v>
      </c>
      <c r="AJ608" s="135">
        <v>200000</v>
      </c>
      <c r="AK608" s="109">
        <v>30801</v>
      </c>
      <c r="AL608" s="149" t="s">
        <v>957</v>
      </c>
      <c r="AM608" s="136">
        <v>200000</v>
      </c>
      <c r="AN608" s="192"/>
    </row>
    <row r="609" spans="1:40" ht="25.5" x14ac:dyDescent="0.25">
      <c r="A609" s="96">
        <v>3</v>
      </c>
      <c r="B609" s="102" t="s">
        <v>281</v>
      </c>
      <c r="C609" s="96">
        <v>6</v>
      </c>
      <c r="D609" s="96" t="s">
        <v>1658</v>
      </c>
      <c r="E609" s="102" t="s">
        <v>1659</v>
      </c>
      <c r="F609" s="98">
        <v>2</v>
      </c>
      <c r="G609" s="96" t="s">
        <v>1660</v>
      </c>
      <c r="H609" s="102" t="s">
        <v>1661</v>
      </c>
      <c r="I609" s="96">
        <v>3</v>
      </c>
      <c r="J609" s="96"/>
      <c r="K609" s="102" t="s">
        <v>1662</v>
      </c>
      <c r="L609" s="98">
        <v>2020051290053</v>
      </c>
      <c r="M609" s="96">
        <v>3</v>
      </c>
      <c r="N609" s="96">
        <v>3623</v>
      </c>
      <c r="O609" s="97" t="str">
        <f>+VLOOKUP(N609,'[9]Productos PD'!$B$2:$C$349,2,FALSE)</f>
        <v>Realizar Campañas para la adopción, tenencia responsable de mascotas, protección al animal, bienestar al animal y seguridad animal.</v>
      </c>
      <c r="P609" s="96" t="s">
        <v>952</v>
      </c>
      <c r="Q609" s="96">
        <v>131</v>
      </c>
      <c r="R609" s="122" t="s">
        <v>953</v>
      </c>
      <c r="S609" s="125">
        <v>37</v>
      </c>
      <c r="T609" s="102" t="s">
        <v>1602</v>
      </c>
      <c r="U609" s="97" t="s">
        <v>1677</v>
      </c>
      <c r="V609" s="96" t="s">
        <v>952</v>
      </c>
      <c r="W609" s="125">
        <v>4</v>
      </c>
      <c r="X609" s="96" t="s">
        <v>956</v>
      </c>
      <c r="Y609" s="122">
        <v>0.1</v>
      </c>
      <c r="Z609" s="126">
        <v>1</v>
      </c>
      <c r="AA609" s="126">
        <v>1</v>
      </c>
      <c r="AB609" s="113">
        <v>1</v>
      </c>
      <c r="AC609" s="129">
        <v>1</v>
      </c>
      <c r="AD609" s="113">
        <v>1</v>
      </c>
      <c r="AE609" s="275">
        <v>1</v>
      </c>
      <c r="AF609" s="113">
        <v>1</v>
      </c>
      <c r="AG609" s="113"/>
      <c r="AH609" s="54">
        <f t="shared" si="20"/>
        <v>0.75</v>
      </c>
      <c r="AI609" s="54">
        <f t="shared" si="21"/>
        <v>0.75</v>
      </c>
      <c r="AJ609" s="135">
        <v>100000</v>
      </c>
      <c r="AK609" s="109">
        <v>30801</v>
      </c>
      <c r="AL609" s="149" t="s">
        <v>957</v>
      </c>
      <c r="AM609" s="136">
        <v>50000</v>
      </c>
      <c r="AN609" s="192"/>
    </row>
    <row r="610" spans="1:40" ht="25.5" x14ac:dyDescent="0.25">
      <c r="A610" s="96">
        <v>3</v>
      </c>
      <c r="B610" s="102" t="s">
        <v>281</v>
      </c>
      <c r="C610" s="96">
        <v>6</v>
      </c>
      <c r="D610" s="96" t="s">
        <v>1658</v>
      </c>
      <c r="E610" s="102" t="s">
        <v>1659</v>
      </c>
      <c r="F610" s="98">
        <v>2</v>
      </c>
      <c r="G610" s="96" t="s">
        <v>1660</v>
      </c>
      <c r="H610" s="102" t="s">
        <v>1661</v>
      </c>
      <c r="I610" s="96">
        <v>3</v>
      </c>
      <c r="J610" s="96"/>
      <c r="K610" s="102" t="s">
        <v>1662</v>
      </c>
      <c r="L610" s="98">
        <v>2020051290053</v>
      </c>
      <c r="M610" s="96">
        <v>3</v>
      </c>
      <c r="N610" s="96">
        <v>3623</v>
      </c>
      <c r="O610" s="97" t="str">
        <f>+VLOOKUP(N610,'[9]Productos PD'!$B$2:$C$349,2,FALSE)</f>
        <v>Realizar Campañas para la adopción, tenencia responsable de mascotas, protección al animal, bienestar al animal y seguridad animal.</v>
      </c>
      <c r="P610" s="96" t="s">
        <v>952</v>
      </c>
      <c r="Q610" s="96">
        <v>131</v>
      </c>
      <c r="R610" s="122" t="s">
        <v>953</v>
      </c>
      <c r="S610" s="125">
        <v>37</v>
      </c>
      <c r="T610" s="102" t="s">
        <v>1602</v>
      </c>
      <c r="U610" s="97" t="s">
        <v>1678</v>
      </c>
      <c r="V610" s="96" t="s">
        <v>952</v>
      </c>
      <c r="W610" s="125">
        <v>12</v>
      </c>
      <c r="X610" s="96" t="s">
        <v>956</v>
      </c>
      <c r="Y610" s="122">
        <v>0.2</v>
      </c>
      <c r="Z610" s="126">
        <v>3</v>
      </c>
      <c r="AA610" s="126">
        <v>4</v>
      </c>
      <c r="AB610" s="113">
        <v>3</v>
      </c>
      <c r="AC610" s="129">
        <v>6</v>
      </c>
      <c r="AD610" s="113">
        <v>3</v>
      </c>
      <c r="AE610" s="275">
        <v>8</v>
      </c>
      <c r="AF610" s="113">
        <v>3</v>
      </c>
      <c r="AG610" s="113"/>
      <c r="AH610" s="54">
        <f t="shared" si="20"/>
        <v>1.5</v>
      </c>
      <c r="AI610" s="54">
        <f t="shared" si="21"/>
        <v>1</v>
      </c>
      <c r="AJ610" s="135">
        <v>7000000</v>
      </c>
      <c r="AK610" s="109">
        <v>30801</v>
      </c>
      <c r="AL610" s="149" t="s">
        <v>957</v>
      </c>
      <c r="AM610" s="136">
        <v>7000000</v>
      </c>
      <c r="AN610" s="192"/>
    </row>
    <row r="611" spans="1:40" ht="25.5" x14ac:dyDescent="0.25">
      <c r="A611" s="96">
        <v>3</v>
      </c>
      <c r="B611" s="102" t="s">
        <v>281</v>
      </c>
      <c r="C611" s="96">
        <v>6</v>
      </c>
      <c r="D611" s="96" t="s">
        <v>1658</v>
      </c>
      <c r="E611" s="102" t="s">
        <v>1659</v>
      </c>
      <c r="F611" s="98">
        <v>2</v>
      </c>
      <c r="G611" s="96" t="s">
        <v>1660</v>
      </c>
      <c r="H611" s="102" t="s">
        <v>1661</v>
      </c>
      <c r="I611" s="96">
        <v>3</v>
      </c>
      <c r="J611" s="96"/>
      <c r="K611" s="102" t="s">
        <v>1662</v>
      </c>
      <c r="L611" s="98">
        <v>2020051290053</v>
      </c>
      <c r="M611" s="96">
        <v>3</v>
      </c>
      <c r="N611" s="96">
        <v>3623</v>
      </c>
      <c r="O611" s="97" t="str">
        <f>+VLOOKUP(N611,'[9]Productos PD'!$B$2:$C$349,2,FALSE)</f>
        <v>Realizar Campañas para la adopción, tenencia responsable de mascotas, protección al animal, bienestar al animal y seguridad animal.</v>
      </c>
      <c r="P611" s="96" t="s">
        <v>952</v>
      </c>
      <c r="Q611" s="96">
        <v>131</v>
      </c>
      <c r="R611" s="122" t="s">
        <v>953</v>
      </c>
      <c r="S611" s="125">
        <v>37</v>
      </c>
      <c r="T611" s="102" t="s">
        <v>1602</v>
      </c>
      <c r="U611" s="97" t="s">
        <v>1678</v>
      </c>
      <c r="V611" s="96" t="s">
        <v>952</v>
      </c>
      <c r="W611" s="125">
        <v>12</v>
      </c>
      <c r="X611" s="96" t="s">
        <v>956</v>
      </c>
      <c r="Y611" s="122">
        <v>0.2</v>
      </c>
      <c r="Z611" s="126">
        <v>3</v>
      </c>
      <c r="AA611" s="126">
        <v>4</v>
      </c>
      <c r="AB611" s="113">
        <v>3</v>
      </c>
      <c r="AC611" s="129">
        <v>6</v>
      </c>
      <c r="AD611" s="113">
        <v>3</v>
      </c>
      <c r="AE611" s="275">
        <v>8</v>
      </c>
      <c r="AF611" s="113">
        <v>3</v>
      </c>
      <c r="AG611" s="113"/>
      <c r="AH611" s="54">
        <f t="shared" si="20"/>
        <v>1.5</v>
      </c>
      <c r="AI611" s="54">
        <f t="shared" si="21"/>
        <v>1</v>
      </c>
      <c r="AJ611" s="135">
        <v>8000000</v>
      </c>
      <c r="AK611" s="109">
        <v>50803</v>
      </c>
      <c r="AL611" s="147" t="s">
        <v>1433</v>
      </c>
      <c r="AM611" s="136">
        <v>1000000</v>
      </c>
      <c r="AN611" s="192"/>
    </row>
    <row r="612" spans="1:40" ht="25.5" x14ac:dyDescent="0.25">
      <c r="A612" s="96">
        <v>3</v>
      </c>
      <c r="B612" s="102" t="s">
        <v>281</v>
      </c>
      <c r="C612" s="96">
        <v>6</v>
      </c>
      <c r="D612" s="96" t="s">
        <v>1658</v>
      </c>
      <c r="E612" s="102" t="s">
        <v>1659</v>
      </c>
      <c r="F612" s="98">
        <v>2</v>
      </c>
      <c r="G612" s="96" t="s">
        <v>1660</v>
      </c>
      <c r="H612" s="102" t="s">
        <v>1661</v>
      </c>
      <c r="I612" s="96">
        <v>3</v>
      </c>
      <c r="J612" s="96"/>
      <c r="K612" s="102" t="s">
        <v>1662</v>
      </c>
      <c r="L612" s="98">
        <v>2020051290053</v>
      </c>
      <c r="M612" s="96">
        <v>3</v>
      </c>
      <c r="N612" s="96">
        <v>3623</v>
      </c>
      <c r="O612" s="97" t="str">
        <f>+VLOOKUP(N612,'[9]Productos PD'!$B$2:$C$349,2,FALSE)</f>
        <v>Realizar Campañas para la adopción, tenencia responsable de mascotas, protección al animal, bienestar al animal y seguridad animal.</v>
      </c>
      <c r="P612" s="96" t="s">
        <v>952</v>
      </c>
      <c r="Q612" s="96">
        <v>131</v>
      </c>
      <c r="R612" s="122" t="s">
        <v>953</v>
      </c>
      <c r="S612" s="125">
        <v>37</v>
      </c>
      <c r="T612" s="102" t="s">
        <v>1602</v>
      </c>
      <c r="U612" s="97" t="s">
        <v>1679</v>
      </c>
      <c r="V612" s="96" t="s">
        <v>952</v>
      </c>
      <c r="W612" s="125">
        <v>600</v>
      </c>
      <c r="X612" s="96" t="s">
        <v>956</v>
      </c>
      <c r="Y612" s="122">
        <v>0.1</v>
      </c>
      <c r="Z612" s="126">
        <v>350</v>
      </c>
      <c r="AA612" s="126">
        <v>350</v>
      </c>
      <c r="AB612" s="113">
        <v>83</v>
      </c>
      <c r="AC612" s="129">
        <v>320</v>
      </c>
      <c r="AD612" s="113">
        <v>83</v>
      </c>
      <c r="AE612" s="275">
        <v>300</v>
      </c>
      <c r="AF612" s="113">
        <v>84</v>
      </c>
      <c r="AG612" s="113"/>
      <c r="AH612" s="54">
        <f t="shared" si="20"/>
        <v>1.6166666666666667</v>
      </c>
      <c r="AI612" s="54">
        <f t="shared" si="21"/>
        <v>1</v>
      </c>
      <c r="AJ612" s="135">
        <v>30000000</v>
      </c>
      <c r="AK612" s="109"/>
      <c r="AL612" s="149" t="s">
        <v>965</v>
      </c>
      <c r="AM612" s="136">
        <v>30000000</v>
      </c>
      <c r="AN612" s="192"/>
    </row>
    <row r="613" spans="1:40" ht="25.5" x14ac:dyDescent="0.25">
      <c r="A613" s="96">
        <v>3</v>
      </c>
      <c r="B613" s="102" t="s">
        <v>281</v>
      </c>
      <c r="C613" s="96">
        <v>6</v>
      </c>
      <c r="D613" s="96" t="s">
        <v>1658</v>
      </c>
      <c r="E613" s="102" t="s">
        <v>1659</v>
      </c>
      <c r="F613" s="98">
        <v>2</v>
      </c>
      <c r="G613" s="96" t="s">
        <v>1660</v>
      </c>
      <c r="H613" s="102" t="s">
        <v>1661</v>
      </c>
      <c r="I613" s="96">
        <v>3</v>
      </c>
      <c r="J613" s="96"/>
      <c r="K613" s="102" t="s">
        <v>1662</v>
      </c>
      <c r="L613" s="98">
        <v>2020051290053</v>
      </c>
      <c r="M613" s="96">
        <v>4</v>
      </c>
      <c r="N613" s="96">
        <v>3624</v>
      </c>
      <c r="O613" s="97" t="str">
        <f>+VLOOKUP(N613,'[9]Productos PD'!$B$2:$C$349,2,FALSE)</f>
        <v>Acciones de estimación y caracterización de la población Canina y Felina del Municipio.</v>
      </c>
      <c r="P613" s="96" t="s">
        <v>952</v>
      </c>
      <c r="Q613" s="96">
        <v>1</v>
      </c>
      <c r="R613" s="122" t="s">
        <v>1180</v>
      </c>
      <c r="S613" s="125">
        <v>1</v>
      </c>
      <c r="T613" s="102" t="s">
        <v>1602</v>
      </c>
      <c r="U613" s="97" t="s">
        <v>1680</v>
      </c>
      <c r="V613" s="96" t="s">
        <v>952</v>
      </c>
      <c r="W613" s="125">
        <v>8000</v>
      </c>
      <c r="X613" s="103" t="s">
        <v>956</v>
      </c>
      <c r="Y613" s="122">
        <v>0.45</v>
      </c>
      <c r="Z613" s="126">
        <v>220</v>
      </c>
      <c r="AA613" s="126">
        <v>215</v>
      </c>
      <c r="AB613" s="113">
        <v>2593</v>
      </c>
      <c r="AC613" s="129">
        <v>2762</v>
      </c>
      <c r="AD613" s="113">
        <v>2593</v>
      </c>
      <c r="AE613" s="275">
        <v>1600</v>
      </c>
      <c r="AF613" s="113">
        <v>2594</v>
      </c>
      <c r="AG613" s="113"/>
      <c r="AH613" s="54">
        <f t="shared" si="20"/>
        <v>0.57212499999999999</v>
      </c>
      <c r="AI613" s="54">
        <f t="shared" si="21"/>
        <v>0.57212499999999999</v>
      </c>
      <c r="AJ613" s="135">
        <v>1000000</v>
      </c>
      <c r="AK613" s="109">
        <v>30801</v>
      </c>
      <c r="AL613" s="149" t="s">
        <v>957</v>
      </c>
      <c r="AM613" s="136">
        <v>500000</v>
      </c>
      <c r="AN613" s="192"/>
    </row>
    <row r="614" spans="1:40" ht="25.5" x14ac:dyDescent="0.25">
      <c r="A614" s="96">
        <v>3</v>
      </c>
      <c r="B614" s="102" t="s">
        <v>281</v>
      </c>
      <c r="C614" s="96">
        <v>6</v>
      </c>
      <c r="D614" s="96" t="s">
        <v>1658</v>
      </c>
      <c r="E614" s="102" t="s">
        <v>1659</v>
      </c>
      <c r="F614" s="98">
        <v>2</v>
      </c>
      <c r="G614" s="96" t="s">
        <v>1660</v>
      </c>
      <c r="H614" s="102" t="s">
        <v>1661</v>
      </c>
      <c r="I614" s="96">
        <v>3</v>
      </c>
      <c r="J614" s="96"/>
      <c r="K614" s="102" t="s">
        <v>1662</v>
      </c>
      <c r="L614" s="98">
        <v>2020051290053</v>
      </c>
      <c r="M614" s="96">
        <v>4</v>
      </c>
      <c r="N614" s="96">
        <v>3624</v>
      </c>
      <c r="O614" s="97" t="str">
        <f>+VLOOKUP(N614,'[9]Productos PD'!$B$2:$C$349,2,FALSE)</f>
        <v>Acciones de estimación y caracterización de la población Canina y Felina del Municipio.</v>
      </c>
      <c r="P614" s="96" t="s">
        <v>952</v>
      </c>
      <c r="Q614" s="96">
        <v>1</v>
      </c>
      <c r="R614" s="122" t="s">
        <v>1180</v>
      </c>
      <c r="S614" s="125">
        <v>1</v>
      </c>
      <c r="T614" s="102" t="s">
        <v>1602</v>
      </c>
      <c r="U614" s="97" t="s">
        <v>1681</v>
      </c>
      <c r="V614" s="96" t="s">
        <v>952</v>
      </c>
      <c r="W614" s="125">
        <v>1</v>
      </c>
      <c r="X614" s="96" t="s">
        <v>956</v>
      </c>
      <c r="Y614" s="122">
        <v>0.55000000000000004</v>
      </c>
      <c r="Z614" s="126">
        <v>0</v>
      </c>
      <c r="AA614" s="126">
        <v>0</v>
      </c>
      <c r="AB614" s="113">
        <v>0</v>
      </c>
      <c r="AC614" s="129">
        <v>0</v>
      </c>
      <c r="AD614" s="113">
        <v>1</v>
      </c>
      <c r="AE614" s="275" t="s">
        <v>2135</v>
      </c>
      <c r="AF614" s="113">
        <v>0</v>
      </c>
      <c r="AG614" s="204"/>
      <c r="AH614" s="54" t="e">
        <f t="shared" si="20"/>
        <v>#VALUE!</v>
      </c>
      <c r="AI614" s="54" t="e">
        <f t="shared" si="21"/>
        <v>#VALUE!</v>
      </c>
      <c r="AJ614" s="135">
        <v>4000000</v>
      </c>
      <c r="AK614" s="109">
        <v>30801</v>
      </c>
      <c r="AL614" s="149" t="s">
        <v>957</v>
      </c>
      <c r="AM614" s="136">
        <v>100000</v>
      </c>
      <c r="AN614" s="192"/>
    </row>
    <row r="615" spans="1:40" ht="25.5" x14ac:dyDescent="0.25">
      <c r="A615" s="96">
        <v>3</v>
      </c>
      <c r="B615" s="102" t="s">
        <v>281</v>
      </c>
      <c r="C615" s="96">
        <v>6</v>
      </c>
      <c r="D615" s="96" t="s">
        <v>1658</v>
      </c>
      <c r="E615" s="102" t="s">
        <v>1659</v>
      </c>
      <c r="F615" s="98">
        <v>2</v>
      </c>
      <c r="G615" s="96" t="s">
        <v>1660</v>
      </c>
      <c r="H615" s="102" t="s">
        <v>1661</v>
      </c>
      <c r="I615" s="96">
        <v>3</v>
      </c>
      <c r="J615" s="96"/>
      <c r="K615" s="102" t="s">
        <v>1662</v>
      </c>
      <c r="L615" s="98">
        <v>2020051290053</v>
      </c>
      <c r="M615" s="96">
        <v>5</v>
      </c>
      <c r="N615" s="96">
        <v>3625</v>
      </c>
      <c r="O615" s="97" t="str">
        <f>+VLOOKUP(N615,'[9]Productos PD'!$B$2:$C$349,2,FALSE)</f>
        <v>Instalación de microchips en caninos y felinos del municipio de Caldas.</v>
      </c>
      <c r="P615" s="96" t="s">
        <v>952</v>
      </c>
      <c r="Q615" s="96">
        <v>1000</v>
      </c>
      <c r="R615" s="122" t="s">
        <v>953</v>
      </c>
      <c r="S615" s="125">
        <v>300</v>
      </c>
      <c r="T615" s="102" t="s">
        <v>1602</v>
      </c>
      <c r="U615" s="97" t="s">
        <v>1682</v>
      </c>
      <c r="V615" s="96" t="s">
        <v>952</v>
      </c>
      <c r="W615" s="125">
        <v>300</v>
      </c>
      <c r="X615" s="96" t="s">
        <v>956</v>
      </c>
      <c r="Y615" s="122">
        <v>1</v>
      </c>
      <c r="Z615" s="126">
        <v>60</v>
      </c>
      <c r="AA615" s="126">
        <v>60</v>
      </c>
      <c r="AB615" s="113">
        <v>90</v>
      </c>
      <c r="AC615" s="129">
        <v>90</v>
      </c>
      <c r="AD615" s="113">
        <v>90</v>
      </c>
      <c r="AE615" s="275">
        <v>90</v>
      </c>
      <c r="AF615" s="113">
        <v>60</v>
      </c>
      <c r="AG615" s="204"/>
      <c r="AH615" s="54">
        <f t="shared" si="20"/>
        <v>0.8</v>
      </c>
      <c r="AI615" s="54">
        <f t="shared" si="21"/>
        <v>0.8</v>
      </c>
      <c r="AJ615" s="135">
        <v>8000000</v>
      </c>
      <c r="AK615" s="109">
        <v>50803</v>
      </c>
      <c r="AL615" s="147" t="s">
        <v>1618</v>
      </c>
      <c r="AM615" s="136">
        <v>5355000</v>
      </c>
      <c r="AN615" s="192"/>
    </row>
    <row r="616" spans="1:40" ht="25.5" x14ac:dyDescent="0.25">
      <c r="A616" s="96">
        <v>3</v>
      </c>
      <c r="B616" s="102" t="s">
        <v>281</v>
      </c>
      <c r="C616" s="96">
        <v>6</v>
      </c>
      <c r="D616" s="96" t="s">
        <v>1658</v>
      </c>
      <c r="E616" s="102" t="s">
        <v>1659</v>
      </c>
      <c r="F616" s="98">
        <v>2</v>
      </c>
      <c r="G616" s="96" t="s">
        <v>1660</v>
      </c>
      <c r="H616" s="102" t="s">
        <v>1661</v>
      </c>
      <c r="I616" s="96">
        <v>3</v>
      </c>
      <c r="J616" s="96"/>
      <c r="K616" s="102" t="s">
        <v>1662</v>
      </c>
      <c r="L616" s="98">
        <v>2020051290053</v>
      </c>
      <c r="M616" s="96">
        <v>5</v>
      </c>
      <c r="N616" s="96">
        <v>3625</v>
      </c>
      <c r="O616" s="97" t="str">
        <f>+VLOOKUP(N616,'[9]Productos PD'!$B$2:$C$349,2,FALSE)</f>
        <v>Instalación de microchips en caninos y felinos del municipio de Caldas.</v>
      </c>
      <c r="P616" s="96" t="s">
        <v>952</v>
      </c>
      <c r="Q616" s="96">
        <v>1000</v>
      </c>
      <c r="R616" s="122" t="s">
        <v>953</v>
      </c>
      <c r="S616" s="125">
        <v>300</v>
      </c>
      <c r="T616" s="102" t="s">
        <v>1602</v>
      </c>
      <c r="U616" s="97" t="s">
        <v>1682</v>
      </c>
      <c r="V616" s="96" t="s">
        <v>952</v>
      </c>
      <c r="W616" s="125">
        <v>300</v>
      </c>
      <c r="X616" s="96" t="s">
        <v>956</v>
      </c>
      <c r="Y616" s="122">
        <v>1</v>
      </c>
      <c r="Z616" s="126">
        <v>60</v>
      </c>
      <c r="AA616" s="126">
        <v>60</v>
      </c>
      <c r="AB616" s="113">
        <v>90</v>
      </c>
      <c r="AC616" s="129">
        <v>90</v>
      </c>
      <c r="AD616" s="113">
        <v>90</v>
      </c>
      <c r="AE616" s="275">
        <v>90</v>
      </c>
      <c r="AF616" s="113">
        <v>60</v>
      </c>
      <c r="AG616" s="204"/>
      <c r="AH616" s="54">
        <f t="shared" si="20"/>
        <v>0.8</v>
      </c>
      <c r="AI616" s="54">
        <f t="shared" si="21"/>
        <v>0.8</v>
      </c>
      <c r="AJ616" s="135">
        <v>1624176.75</v>
      </c>
      <c r="AK616" s="109">
        <v>30801</v>
      </c>
      <c r="AL616" s="149" t="s">
        <v>957</v>
      </c>
      <c r="AM616" s="136">
        <v>1000000</v>
      </c>
      <c r="AN616" s="192"/>
    </row>
    <row r="617" spans="1:40" ht="25.5" x14ac:dyDescent="0.25">
      <c r="A617" s="96">
        <v>3</v>
      </c>
      <c r="B617" s="102" t="s">
        <v>281</v>
      </c>
      <c r="C617" s="96">
        <v>6</v>
      </c>
      <c r="D617" s="96" t="s">
        <v>1658</v>
      </c>
      <c r="E617" s="102" t="s">
        <v>1659</v>
      </c>
      <c r="F617" s="98">
        <v>3</v>
      </c>
      <c r="G617" s="96" t="s">
        <v>1683</v>
      </c>
      <c r="H617" s="102" t="s">
        <v>1684</v>
      </c>
      <c r="I617" s="96">
        <v>15</v>
      </c>
      <c r="J617" s="96"/>
      <c r="K617" s="102" t="s">
        <v>1662</v>
      </c>
      <c r="L617" s="98">
        <v>2020051290053</v>
      </c>
      <c r="M617" s="96">
        <v>1</v>
      </c>
      <c r="N617" s="96">
        <v>3631</v>
      </c>
      <c r="O617" s="97" t="str">
        <f>+VLOOKUP(N617,'[9]Productos PD'!$B$2:$C$349,2,FALSE)</f>
        <v>Acciones para la prevención y protección de fauna y flora en el Municipio de Caldas.</v>
      </c>
      <c r="P617" s="96" t="s">
        <v>952</v>
      </c>
      <c r="Q617" s="96">
        <v>4</v>
      </c>
      <c r="R617" s="122" t="s">
        <v>953</v>
      </c>
      <c r="S617" s="125">
        <v>1</v>
      </c>
      <c r="T617" s="102" t="s">
        <v>1602</v>
      </c>
      <c r="U617" s="97" t="s">
        <v>1685</v>
      </c>
      <c r="V617" s="96" t="s">
        <v>952</v>
      </c>
      <c r="W617" s="125">
        <v>2</v>
      </c>
      <c r="X617" s="96" t="s">
        <v>956</v>
      </c>
      <c r="Y617" s="122">
        <v>0.5</v>
      </c>
      <c r="Z617" s="126">
        <v>1</v>
      </c>
      <c r="AA617" s="126">
        <v>2</v>
      </c>
      <c r="AB617" s="113">
        <v>0</v>
      </c>
      <c r="AC617" s="129">
        <v>0</v>
      </c>
      <c r="AD617" s="113">
        <v>1</v>
      </c>
      <c r="AE617" s="275">
        <v>1</v>
      </c>
      <c r="AF617" s="113">
        <v>0</v>
      </c>
      <c r="AG617" s="113"/>
      <c r="AH617" s="54">
        <f t="shared" si="20"/>
        <v>1.5</v>
      </c>
      <c r="AI617" s="54">
        <f t="shared" si="21"/>
        <v>1</v>
      </c>
      <c r="AJ617" s="135">
        <v>1000000</v>
      </c>
      <c r="AK617" s="109">
        <v>30801</v>
      </c>
      <c r="AL617" s="149" t="s">
        <v>957</v>
      </c>
      <c r="AM617" s="136">
        <v>1000000</v>
      </c>
      <c r="AN617" s="192"/>
    </row>
    <row r="618" spans="1:40" ht="25.5" x14ac:dyDescent="0.25">
      <c r="A618" s="96">
        <v>3</v>
      </c>
      <c r="B618" s="102" t="s">
        <v>281</v>
      </c>
      <c r="C618" s="96">
        <v>6</v>
      </c>
      <c r="D618" s="96" t="s">
        <v>1658</v>
      </c>
      <c r="E618" s="102" t="s">
        <v>1659</v>
      </c>
      <c r="F618" s="98">
        <v>3</v>
      </c>
      <c r="G618" s="96" t="s">
        <v>1683</v>
      </c>
      <c r="H618" s="102" t="s">
        <v>1684</v>
      </c>
      <c r="I618" s="96">
        <v>15</v>
      </c>
      <c r="J618" s="96"/>
      <c r="K618" s="102" t="s">
        <v>1662</v>
      </c>
      <c r="L618" s="98">
        <v>2020051290053</v>
      </c>
      <c r="M618" s="96">
        <v>1</v>
      </c>
      <c r="N618" s="96">
        <v>3631</v>
      </c>
      <c r="O618" s="97" t="str">
        <f>+VLOOKUP(N618,'[9]Productos PD'!$B$2:$C$349,2,FALSE)</f>
        <v>Acciones para la prevención y protección de fauna y flora en el Municipio de Caldas.</v>
      </c>
      <c r="P618" s="96" t="s">
        <v>952</v>
      </c>
      <c r="Q618" s="96">
        <v>4</v>
      </c>
      <c r="R618" s="122" t="s">
        <v>953</v>
      </c>
      <c r="S618" s="125">
        <v>1</v>
      </c>
      <c r="T618" s="102" t="s">
        <v>1602</v>
      </c>
      <c r="U618" s="97" t="s">
        <v>1686</v>
      </c>
      <c r="V618" s="96" t="s">
        <v>952</v>
      </c>
      <c r="W618" s="125">
        <v>3</v>
      </c>
      <c r="X618" s="96" t="s">
        <v>956</v>
      </c>
      <c r="Y618" s="144">
        <v>0.5</v>
      </c>
      <c r="Z618" s="126">
        <v>0</v>
      </c>
      <c r="AA618" s="126">
        <v>0</v>
      </c>
      <c r="AB618" s="113">
        <v>0</v>
      </c>
      <c r="AC618" s="129">
        <v>0</v>
      </c>
      <c r="AD618" s="113">
        <v>1</v>
      </c>
      <c r="AE618" s="275">
        <v>1</v>
      </c>
      <c r="AF618" s="113">
        <v>2</v>
      </c>
      <c r="AG618" s="113"/>
      <c r="AH618" s="54">
        <f t="shared" si="20"/>
        <v>0.33333333333333331</v>
      </c>
      <c r="AI618" s="54">
        <f t="shared" si="21"/>
        <v>0.33333333333333331</v>
      </c>
      <c r="AJ618" s="135">
        <v>5000000</v>
      </c>
      <c r="AK618" s="109">
        <v>30801</v>
      </c>
      <c r="AL618" s="149" t="s">
        <v>957</v>
      </c>
      <c r="AM618" s="136">
        <v>1000000</v>
      </c>
      <c r="AN618" s="192"/>
    </row>
    <row r="619" spans="1:40" ht="25.5" x14ac:dyDescent="0.25">
      <c r="A619" s="186">
        <v>3</v>
      </c>
      <c r="B619" s="277" t="s">
        <v>281</v>
      </c>
      <c r="C619" s="186">
        <v>6</v>
      </c>
      <c r="D619" s="186" t="s">
        <v>1658</v>
      </c>
      <c r="E619" s="277" t="s">
        <v>1659</v>
      </c>
      <c r="F619" s="278">
        <v>3</v>
      </c>
      <c r="G619" s="186" t="s">
        <v>1683</v>
      </c>
      <c r="H619" s="277" t="s">
        <v>1684</v>
      </c>
      <c r="I619" s="186">
        <v>15</v>
      </c>
      <c r="J619" s="186"/>
      <c r="K619" s="277" t="s">
        <v>1662</v>
      </c>
      <c r="L619" s="278">
        <v>2020051290053</v>
      </c>
      <c r="M619" s="186">
        <v>2</v>
      </c>
      <c r="N619" s="186">
        <v>3632</v>
      </c>
      <c r="O619" s="97" t="str">
        <f>+VLOOKUP(N619,'[9]Productos PD'!$B$2:$C$349,2,FALSE)</f>
        <v>Acciones para apoyar organizaciones y grupos organizados defensores de animales.</v>
      </c>
      <c r="P619" s="186" t="s">
        <v>952</v>
      </c>
      <c r="Q619" s="186">
        <v>3</v>
      </c>
      <c r="R619" s="279" t="s">
        <v>953</v>
      </c>
      <c r="S619" s="158">
        <v>1</v>
      </c>
      <c r="T619" s="102" t="s">
        <v>1602</v>
      </c>
      <c r="U619" s="105" t="s">
        <v>1687</v>
      </c>
      <c r="V619" s="96" t="s">
        <v>952</v>
      </c>
      <c r="W619" s="158">
        <v>4</v>
      </c>
      <c r="X619" s="186" t="s">
        <v>956</v>
      </c>
      <c r="Y619" s="279">
        <v>0.9</v>
      </c>
      <c r="Z619" s="128">
        <v>1</v>
      </c>
      <c r="AA619" s="126">
        <v>0</v>
      </c>
      <c r="AB619" s="204">
        <v>1</v>
      </c>
      <c r="AC619" s="129">
        <v>1</v>
      </c>
      <c r="AD619" s="204">
        <v>1</v>
      </c>
      <c r="AE619" s="275">
        <v>1</v>
      </c>
      <c r="AF619" s="204">
        <v>1</v>
      </c>
      <c r="AG619" s="113"/>
      <c r="AH619" s="54">
        <f t="shared" si="20"/>
        <v>0.5</v>
      </c>
      <c r="AI619" s="54">
        <f t="shared" si="21"/>
        <v>0.5</v>
      </c>
      <c r="AJ619" s="280">
        <v>5000000</v>
      </c>
      <c r="AK619" s="109">
        <v>30801</v>
      </c>
      <c r="AL619" s="149" t="s">
        <v>957</v>
      </c>
      <c r="AM619" s="136">
        <v>1000000</v>
      </c>
      <c r="AN619" s="192"/>
    </row>
    <row r="620" spans="1:40" ht="25.5" x14ac:dyDescent="0.25">
      <c r="A620" s="186">
        <v>3</v>
      </c>
      <c r="B620" s="277" t="s">
        <v>281</v>
      </c>
      <c r="C620" s="186">
        <v>6</v>
      </c>
      <c r="D620" s="186" t="s">
        <v>1658</v>
      </c>
      <c r="E620" s="277" t="s">
        <v>1659</v>
      </c>
      <c r="F620" s="278">
        <v>3</v>
      </c>
      <c r="G620" s="186" t="s">
        <v>1683</v>
      </c>
      <c r="H620" s="277" t="s">
        <v>1684</v>
      </c>
      <c r="I620" s="186">
        <v>15</v>
      </c>
      <c r="J620" s="186"/>
      <c r="K620" s="277" t="s">
        <v>1662</v>
      </c>
      <c r="L620" s="278">
        <v>2020051290053</v>
      </c>
      <c r="M620" s="186">
        <v>2</v>
      </c>
      <c r="N620" s="186">
        <v>3632</v>
      </c>
      <c r="O620" s="97" t="str">
        <f>+VLOOKUP(N620,'[9]Productos PD'!$B$2:$C$349,2,FALSE)</f>
        <v>Acciones para apoyar organizaciones y grupos organizados defensores de animales.</v>
      </c>
      <c r="P620" s="186" t="s">
        <v>952</v>
      </c>
      <c r="Q620" s="186">
        <v>3</v>
      </c>
      <c r="R620" s="279" t="s">
        <v>953</v>
      </c>
      <c r="S620" s="158">
        <v>1</v>
      </c>
      <c r="T620" s="102" t="s">
        <v>1602</v>
      </c>
      <c r="U620" s="105" t="s">
        <v>1688</v>
      </c>
      <c r="V620" s="96" t="s">
        <v>952</v>
      </c>
      <c r="W620" s="158">
        <v>1</v>
      </c>
      <c r="X620" s="186" t="s">
        <v>956</v>
      </c>
      <c r="Y620" s="279">
        <v>0.1</v>
      </c>
      <c r="Z620" s="128">
        <v>0</v>
      </c>
      <c r="AA620" s="126">
        <v>0</v>
      </c>
      <c r="AB620" s="204">
        <v>0</v>
      </c>
      <c r="AC620" s="129">
        <v>0</v>
      </c>
      <c r="AD620" s="204">
        <v>0</v>
      </c>
      <c r="AE620" s="281">
        <v>0</v>
      </c>
      <c r="AF620" s="204">
        <v>1</v>
      </c>
      <c r="AG620" s="113"/>
      <c r="AH620" s="54">
        <f t="shared" si="20"/>
        <v>0</v>
      </c>
      <c r="AI620" s="54">
        <f t="shared" si="21"/>
        <v>0</v>
      </c>
      <c r="AJ620" s="280">
        <v>2000000</v>
      </c>
      <c r="AK620" s="109">
        <v>30801</v>
      </c>
      <c r="AL620" s="149" t="s">
        <v>957</v>
      </c>
      <c r="AM620" s="136">
        <v>0</v>
      </c>
      <c r="AN620" s="192"/>
    </row>
    <row r="621" spans="1:40" ht="38.25" x14ac:dyDescent="0.25">
      <c r="A621" s="96">
        <v>3</v>
      </c>
      <c r="B621" s="102" t="s">
        <v>281</v>
      </c>
      <c r="C621" s="96">
        <v>6</v>
      </c>
      <c r="D621" s="96" t="s">
        <v>1658</v>
      </c>
      <c r="E621" s="102" t="s">
        <v>1659</v>
      </c>
      <c r="F621" s="98">
        <v>3</v>
      </c>
      <c r="G621" s="96" t="s">
        <v>1683</v>
      </c>
      <c r="H621" s="102" t="s">
        <v>1684</v>
      </c>
      <c r="I621" s="96">
        <v>15</v>
      </c>
      <c r="J621" s="96"/>
      <c r="K621" s="102" t="s">
        <v>1662</v>
      </c>
      <c r="L621" s="98">
        <v>2020051290053</v>
      </c>
      <c r="M621" s="96">
        <v>4</v>
      </c>
      <c r="N621" s="96">
        <v>3634</v>
      </c>
      <c r="O621" s="97" t="str">
        <f>+VLOOKUP(N621,'[9]Productos PD'!$B$2:$C$349,2,FALSE)</f>
        <v>Estrategias coordinadas, para el fortalecimiento del programa de sustitución de vehículos de tracción animal, por otro medio de carga y bienestar del caballo de alquiler.</v>
      </c>
      <c r="P621" s="96" t="s">
        <v>952</v>
      </c>
      <c r="Q621" s="96">
        <v>2</v>
      </c>
      <c r="R621" s="122" t="s">
        <v>1180</v>
      </c>
      <c r="S621" s="125">
        <v>2</v>
      </c>
      <c r="T621" s="102" t="s">
        <v>1602</v>
      </c>
      <c r="U621" s="97" t="s">
        <v>1689</v>
      </c>
      <c r="V621" s="96" t="s">
        <v>952</v>
      </c>
      <c r="W621" s="125">
        <v>4</v>
      </c>
      <c r="X621" s="96" t="s">
        <v>956</v>
      </c>
      <c r="Y621" s="122">
        <v>0.5</v>
      </c>
      <c r="Z621" s="126">
        <v>1</v>
      </c>
      <c r="AA621" s="126">
        <v>1</v>
      </c>
      <c r="AB621" s="113">
        <v>1</v>
      </c>
      <c r="AC621" s="129">
        <v>1</v>
      </c>
      <c r="AD621" s="113">
        <v>1</v>
      </c>
      <c r="AE621" s="281">
        <v>1</v>
      </c>
      <c r="AF621" s="113">
        <v>1</v>
      </c>
      <c r="AG621" s="113"/>
      <c r="AH621" s="54">
        <f t="shared" si="20"/>
        <v>0.75</v>
      </c>
      <c r="AI621" s="54">
        <f t="shared" si="21"/>
        <v>0.75</v>
      </c>
      <c r="AJ621" s="135">
        <v>6000000</v>
      </c>
      <c r="AK621" s="109">
        <v>50801</v>
      </c>
      <c r="AL621" s="147" t="s">
        <v>985</v>
      </c>
      <c r="AM621" s="136">
        <v>910955</v>
      </c>
      <c r="AN621" s="192"/>
    </row>
    <row r="622" spans="1:40" ht="38.25" x14ac:dyDescent="0.25">
      <c r="A622" s="96">
        <v>3</v>
      </c>
      <c r="B622" s="102" t="s">
        <v>281</v>
      </c>
      <c r="C622" s="96">
        <v>6</v>
      </c>
      <c r="D622" s="96" t="s">
        <v>1658</v>
      </c>
      <c r="E622" s="102" t="s">
        <v>1659</v>
      </c>
      <c r="F622" s="98">
        <v>3</v>
      </c>
      <c r="G622" s="96" t="s">
        <v>1683</v>
      </c>
      <c r="H622" s="102" t="s">
        <v>1684</v>
      </c>
      <c r="I622" s="96">
        <v>15</v>
      </c>
      <c r="J622" s="96"/>
      <c r="K622" s="102" t="s">
        <v>1662</v>
      </c>
      <c r="L622" s="98">
        <v>2020051290053</v>
      </c>
      <c r="M622" s="96">
        <v>4</v>
      </c>
      <c r="N622" s="96">
        <v>3634</v>
      </c>
      <c r="O622" s="97" t="str">
        <f>+VLOOKUP(N622,'[9]Productos PD'!$B$2:$C$349,2,FALSE)</f>
        <v>Estrategias coordinadas, para el fortalecimiento del programa de sustitución de vehículos de tracción animal, por otro medio de carga y bienestar del caballo de alquiler.</v>
      </c>
      <c r="P622" s="96" t="s">
        <v>952</v>
      </c>
      <c r="Q622" s="96">
        <v>2</v>
      </c>
      <c r="R622" s="122" t="s">
        <v>1180</v>
      </c>
      <c r="S622" s="125">
        <v>2</v>
      </c>
      <c r="T622" s="102" t="s">
        <v>1602</v>
      </c>
      <c r="U622" s="97" t="s">
        <v>1690</v>
      </c>
      <c r="V622" s="96" t="s">
        <v>952</v>
      </c>
      <c r="W622" s="125">
        <v>110</v>
      </c>
      <c r="X622" s="96" t="s">
        <v>956</v>
      </c>
      <c r="Y622" s="122">
        <v>0.2</v>
      </c>
      <c r="Z622" s="126">
        <v>0</v>
      </c>
      <c r="AA622" s="126">
        <v>0</v>
      </c>
      <c r="AB622" s="113">
        <v>36</v>
      </c>
      <c r="AC622" s="129">
        <v>100</v>
      </c>
      <c r="AD622" s="113">
        <v>37</v>
      </c>
      <c r="AE622" s="275">
        <v>100</v>
      </c>
      <c r="AF622" s="113">
        <v>37</v>
      </c>
      <c r="AG622" s="113"/>
      <c r="AH622" s="54">
        <f t="shared" si="20"/>
        <v>1.8181818181818181</v>
      </c>
      <c r="AI622" s="54">
        <f t="shared" si="21"/>
        <v>1</v>
      </c>
      <c r="AJ622" s="135">
        <v>4000000</v>
      </c>
      <c r="AK622" s="109">
        <v>50801</v>
      </c>
      <c r="AL622" s="147" t="s">
        <v>1614</v>
      </c>
      <c r="AM622" s="136">
        <v>3800000</v>
      </c>
      <c r="AN622" s="192"/>
    </row>
    <row r="623" spans="1:40" ht="38.25" x14ac:dyDescent="0.25">
      <c r="A623" s="96">
        <v>3</v>
      </c>
      <c r="B623" s="102" t="s">
        <v>281</v>
      </c>
      <c r="C623" s="96">
        <v>6</v>
      </c>
      <c r="D623" s="96" t="s">
        <v>1658</v>
      </c>
      <c r="E623" s="102" t="s">
        <v>1659</v>
      </c>
      <c r="F623" s="98">
        <v>3</v>
      </c>
      <c r="G623" s="96" t="s">
        <v>1683</v>
      </c>
      <c r="H623" s="102" t="s">
        <v>1684</v>
      </c>
      <c r="I623" s="96">
        <v>15</v>
      </c>
      <c r="J623" s="96"/>
      <c r="K623" s="102" t="s">
        <v>1662</v>
      </c>
      <c r="L623" s="98">
        <v>2020051290053</v>
      </c>
      <c r="M623" s="96">
        <v>4</v>
      </c>
      <c r="N623" s="96">
        <v>3634</v>
      </c>
      <c r="O623" s="97" t="str">
        <f>+VLOOKUP(N623,'[9]Productos PD'!$B$2:$C$349,2,FALSE)</f>
        <v>Estrategias coordinadas, para el fortalecimiento del programa de sustitución de vehículos de tracción animal, por otro medio de carga y bienestar del caballo de alquiler.</v>
      </c>
      <c r="P623" s="96" t="s">
        <v>952</v>
      </c>
      <c r="Q623" s="96">
        <v>2</v>
      </c>
      <c r="R623" s="122" t="s">
        <v>1180</v>
      </c>
      <c r="S623" s="125">
        <v>2</v>
      </c>
      <c r="T623" s="102" t="s">
        <v>1602</v>
      </c>
      <c r="U623" s="282" t="s">
        <v>1691</v>
      </c>
      <c r="V623" s="96" t="s">
        <v>952</v>
      </c>
      <c r="W623" s="125">
        <v>3</v>
      </c>
      <c r="X623" s="96" t="s">
        <v>956</v>
      </c>
      <c r="Y623" s="122">
        <v>0.3</v>
      </c>
      <c r="Z623" s="126">
        <v>0</v>
      </c>
      <c r="AA623" s="126">
        <v>0</v>
      </c>
      <c r="AB623" s="113">
        <v>1</v>
      </c>
      <c r="AC623" s="129">
        <v>0</v>
      </c>
      <c r="AD623" s="113">
        <v>1</v>
      </c>
      <c r="AE623" s="275">
        <v>1</v>
      </c>
      <c r="AF623" s="113">
        <v>1</v>
      </c>
      <c r="AG623" s="113"/>
      <c r="AH623" s="54">
        <f t="shared" si="20"/>
        <v>0.33333333333333331</v>
      </c>
      <c r="AI623" s="54">
        <f t="shared" si="21"/>
        <v>0.33333333333333331</v>
      </c>
      <c r="AJ623" s="135">
        <v>1723076</v>
      </c>
      <c r="AK623" s="109">
        <v>50801</v>
      </c>
      <c r="AL623" s="147" t="s">
        <v>1614</v>
      </c>
      <c r="AM623" s="136">
        <v>910955</v>
      </c>
      <c r="AN623" s="192"/>
    </row>
    <row r="624" spans="1:40" ht="38.25" x14ac:dyDescent="0.25">
      <c r="A624" s="96">
        <v>1</v>
      </c>
      <c r="B624" s="102" t="s">
        <v>5</v>
      </c>
      <c r="C624" s="96">
        <v>6</v>
      </c>
      <c r="D624" s="96" t="s">
        <v>1692</v>
      </c>
      <c r="E624" s="102" t="s">
        <v>1693</v>
      </c>
      <c r="F624" s="98">
        <v>1</v>
      </c>
      <c r="G624" s="96" t="s">
        <v>1694</v>
      </c>
      <c r="H624" s="102" t="s">
        <v>1695</v>
      </c>
      <c r="I624" s="96">
        <v>10</v>
      </c>
      <c r="J624" s="96"/>
      <c r="K624" s="102" t="s">
        <v>1601</v>
      </c>
      <c r="L624" s="98">
        <v>2020051290052</v>
      </c>
      <c r="M624" s="96">
        <v>1</v>
      </c>
      <c r="N624" s="96">
        <v>1611</v>
      </c>
      <c r="O624" s="97" t="str">
        <f>+VLOOKUP(N624,'[9]Productos PD'!$B$2:$C$349,2,FALSE)</f>
        <v>Acciones orientadas a fortalecer los programas de asistencia y atención a los diferentes grupos que garantizan el enfoque de derechos para la atención diferencial de grupos étnicos.</v>
      </c>
      <c r="P624" s="96" t="s">
        <v>952</v>
      </c>
      <c r="Q624" s="96">
        <v>4</v>
      </c>
      <c r="R624" s="122" t="s">
        <v>953</v>
      </c>
      <c r="S624" s="125">
        <v>2</v>
      </c>
      <c r="T624" s="102" t="s">
        <v>1602</v>
      </c>
      <c r="U624" s="282" t="s">
        <v>1696</v>
      </c>
      <c r="V624" s="96" t="s">
        <v>983</v>
      </c>
      <c r="W624" s="189">
        <v>1</v>
      </c>
      <c r="X624" s="96" t="s">
        <v>956</v>
      </c>
      <c r="Y624" s="122">
        <v>0.5</v>
      </c>
      <c r="Z624" s="54">
        <v>0.1</v>
      </c>
      <c r="AA624" s="283">
        <v>0.1</v>
      </c>
      <c r="AB624" s="54">
        <v>0.3</v>
      </c>
      <c r="AC624" s="112">
        <v>0.4</v>
      </c>
      <c r="AD624" s="54">
        <v>0.3</v>
      </c>
      <c r="AE624" s="276">
        <v>0.3</v>
      </c>
      <c r="AF624" s="54">
        <v>0.3</v>
      </c>
      <c r="AG624" s="113"/>
      <c r="AH624" s="54">
        <f t="shared" si="20"/>
        <v>0.8</v>
      </c>
      <c r="AI624" s="54">
        <f t="shared" si="21"/>
        <v>0.8</v>
      </c>
      <c r="AJ624" s="135">
        <v>8000000</v>
      </c>
      <c r="AK624" s="109">
        <v>31603</v>
      </c>
      <c r="AL624" s="149" t="s">
        <v>957</v>
      </c>
      <c r="AM624" s="136"/>
      <c r="AN624" s="192"/>
    </row>
    <row r="625" spans="1:40" ht="38.25" x14ac:dyDescent="0.25">
      <c r="A625" s="96">
        <v>1</v>
      </c>
      <c r="B625" s="102" t="s">
        <v>5</v>
      </c>
      <c r="C625" s="96">
        <v>6</v>
      </c>
      <c r="D625" s="96" t="s">
        <v>1692</v>
      </c>
      <c r="E625" s="102" t="s">
        <v>1693</v>
      </c>
      <c r="F625" s="98">
        <v>1</v>
      </c>
      <c r="G625" s="96" t="s">
        <v>1694</v>
      </c>
      <c r="H625" s="102" t="s">
        <v>1695</v>
      </c>
      <c r="I625" s="96">
        <v>10</v>
      </c>
      <c r="J625" s="96"/>
      <c r="K625" s="102" t="s">
        <v>1601</v>
      </c>
      <c r="L625" s="98">
        <v>2020051290052</v>
      </c>
      <c r="M625" s="96">
        <v>1</v>
      </c>
      <c r="N625" s="96">
        <v>1611</v>
      </c>
      <c r="O625" s="97" t="str">
        <f>+VLOOKUP(N625,'[9]Productos PD'!$B$2:$C$349,2,FALSE)</f>
        <v>Acciones orientadas a fortalecer los programas de asistencia y atención a los diferentes grupos que garantizan el enfoque de derechos para la atención diferencial de grupos étnicos.</v>
      </c>
      <c r="P625" s="96" t="s">
        <v>952</v>
      </c>
      <c r="Q625" s="96">
        <v>4</v>
      </c>
      <c r="R625" s="122" t="s">
        <v>953</v>
      </c>
      <c r="S625" s="125">
        <v>2</v>
      </c>
      <c r="T625" s="102" t="s">
        <v>1602</v>
      </c>
      <c r="U625" s="97" t="s">
        <v>1697</v>
      </c>
      <c r="V625" s="96" t="s">
        <v>952</v>
      </c>
      <c r="W625" s="125">
        <v>4</v>
      </c>
      <c r="X625" s="96" t="s">
        <v>956</v>
      </c>
      <c r="Y625" s="122">
        <v>0.5</v>
      </c>
      <c r="Z625" s="126">
        <v>1</v>
      </c>
      <c r="AA625" s="198">
        <v>5</v>
      </c>
      <c r="AB625" s="113">
        <v>1</v>
      </c>
      <c r="AC625" s="129">
        <v>5</v>
      </c>
      <c r="AD625" s="113">
        <v>1</v>
      </c>
      <c r="AE625" s="275">
        <v>3</v>
      </c>
      <c r="AF625" s="113">
        <v>1</v>
      </c>
      <c r="AG625" s="113"/>
      <c r="AH625" s="54">
        <f t="shared" si="20"/>
        <v>3.25</v>
      </c>
      <c r="AI625" s="54">
        <f t="shared" si="21"/>
        <v>1</v>
      </c>
      <c r="AJ625" s="135">
        <v>2000000</v>
      </c>
      <c r="AK625" s="109">
        <v>31603</v>
      </c>
      <c r="AL625" s="149" t="s">
        <v>957</v>
      </c>
      <c r="AM625" s="136"/>
      <c r="AN625" s="192"/>
    </row>
    <row r="626" spans="1:40" ht="38.25" x14ac:dyDescent="0.25">
      <c r="A626" s="96">
        <v>1</v>
      </c>
      <c r="B626" s="102" t="s">
        <v>5</v>
      </c>
      <c r="C626" s="96">
        <v>6</v>
      </c>
      <c r="D626" s="96" t="s">
        <v>1692</v>
      </c>
      <c r="E626" s="102" t="s">
        <v>1693</v>
      </c>
      <c r="F626" s="98">
        <v>1</v>
      </c>
      <c r="G626" s="96" t="s">
        <v>1694</v>
      </c>
      <c r="H626" s="102" t="s">
        <v>1695</v>
      </c>
      <c r="I626" s="96">
        <v>10</v>
      </c>
      <c r="J626" s="96"/>
      <c r="K626" s="102" t="s">
        <v>1601</v>
      </c>
      <c r="L626" s="98">
        <v>2020051290052</v>
      </c>
      <c r="M626" s="96">
        <v>2</v>
      </c>
      <c r="N626" s="96">
        <v>1612</v>
      </c>
      <c r="O626" s="97" t="str">
        <f>+VLOOKUP(N626,'[9]Productos PD'!$B$2:$C$349,2,FALSE)</f>
        <v>Acciones para generar oportunidades de estudio y empleabilidad para los grupos étnicos mediante la atención de necesidades en materia de empleo, innovación, emprendimiento y desarrollo humano.</v>
      </c>
      <c r="P626" s="96" t="s">
        <v>952</v>
      </c>
      <c r="Q626" s="96">
        <v>3</v>
      </c>
      <c r="R626" s="122" t="s">
        <v>953</v>
      </c>
      <c r="S626" s="125">
        <v>1</v>
      </c>
      <c r="T626" s="102" t="s">
        <v>1602</v>
      </c>
      <c r="U626" s="282" t="s">
        <v>1698</v>
      </c>
      <c r="V626" s="96" t="s">
        <v>983</v>
      </c>
      <c r="W626" s="54">
        <v>1</v>
      </c>
      <c r="X626" s="96" t="s">
        <v>956</v>
      </c>
      <c r="Y626" s="122">
        <v>0.4</v>
      </c>
      <c r="Z626" s="54">
        <v>0.1</v>
      </c>
      <c r="AA626" s="283">
        <v>0.1</v>
      </c>
      <c r="AB626" s="54">
        <f>W626*0.2</f>
        <v>0.2</v>
      </c>
      <c r="AC626" s="112">
        <v>0.2</v>
      </c>
      <c r="AD626" s="54">
        <f>W626*0.4</f>
        <v>0.4</v>
      </c>
      <c r="AE626" s="170">
        <v>3</v>
      </c>
      <c r="AF626" s="54">
        <v>0.3</v>
      </c>
      <c r="AG626" s="113"/>
      <c r="AH626" s="54">
        <f t="shared" si="20"/>
        <v>3.3</v>
      </c>
      <c r="AI626" s="54">
        <f t="shared" si="21"/>
        <v>1</v>
      </c>
      <c r="AJ626" s="135">
        <v>5000000</v>
      </c>
      <c r="AK626" s="109">
        <v>31603</v>
      </c>
      <c r="AL626" s="149" t="s">
        <v>957</v>
      </c>
      <c r="AM626" s="136"/>
      <c r="AN626" s="192"/>
    </row>
    <row r="627" spans="1:40" ht="38.25" x14ac:dyDescent="0.25">
      <c r="A627" s="96">
        <v>1</v>
      </c>
      <c r="B627" s="102" t="s">
        <v>5</v>
      </c>
      <c r="C627" s="96">
        <v>6</v>
      </c>
      <c r="D627" s="96" t="s">
        <v>1692</v>
      </c>
      <c r="E627" s="102" t="s">
        <v>1693</v>
      </c>
      <c r="F627" s="98">
        <v>1</v>
      </c>
      <c r="G627" s="96" t="s">
        <v>1694</v>
      </c>
      <c r="H627" s="102" t="s">
        <v>1695</v>
      </c>
      <c r="I627" s="96">
        <v>10</v>
      </c>
      <c r="J627" s="96"/>
      <c r="K627" s="102" t="s">
        <v>1601</v>
      </c>
      <c r="L627" s="98">
        <v>2020051290052</v>
      </c>
      <c r="M627" s="96">
        <v>2</v>
      </c>
      <c r="N627" s="96">
        <v>1612</v>
      </c>
      <c r="O627" s="97" t="str">
        <f>+VLOOKUP(N627,'[9]Productos PD'!$B$2:$C$349,2,FALSE)</f>
        <v>Acciones para generar oportunidades de estudio y empleabilidad para los grupos étnicos mediante la atención de necesidades en materia de empleo, innovación, emprendimiento y desarrollo humano.</v>
      </c>
      <c r="P627" s="96" t="s">
        <v>952</v>
      </c>
      <c r="Q627" s="96">
        <v>3</v>
      </c>
      <c r="R627" s="122" t="s">
        <v>953</v>
      </c>
      <c r="S627" s="125">
        <v>1</v>
      </c>
      <c r="T627" s="102" t="s">
        <v>1602</v>
      </c>
      <c r="U627" s="97" t="s">
        <v>1699</v>
      </c>
      <c r="V627" s="96" t="s">
        <v>952</v>
      </c>
      <c r="W627" s="125">
        <v>3</v>
      </c>
      <c r="X627" s="96" t="s">
        <v>956</v>
      </c>
      <c r="Y627" s="122">
        <v>0.6</v>
      </c>
      <c r="Z627" s="126">
        <f>W627*0</f>
        <v>0</v>
      </c>
      <c r="AA627" s="198">
        <v>0</v>
      </c>
      <c r="AB627" s="113">
        <v>1</v>
      </c>
      <c r="AC627" s="129">
        <v>2</v>
      </c>
      <c r="AD627" s="113">
        <v>1</v>
      </c>
      <c r="AE627" s="275">
        <v>2</v>
      </c>
      <c r="AF627" s="113">
        <v>1</v>
      </c>
      <c r="AG627" s="113"/>
      <c r="AH627" s="54">
        <f t="shared" si="20"/>
        <v>1.3333333333333333</v>
      </c>
      <c r="AI627" s="54">
        <f t="shared" si="21"/>
        <v>1</v>
      </c>
      <c r="AJ627" s="135">
        <v>5000000</v>
      </c>
      <c r="AK627" s="109">
        <v>31603</v>
      </c>
      <c r="AL627" s="149" t="s">
        <v>957</v>
      </c>
      <c r="AM627" s="136"/>
      <c r="AN627" s="192"/>
    </row>
    <row r="628" spans="1:40" ht="38.25" x14ac:dyDescent="0.25">
      <c r="A628" s="96">
        <v>1</v>
      </c>
      <c r="B628" s="102" t="s">
        <v>5</v>
      </c>
      <c r="C628" s="96">
        <v>6</v>
      </c>
      <c r="D628" s="96" t="s">
        <v>1692</v>
      </c>
      <c r="E628" s="102" t="s">
        <v>1693</v>
      </c>
      <c r="F628" s="98">
        <v>1</v>
      </c>
      <c r="G628" s="96" t="s">
        <v>1694</v>
      </c>
      <c r="H628" s="102" t="s">
        <v>1695</v>
      </c>
      <c r="I628" s="96">
        <v>10</v>
      </c>
      <c r="J628" s="96"/>
      <c r="K628" s="102" t="s">
        <v>1601</v>
      </c>
      <c r="L628" s="98">
        <v>2020051290052</v>
      </c>
      <c r="M628" s="96">
        <v>2</v>
      </c>
      <c r="N628" s="96">
        <v>1612</v>
      </c>
      <c r="O628" s="97" t="str">
        <f>+VLOOKUP(N628,'[9]Productos PD'!$B$2:$C$349,2,FALSE)</f>
        <v>Acciones para generar oportunidades de estudio y empleabilidad para los grupos étnicos mediante la atención de necesidades en materia de empleo, innovación, emprendimiento y desarrollo humano.</v>
      </c>
      <c r="P628" s="96" t="s">
        <v>952</v>
      </c>
      <c r="Q628" s="96">
        <v>3</v>
      </c>
      <c r="R628" s="122" t="s">
        <v>953</v>
      </c>
      <c r="S628" s="125">
        <v>1</v>
      </c>
      <c r="T628" s="102" t="s">
        <v>1602</v>
      </c>
      <c r="U628" s="97" t="s">
        <v>1699</v>
      </c>
      <c r="V628" s="96" t="s">
        <v>952</v>
      </c>
      <c r="W628" s="125">
        <v>3</v>
      </c>
      <c r="X628" s="96" t="s">
        <v>956</v>
      </c>
      <c r="Y628" s="122">
        <v>0.6</v>
      </c>
      <c r="Z628" s="126">
        <f>W628*0</f>
        <v>0</v>
      </c>
      <c r="AA628" s="198">
        <v>0</v>
      </c>
      <c r="AB628" s="113">
        <v>1</v>
      </c>
      <c r="AC628" s="129">
        <v>2</v>
      </c>
      <c r="AD628" s="113">
        <v>1</v>
      </c>
      <c r="AE628" s="170">
        <v>2</v>
      </c>
      <c r="AF628" s="113">
        <v>1</v>
      </c>
      <c r="AG628" s="113"/>
      <c r="AH628" s="54">
        <f t="shared" si="20"/>
        <v>1.3333333333333333</v>
      </c>
      <c r="AI628" s="54">
        <f t="shared" si="21"/>
        <v>1</v>
      </c>
      <c r="AJ628" s="135">
        <v>5000000</v>
      </c>
      <c r="AK628" s="109">
        <v>51303</v>
      </c>
      <c r="AL628" s="149" t="s">
        <v>1433</v>
      </c>
      <c r="AM628" s="136">
        <v>500000</v>
      </c>
      <c r="AN628" s="192"/>
    </row>
    <row r="629" spans="1:40" ht="38.25" x14ac:dyDescent="0.25">
      <c r="A629" s="96">
        <v>4</v>
      </c>
      <c r="B629" s="102" t="s">
        <v>189</v>
      </c>
      <c r="C629" s="96">
        <v>1</v>
      </c>
      <c r="D629" s="96" t="s">
        <v>1597</v>
      </c>
      <c r="E629" s="102" t="s">
        <v>1598</v>
      </c>
      <c r="F629" s="98">
        <v>2</v>
      </c>
      <c r="G629" s="96" t="s">
        <v>1700</v>
      </c>
      <c r="H629" s="102" t="s">
        <v>1701</v>
      </c>
      <c r="I629" s="96">
        <v>17</v>
      </c>
      <c r="J629" s="96"/>
      <c r="K629" s="102" t="s">
        <v>1601</v>
      </c>
      <c r="L629" s="98">
        <v>2020051290052</v>
      </c>
      <c r="M629" s="96">
        <v>1</v>
      </c>
      <c r="N629" s="96">
        <v>4121</v>
      </c>
      <c r="O629" s="97" t="str">
        <f>+VLOOKUP(N629,'[9]Productos PD'!$B$2:$C$349,2,FALSE)</f>
        <v>Estructuración, formulación e implementación de la política pública y el plan estratégico de libertad de culto y conciencia formulada y aprobada.</v>
      </c>
      <c r="P629" s="96" t="s">
        <v>983</v>
      </c>
      <c r="Q629" s="122">
        <v>1</v>
      </c>
      <c r="R629" s="122" t="s">
        <v>1001</v>
      </c>
      <c r="S629" s="122">
        <v>0.25</v>
      </c>
      <c r="T629" s="102" t="s">
        <v>1602</v>
      </c>
      <c r="U629" s="101" t="s">
        <v>1702</v>
      </c>
      <c r="V629" s="96" t="s">
        <v>952</v>
      </c>
      <c r="W629" s="125">
        <v>1</v>
      </c>
      <c r="X629" s="96" t="s">
        <v>956</v>
      </c>
      <c r="Y629" s="122">
        <v>0.4</v>
      </c>
      <c r="Z629" s="126">
        <v>1</v>
      </c>
      <c r="AA629" s="198">
        <v>1</v>
      </c>
      <c r="AB629" s="113">
        <v>0</v>
      </c>
      <c r="AC629" s="129">
        <v>0</v>
      </c>
      <c r="AD629" s="113">
        <v>0</v>
      </c>
      <c r="AE629" s="170">
        <v>0</v>
      </c>
      <c r="AF629" s="113">
        <v>0</v>
      </c>
      <c r="AG629" s="113"/>
      <c r="AH629" s="54">
        <f t="shared" si="20"/>
        <v>1</v>
      </c>
      <c r="AI629" s="54">
        <f t="shared" si="21"/>
        <v>1</v>
      </c>
      <c r="AJ629" s="135">
        <v>5000000</v>
      </c>
      <c r="AK629" s="109">
        <v>31603</v>
      </c>
      <c r="AL629" s="149" t="s">
        <v>957</v>
      </c>
      <c r="AM629" s="136"/>
      <c r="AN629" s="192"/>
    </row>
    <row r="630" spans="1:40" ht="25.5" x14ac:dyDescent="0.25">
      <c r="A630" s="96">
        <v>4</v>
      </c>
      <c r="B630" s="102" t="s">
        <v>189</v>
      </c>
      <c r="C630" s="96">
        <v>1</v>
      </c>
      <c r="D630" s="96" t="s">
        <v>1597</v>
      </c>
      <c r="E630" s="102" t="s">
        <v>1598</v>
      </c>
      <c r="F630" s="98">
        <v>2</v>
      </c>
      <c r="G630" s="96" t="s">
        <v>1700</v>
      </c>
      <c r="H630" s="102" t="s">
        <v>1701</v>
      </c>
      <c r="I630" s="96">
        <v>17</v>
      </c>
      <c r="J630" s="96"/>
      <c r="K630" s="102" t="s">
        <v>1601</v>
      </c>
      <c r="L630" s="98">
        <v>2020051290052</v>
      </c>
      <c r="M630" s="96">
        <v>1</v>
      </c>
      <c r="N630" s="96">
        <v>4121</v>
      </c>
      <c r="O630" s="97" t="str">
        <f>+VLOOKUP(N630,'[9]Productos PD'!$B$2:$C$349,2,FALSE)</f>
        <v>Estructuración, formulación e implementación de la política pública y el plan estratégico de libertad de culto y conciencia formulada y aprobada.</v>
      </c>
      <c r="P630" s="96" t="s">
        <v>983</v>
      </c>
      <c r="Q630" s="122">
        <v>1</v>
      </c>
      <c r="R630" s="122" t="s">
        <v>1001</v>
      </c>
      <c r="S630" s="122">
        <v>0.25</v>
      </c>
      <c r="T630" s="102" t="s">
        <v>1602</v>
      </c>
      <c r="U630" s="101" t="s">
        <v>1703</v>
      </c>
      <c r="V630" s="96" t="s">
        <v>952</v>
      </c>
      <c r="W630" s="125">
        <v>4</v>
      </c>
      <c r="X630" s="96" t="s">
        <v>956</v>
      </c>
      <c r="Y630" s="122">
        <v>0.4</v>
      </c>
      <c r="Z630" s="126">
        <v>1</v>
      </c>
      <c r="AA630" s="198">
        <v>2</v>
      </c>
      <c r="AB630" s="113">
        <v>1</v>
      </c>
      <c r="AC630" s="129">
        <v>4</v>
      </c>
      <c r="AD630" s="113">
        <v>1</v>
      </c>
      <c r="AE630" s="170">
        <v>2</v>
      </c>
      <c r="AF630" s="113">
        <v>1</v>
      </c>
      <c r="AG630" s="113"/>
      <c r="AH630" s="54">
        <f t="shared" si="20"/>
        <v>2</v>
      </c>
      <c r="AI630" s="54">
        <f t="shared" si="21"/>
        <v>1</v>
      </c>
      <c r="AJ630" s="135">
        <v>2000000</v>
      </c>
      <c r="AK630" s="109">
        <v>31603</v>
      </c>
      <c r="AL630" s="149" t="s">
        <v>957</v>
      </c>
      <c r="AM630" s="136"/>
      <c r="AN630" s="192"/>
    </row>
    <row r="631" spans="1:40" ht="25.5" x14ac:dyDescent="0.25">
      <c r="A631" s="96">
        <v>4</v>
      </c>
      <c r="B631" s="102" t="s">
        <v>189</v>
      </c>
      <c r="C631" s="96">
        <v>1</v>
      </c>
      <c r="D631" s="96" t="s">
        <v>1597</v>
      </c>
      <c r="E631" s="102" t="s">
        <v>1598</v>
      </c>
      <c r="F631" s="98">
        <v>2</v>
      </c>
      <c r="G631" s="96" t="s">
        <v>1700</v>
      </c>
      <c r="H631" s="102" t="s">
        <v>1701</v>
      </c>
      <c r="I631" s="96">
        <v>17</v>
      </c>
      <c r="J631" s="96"/>
      <c r="K631" s="102" t="s">
        <v>1601</v>
      </c>
      <c r="L631" s="98">
        <v>2020051290052</v>
      </c>
      <c r="M631" s="96">
        <v>1</v>
      </c>
      <c r="N631" s="96">
        <v>4121</v>
      </c>
      <c r="O631" s="97" t="str">
        <f>+VLOOKUP(N631,'[9]Productos PD'!$B$2:$C$349,2,FALSE)</f>
        <v>Estructuración, formulación e implementación de la política pública y el plan estratégico de libertad de culto y conciencia formulada y aprobada.</v>
      </c>
      <c r="P631" s="96" t="s">
        <v>983</v>
      </c>
      <c r="Q631" s="122">
        <v>1</v>
      </c>
      <c r="R631" s="122" t="s">
        <v>1001</v>
      </c>
      <c r="S631" s="122">
        <v>0.25</v>
      </c>
      <c r="T631" s="102" t="s">
        <v>1602</v>
      </c>
      <c r="U631" s="101" t="s">
        <v>1704</v>
      </c>
      <c r="V631" s="96" t="s">
        <v>983</v>
      </c>
      <c r="W631" s="122">
        <v>1</v>
      </c>
      <c r="X631" s="96" t="s">
        <v>956</v>
      </c>
      <c r="Y631" s="122">
        <v>0.2</v>
      </c>
      <c r="Z631" s="54">
        <f>W631*0.2</f>
        <v>0.2</v>
      </c>
      <c r="AA631" s="283">
        <v>0.2</v>
      </c>
      <c r="AB631" s="54">
        <f>W631*0.3</f>
        <v>0.3</v>
      </c>
      <c r="AC631" s="189">
        <v>0</v>
      </c>
      <c r="AD631" s="54">
        <f>W631*0.3</f>
        <v>0.3</v>
      </c>
      <c r="AE631" s="143">
        <v>0</v>
      </c>
      <c r="AF631" s="54">
        <f>W631*0.2</f>
        <v>0.2</v>
      </c>
      <c r="AG631" s="113"/>
      <c r="AH631" s="54">
        <f t="shared" si="20"/>
        <v>0.2</v>
      </c>
      <c r="AI631" s="54">
        <f t="shared" si="21"/>
        <v>0.2</v>
      </c>
      <c r="AJ631" s="135">
        <v>586998</v>
      </c>
      <c r="AK631" s="109">
        <v>31603</v>
      </c>
      <c r="AL631" s="149" t="s">
        <v>957</v>
      </c>
      <c r="AM631" s="136"/>
      <c r="AN631" s="192"/>
    </row>
    <row r="632" spans="1:40" ht="38.25" x14ac:dyDescent="0.25">
      <c r="A632" s="96">
        <v>4</v>
      </c>
      <c r="B632" s="102" t="s">
        <v>189</v>
      </c>
      <c r="C632" s="96">
        <v>1</v>
      </c>
      <c r="D632" s="96" t="s">
        <v>1597</v>
      </c>
      <c r="E632" s="102" t="s">
        <v>1598</v>
      </c>
      <c r="F632" s="98">
        <v>2</v>
      </c>
      <c r="G632" s="96" t="s">
        <v>1700</v>
      </c>
      <c r="H632" s="102" t="s">
        <v>1701</v>
      </c>
      <c r="I632" s="96">
        <v>17</v>
      </c>
      <c r="J632" s="96">
        <v>1</v>
      </c>
      <c r="K632" s="102" t="s">
        <v>1601</v>
      </c>
      <c r="L632" s="98">
        <v>2020051290052</v>
      </c>
      <c r="M632" s="96">
        <v>2</v>
      </c>
      <c r="N632" s="96">
        <v>4122</v>
      </c>
      <c r="O632" s="97" t="str">
        <f>+VLOOKUP(N632,'[9]Productos PD'!$B$2:$C$349,2,FALSE)</f>
        <v>Acciones con las diferentes comunidades religiosas y cultos en materia de atención social, humanitaria y económica para la atención de la población más vulnerable.</v>
      </c>
      <c r="P632" s="96" t="s">
        <v>952</v>
      </c>
      <c r="Q632" s="96">
        <v>4</v>
      </c>
      <c r="R632" s="122" t="s">
        <v>953</v>
      </c>
      <c r="S632" s="125">
        <v>1</v>
      </c>
      <c r="T632" s="102" t="s">
        <v>1602</v>
      </c>
      <c r="U632" s="97" t="s">
        <v>1705</v>
      </c>
      <c r="V632" s="96" t="s">
        <v>952</v>
      </c>
      <c r="W632" s="125">
        <v>3</v>
      </c>
      <c r="X632" s="96" t="s">
        <v>956</v>
      </c>
      <c r="Y632" s="122">
        <v>0.4</v>
      </c>
      <c r="Z632" s="126">
        <v>0</v>
      </c>
      <c r="AA632" s="198">
        <v>0</v>
      </c>
      <c r="AB632" s="113">
        <v>1</v>
      </c>
      <c r="AC632" s="129">
        <v>2</v>
      </c>
      <c r="AD632" s="113">
        <v>1</v>
      </c>
      <c r="AE632" s="275">
        <v>3</v>
      </c>
      <c r="AF632" s="113">
        <v>1</v>
      </c>
      <c r="AG632" s="113"/>
      <c r="AH632" s="54">
        <f t="shared" si="20"/>
        <v>1.6666666666666667</v>
      </c>
      <c r="AI632" s="54">
        <f t="shared" si="21"/>
        <v>1</v>
      </c>
      <c r="AJ632" s="135">
        <v>3000000</v>
      </c>
      <c r="AK632" s="109">
        <v>31603</v>
      </c>
      <c r="AL632" s="149" t="s">
        <v>957</v>
      </c>
      <c r="AM632" s="136"/>
      <c r="AN632" s="192"/>
    </row>
    <row r="633" spans="1:40" ht="38.25" x14ac:dyDescent="0.25">
      <c r="A633" s="96">
        <v>4</v>
      </c>
      <c r="B633" s="102" t="s">
        <v>189</v>
      </c>
      <c r="C633" s="96">
        <v>1</v>
      </c>
      <c r="D633" s="96" t="s">
        <v>1597</v>
      </c>
      <c r="E633" s="102" t="s">
        <v>1598</v>
      </c>
      <c r="F633" s="98">
        <v>2</v>
      </c>
      <c r="G633" s="96" t="s">
        <v>1700</v>
      </c>
      <c r="H633" s="102" t="s">
        <v>1701</v>
      </c>
      <c r="I633" s="96">
        <v>17</v>
      </c>
      <c r="J633" s="96">
        <v>1</v>
      </c>
      <c r="K633" s="102" t="s">
        <v>1601</v>
      </c>
      <c r="L633" s="98">
        <v>2020051290052</v>
      </c>
      <c r="M633" s="96">
        <v>2</v>
      </c>
      <c r="N633" s="96">
        <v>4122</v>
      </c>
      <c r="O633" s="97" t="str">
        <f>+VLOOKUP(N633,'[9]Productos PD'!$B$2:$C$349,2,FALSE)</f>
        <v>Acciones con las diferentes comunidades religiosas y cultos en materia de atención social, humanitaria y económica para la atención de la población más vulnerable.</v>
      </c>
      <c r="P633" s="96" t="s">
        <v>952</v>
      </c>
      <c r="Q633" s="96">
        <v>4</v>
      </c>
      <c r="R633" s="122" t="s">
        <v>953</v>
      </c>
      <c r="S633" s="125">
        <v>1</v>
      </c>
      <c r="T633" s="102" t="s">
        <v>1602</v>
      </c>
      <c r="U633" s="97" t="s">
        <v>1706</v>
      </c>
      <c r="V633" s="96" t="s">
        <v>952</v>
      </c>
      <c r="W633" s="125">
        <v>200</v>
      </c>
      <c r="X633" s="96" t="s">
        <v>956</v>
      </c>
      <c r="Y633" s="122">
        <v>0.4</v>
      </c>
      <c r="Z633" s="126">
        <v>0</v>
      </c>
      <c r="AA633" s="198">
        <v>0</v>
      </c>
      <c r="AB633" s="113">
        <v>66</v>
      </c>
      <c r="AC633" s="129">
        <v>422</v>
      </c>
      <c r="AD633" s="113">
        <v>67</v>
      </c>
      <c r="AE633" s="170">
        <v>1096</v>
      </c>
      <c r="AF633" s="113">
        <v>67</v>
      </c>
      <c r="AG633" s="284"/>
      <c r="AH633" s="54">
        <f t="shared" si="20"/>
        <v>7.59</v>
      </c>
      <c r="AI633" s="54">
        <f t="shared" si="21"/>
        <v>1</v>
      </c>
      <c r="AJ633" s="135">
        <v>4000000</v>
      </c>
      <c r="AK633" s="109">
        <v>31603</v>
      </c>
      <c r="AL633" s="149" t="s">
        <v>957</v>
      </c>
      <c r="AM633" s="136"/>
      <c r="AN633" s="192"/>
    </row>
    <row r="634" spans="1:40" ht="38.25" x14ac:dyDescent="0.25">
      <c r="A634" s="96">
        <v>4</v>
      </c>
      <c r="B634" s="102" t="s">
        <v>189</v>
      </c>
      <c r="C634" s="96">
        <v>1</v>
      </c>
      <c r="D634" s="96" t="s">
        <v>1597</v>
      </c>
      <c r="E634" s="102" t="s">
        <v>1598</v>
      </c>
      <c r="F634" s="98">
        <v>2</v>
      </c>
      <c r="G634" s="96" t="s">
        <v>1700</v>
      </c>
      <c r="H634" s="102" t="s">
        <v>1701</v>
      </c>
      <c r="I634" s="96">
        <v>17</v>
      </c>
      <c r="J634" s="96">
        <v>1</v>
      </c>
      <c r="K634" s="102" t="s">
        <v>1601</v>
      </c>
      <c r="L634" s="98">
        <v>2020051290052</v>
      </c>
      <c r="M634" s="96">
        <v>2</v>
      </c>
      <c r="N634" s="96">
        <v>4122</v>
      </c>
      <c r="O634" s="97" t="str">
        <f>+VLOOKUP(N634,'[9]Productos PD'!$B$2:$C$349,2,FALSE)</f>
        <v>Acciones con las diferentes comunidades religiosas y cultos en materia de atención social, humanitaria y económica para la atención de la población más vulnerable.</v>
      </c>
      <c r="P634" s="96" t="s">
        <v>952</v>
      </c>
      <c r="Q634" s="96">
        <v>4</v>
      </c>
      <c r="R634" s="122" t="s">
        <v>953</v>
      </c>
      <c r="S634" s="125">
        <v>1</v>
      </c>
      <c r="T634" s="102" t="s">
        <v>1602</v>
      </c>
      <c r="U634" s="97" t="s">
        <v>1706</v>
      </c>
      <c r="V634" s="96" t="s">
        <v>952</v>
      </c>
      <c r="W634" s="125">
        <v>200</v>
      </c>
      <c r="X634" s="96" t="s">
        <v>956</v>
      </c>
      <c r="Y634" s="122">
        <v>0.4</v>
      </c>
      <c r="Z634" s="126">
        <v>0</v>
      </c>
      <c r="AA634" s="198">
        <v>0</v>
      </c>
      <c r="AB634" s="113">
        <v>66</v>
      </c>
      <c r="AC634" s="129">
        <v>422</v>
      </c>
      <c r="AD634" s="113">
        <v>67</v>
      </c>
      <c r="AE634" s="170">
        <v>1096</v>
      </c>
      <c r="AF634" s="113">
        <v>67</v>
      </c>
      <c r="AG634" s="284"/>
      <c r="AH634" s="54">
        <f t="shared" si="20"/>
        <v>7.59</v>
      </c>
      <c r="AI634" s="54">
        <f t="shared" si="21"/>
        <v>1</v>
      </c>
      <c r="AJ634" s="135">
        <v>8490480</v>
      </c>
      <c r="AK634" s="109">
        <v>51303</v>
      </c>
      <c r="AL634" s="147" t="s">
        <v>1618</v>
      </c>
      <c r="AM634" s="136">
        <v>3293314</v>
      </c>
      <c r="AN634" s="192"/>
    </row>
    <row r="635" spans="1:40" ht="38.25" x14ac:dyDescent="0.25">
      <c r="A635" s="96">
        <v>4</v>
      </c>
      <c r="B635" s="102" t="s">
        <v>189</v>
      </c>
      <c r="C635" s="96">
        <v>1</v>
      </c>
      <c r="D635" s="96" t="s">
        <v>1597</v>
      </c>
      <c r="E635" s="102" t="s">
        <v>1598</v>
      </c>
      <c r="F635" s="98">
        <v>2</v>
      </c>
      <c r="G635" s="96" t="s">
        <v>1700</v>
      </c>
      <c r="H635" s="102" t="s">
        <v>1701</v>
      </c>
      <c r="I635" s="96">
        <v>17</v>
      </c>
      <c r="J635" s="96">
        <v>1</v>
      </c>
      <c r="K635" s="102" t="s">
        <v>1601</v>
      </c>
      <c r="L635" s="98">
        <v>2020051290052</v>
      </c>
      <c r="M635" s="96">
        <v>2</v>
      </c>
      <c r="N635" s="96">
        <v>4122</v>
      </c>
      <c r="O635" s="97" t="str">
        <f>+VLOOKUP(N635,'[9]Productos PD'!$B$2:$C$349,2,FALSE)</f>
        <v>Acciones con las diferentes comunidades religiosas y cultos en materia de atención social, humanitaria y económica para la atención de la población más vulnerable.</v>
      </c>
      <c r="P635" s="96" t="s">
        <v>952</v>
      </c>
      <c r="Q635" s="96">
        <v>4</v>
      </c>
      <c r="R635" s="122" t="s">
        <v>953</v>
      </c>
      <c r="S635" s="125">
        <v>1</v>
      </c>
      <c r="T635" s="102" t="s">
        <v>1602</v>
      </c>
      <c r="U635" s="97" t="s">
        <v>1707</v>
      </c>
      <c r="V635" s="96" t="s">
        <v>952</v>
      </c>
      <c r="W635" s="125">
        <v>3</v>
      </c>
      <c r="X635" s="96" t="s">
        <v>956</v>
      </c>
      <c r="Y635" s="122">
        <v>0.2</v>
      </c>
      <c r="Z635" s="126">
        <v>0</v>
      </c>
      <c r="AA635" s="198">
        <v>0</v>
      </c>
      <c r="AB635" s="113">
        <v>1</v>
      </c>
      <c r="AC635" s="129">
        <v>1</v>
      </c>
      <c r="AD635" s="113">
        <v>1</v>
      </c>
      <c r="AE635" s="170">
        <v>4</v>
      </c>
      <c r="AF635" s="113">
        <v>1</v>
      </c>
      <c r="AG635" s="284"/>
      <c r="AH635" s="54">
        <f t="shared" si="20"/>
        <v>1.6666666666666667</v>
      </c>
      <c r="AI635" s="54">
        <f t="shared" si="21"/>
        <v>1</v>
      </c>
      <c r="AJ635" s="135">
        <v>1000000</v>
      </c>
      <c r="AK635" s="109">
        <v>31603</v>
      </c>
      <c r="AL635" s="149" t="s">
        <v>957</v>
      </c>
      <c r="AM635" s="136"/>
      <c r="AN635" s="192"/>
    </row>
    <row r="636" spans="1:40" ht="25.5" x14ac:dyDescent="0.25">
      <c r="A636" s="96">
        <v>4</v>
      </c>
      <c r="B636" s="102" t="s">
        <v>189</v>
      </c>
      <c r="C636" s="96">
        <v>1</v>
      </c>
      <c r="D636" s="96" t="s">
        <v>1597</v>
      </c>
      <c r="E636" s="102" t="s">
        <v>1598</v>
      </c>
      <c r="F636" s="98">
        <v>2</v>
      </c>
      <c r="G636" s="96" t="s">
        <v>1700</v>
      </c>
      <c r="H636" s="102" t="s">
        <v>1701</v>
      </c>
      <c r="I636" s="96">
        <v>17</v>
      </c>
      <c r="J636" s="96">
        <v>1</v>
      </c>
      <c r="K636" s="102" t="s">
        <v>1601</v>
      </c>
      <c r="L636" s="98">
        <v>2020051290052</v>
      </c>
      <c r="M636" s="96">
        <v>3</v>
      </c>
      <c r="N636" s="96">
        <v>4123</v>
      </c>
      <c r="O636" s="97" t="str">
        <f>+VLOOKUP(N636,'[9]Productos PD'!$B$2:$C$349,2,FALSE)</f>
        <v>Acciones para la conformación e implementación del Comité Técnico Intersectorial de Libertad de Creencias en el Municipio de Caldas.</v>
      </c>
      <c r="P636" s="96" t="s">
        <v>952</v>
      </c>
      <c r="Q636" s="96">
        <v>4</v>
      </c>
      <c r="R636" s="122" t="s">
        <v>953</v>
      </c>
      <c r="S636" s="125">
        <v>1</v>
      </c>
      <c r="T636" s="102" t="s">
        <v>1602</v>
      </c>
      <c r="U636" s="97" t="s">
        <v>1708</v>
      </c>
      <c r="V636" s="96" t="s">
        <v>983</v>
      </c>
      <c r="W636" s="189">
        <v>1</v>
      </c>
      <c r="X636" s="103" t="s">
        <v>962</v>
      </c>
      <c r="Y636" s="122">
        <v>0.2</v>
      </c>
      <c r="Z636" s="54">
        <f>W636*0.25</f>
        <v>0.25</v>
      </c>
      <c r="AA636" s="283">
        <v>0.25</v>
      </c>
      <c r="AB636" s="54">
        <f>W636*0.25</f>
        <v>0.25</v>
      </c>
      <c r="AC636" s="112">
        <v>0.25</v>
      </c>
      <c r="AD636" s="54">
        <f>W636*0.25</f>
        <v>0.25</v>
      </c>
      <c r="AE636" s="143">
        <v>0.25</v>
      </c>
      <c r="AF636" s="54">
        <f>W636*0.25</f>
        <v>0.25</v>
      </c>
      <c r="AG636" s="284"/>
      <c r="AH636" s="54">
        <f t="shared" si="20"/>
        <v>1</v>
      </c>
      <c r="AI636" s="54">
        <f t="shared" si="21"/>
        <v>1</v>
      </c>
      <c r="AJ636" s="135">
        <v>500000</v>
      </c>
      <c r="AK636" s="109">
        <v>31603</v>
      </c>
      <c r="AL636" s="147" t="s">
        <v>957</v>
      </c>
      <c r="AM636" s="136"/>
      <c r="AN636" s="192"/>
    </row>
    <row r="637" spans="1:40" ht="25.5" x14ac:dyDescent="0.25">
      <c r="A637" s="96">
        <v>4</v>
      </c>
      <c r="B637" s="102" t="s">
        <v>189</v>
      </c>
      <c r="C637" s="96">
        <v>1</v>
      </c>
      <c r="D637" s="96" t="s">
        <v>1597</v>
      </c>
      <c r="E637" s="102" t="s">
        <v>1598</v>
      </c>
      <c r="F637" s="98">
        <v>2</v>
      </c>
      <c r="G637" s="96" t="s">
        <v>1700</v>
      </c>
      <c r="H637" s="102" t="s">
        <v>1701</v>
      </c>
      <c r="I637" s="96">
        <v>17</v>
      </c>
      <c r="J637" s="96">
        <v>1</v>
      </c>
      <c r="K637" s="102" t="s">
        <v>1601</v>
      </c>
      <c r="L637" s="98">
        <v>2020051290052</v>
      </c>
      <c r="M637" s="96">
        <v>3</v>
      </c>
      <c r="N637" s="96">
        <v>4123</v>
      </c>
      <c r="O637" s="97" t="str">
        <f>+VLOOKUP(N637,'[9]Productos PD'!$B$2:$C$349,2,FALSE)</f>
        <v>Acciones para la conformación e implementación del Comité Técnico Intersectorial de Libertad de Creencias en el Municipio de Caldas.</v>
      </c>
      <c r="P637" s="96" t="s">
        <v>952</v>
      </c>
      <c r="Q637" s="96">
        <v>4</v>
      </c>
      <c r="R637" s="122" t="s">
        <v>953</v>
      </c>
      <c r="S637" s="125">
        <v>1</v>
      </c>
      <c r="T637" s="102" t="s">
        <v>1602</v>
      </c>
      <c r="U637" s="97" t="s">
        <v>1709</v>
      </c>
      <c r="V637" s="96" t="s">
        <v>952</v>
      </c>
      <c r="W637" s="125">
        <v>3</v>
      </c>
      <c r="X637" s="96" t="s">
        <v>956</v>
      </c>
      <c r="Y637" s="122">
        <v>0.2</v>
      </c>
      <c r="Z637" s="126">
        <v>1</v>
      </c>
      <c r="AA637" s="198">
        <v>2</v>
      </c>
      <c r="AB637" s="113">
        <v>0</v>
      </c>
      <c r="AC637" s="129">
        <v>1</v>
      </c>
      <c r="AD637" s="113">
        <v>1</v>
      </c>
      <c r="AE637" s="275">
        <v>4</v>
      </c>
      <c r="AF637" s="113">
        <v>1</v>
      </c>
      <c r="AG637" s="284"/>
      <c r="AH637" s="54">
        <f t="shared" si="20"/>
        <v>2.3333333333333335</v>
      </c>
      <c r="AI637" s="54">
        <f t="shared" si="21"/>
        <v>1</v>
      </c>
      <c r="AJ637" s="135">
        <v>2000000</v>
      </c>
      <c r="AK637" s="109">
        <v>31603</v>
      </c>
      <c r="AL637" s="147" t="s">
        <v>957</v>
      </c>
      <c r="AM637" s="136"/>
      <c r="AN637" s="192"/>
    </row>
    <row r="638" spans="1:40" ht="25.5" x14ac:dyDescent="0.25">
      <c r="A638" s="96">
        <v>4</v>
      </c>
      <c r="B638" s="102" t="s">
        <v>189</v>
      </c>
      <c r="C638" s="96">
        <v>1</v>
      </c>
      <c r="D638" s="96" t="s">
        <v>1597</v>
      </c>
      <c r="E638" s="102" t="s">
        <v>1598</v>
      </c>
      <c r="F638" s="98">
        <v>2</v>
      </c>
      <c r="G638" s="96" t="s">
        <v>1700</v>
      </c>
      <c r="H638" s="102" t="s">
        <v>1701</v>
      </c>
      <c r="I638" s="96">
        <v>17</v>
      </c>
      <c r="J638" s="96">
        <v>1</v>
      </c>
      <c r="K638" s="102" t="s">
        <v>1601</v>
      </c>
      <c r="L638" s="98">
        <v>2020051290052</v>
      </c>
      <c r="M638" s="96">
        <v>3</v>
      </c>
      <c r="N638" s="96">
        <v>4123</v>
      </c>
      <c r="O638" s="97" t="str">
        <f>+VLOOKUP(N638,'[9]Productos PD'!$B$2:$C$349,2,FALSE)</f>
        <v>Acciones para la conformación e implementación del Comité Técnico Intersectorial de Libertad de Creencias en el Municipio de Caldas.</v>
      </c>
      <c r="P638" s="96" t="s">
        <v>952</v>
      </c>
      <c r="Q638" s="96">
        <v>4</v>
      </c>
      <c r="R638" s="122" t="s">
        <v>953</v>
      </c>
      <c r="S638" s="125">
        <v>1</v>
      </c>
      <c r="T638" s="102" t="s">
        <v>1602</v>
      </c>
      <c r="U638" s="97" t="s">
        <v>1710</v>
      </c>
      <c r="V638" s="96" t="s">
        <v>952</v>
      </c>
      <c r="W638" s="125">
        <v>1</v>
      </c>
      <c r="X638" s="96" t="s">
        <v>956</v>
      </c>
      <c r="Y638" s="122">
        <v>0.1</v>
      </c>
      <c r="Z638" s="126">
        <v>0</v>
      </c>
      <c r="AA638" s="198">
        <v>0</v>
      </c>
      <c r="AB638" s="113">
        <v>1</v>
      </c>
      <c r="AC638" s="129">
        <v>2</v>
      </c>
      <c r="AD638" s="113">
        <v>0</v>
      </c>
      <c r="AE638" s="170">
        <v>0</v>
      </c>
      <c r="AF638" s="113">
        <v>0</v>
      </c>
      <c r="AG638" s="284"/>
      <c r="AH638" s="54">
        <f t="shared" si="20"/>
        <v>2</v>
      </c>
      <c r="AI638" s="54">
        <f t="shared" si="21"/>
        <v>1</v>
      </c>
      <c r="AJ638" s="135">
        <v>1000000</v>
      </c>
      <c r="AK638" s="109">
        <v>31603</v>
      </c>
      <c r="AL638" s="147" t="s">
        <v>957</v>
      </c>
      <c r="AM638" s="136"/>
      <c r="AN638" s="192"/>
    </row>
    <row r="639" spans="1:40" ht="25.5" x14ac:dyDescent="0.25">
      <c r="A639" s="96">
        <v>4</v>
      </c>
      <c r="B639" s="102" t="s">
        <v>189</v>
      </c>
      <c r="C639" s="96">
        <v>1</v>
      </c>
      <c r="D639" s="96" t="s">
        <v>1597</v>
      </c>
      <c r="E639" s="102" t="s">
        <v>1598</v>
      </c>
      <c r="F639" s="98">
        <v>2</v>
      </c>
      <c r="G639" s="96" t="s">
        <v>1700</v>
      </c>
      <c r="H639" s="102" t="s">
        <v>1701</v>
      </c>
      <c r="I639" s="96">
        <v>17</v>
      </c>
      <c r="J639" s="96">
        <v>1</v>
      </c>
      <c r="K639" s="102" t="s">
        <v>1601</v>
      </c>
      <c r="L639" s="98">
        <v>2020051290052</v>
      </c>
      <c r="M639" s="96">
        <v>3</v>
      </c>
      <c r="N639" s="96">
        <v>4123</v>
      </c>
      <c r="O639" s="97" t="str">
        <f>+VLOOKUP(N639,'[9]Productos PD'!$B$2:$C$349,2,FALSE)</f>
        <v>Acciones para la conformación e implementación del Comité Técnico Intersectorial de Libertad de Creencias en el Municipio de Caldas.</v>
      </c>
      <c r="P639" s="96" t="s">
        <v>952</v>
      </c>
      <c r="Q639" s="96">
        <v>4</v>
      </c>
      <c r="R639" s="122" t="s">
        <v>953</v>
      </c>
      <c r="S639" s="125">
        <v>1</v>
      </c>
      <c r="T639" s="102" t="s">
        <v>1602</v>
      </c>
      <c r="U639" s="97" t="s">
        <v>1711</v>
      </c>
      <c r="V639" s="96" t="s">
        <v>952</v>
      </c>
      <c r="W639" s="125">
        <v>1</v>
      </c>
      <c r="X639" s="103" t="s">
        <v>962</v>
      </c>
      <c r="Y639" s="122">
        <v>0.2</v>
      </c>
      <c r="Z639" s="126">
        <v>0</v>
      </c>
      <c r="AA639" s="198">
        <v>0</v>
      </c>
      <c r="AB639" s="113">
        <v>1</v>
      </c>
      <c r="AC639" s="129">
        <v>0</v>
      </c>
      <c r="AD639" s="113">
        <v>1</v>
      </c>
      <c r="AE639" s="170">
        <v>0</v>
      </c>
      <c r="AF639" s="113">
        <v>1</v>
      </c>
      <c r="AG639" s="284"/>
      <c r="AH639" s="54">
        <f t="shared" si="20"/>
        <v>0</v>
      </c>
      <c r="AI639" s="54">
        <f t="shared" si="21"/>
        <v>0</v>
      </c>
      <c r="AJ639" s="135">
        <v>200000</v>
      </c>
      <c r="AK639" s="109">
        <v>31603</v>
      </c>
      <c r="AL639" s="147" t="s">
        <v>957</v>
      </c>
      <c r="AM639" s="136"/>
      <c r="AN639" s="192"/>
    </row>
    <row r="640" spans="1:40" ht="25.5" x14ac:dyDescent="0.25">
      <c r="A640" s="96">
        <v>4</v>
      </c>
      <c r="B640" s="102" t="s">
        <v>189</v>
      </c>
      <c r="C640" s="96">
        <v>1</v>
      </c>
      <c r="D640" s="96" t="s">
        <v>1597</v>
      </c>
      <c r="E640" s="102" t="s">
        <v>1598</v>
      </c>
      <c r="F640" s="98">
        <v>2</v>
      </c>
      <c r="G640" s="96" t="s">
        <v>1700</v>
      </c>
      <c r="H640" s="102" t="s">
        <v>1701</v>
      </c>
      <c r="I640" s="96">
        <v>17</v>
      </c>
      <c r="J640" s="96">
        <v>1</v>
      </c>
      <c r="K640" s="102" t="s">
        <v>1601</v>
      </c>
      <c r="L640" s="98">
        <v>2020051290052</v>
      </c>
      <c r="M640" s="96">
        <v>3</v>
      </c>
      <c r="N640" s="96">
        <v>4123</v>
      </c>
      <c r="O640" s="97" t="str">
        <f>+VLOOKUP(N640,'[9]Productos PD'!$B$2:$C$349,2,FALSE)</f>
        <v>Acciones para la conformación e implementación del Comité Técnico Intersectorial de Libertad de Creencias en el Municipio de Caldas.</v>
      </c>
      <c r="P640" s="96" t="s">
        <v>952</v>
      </c>
      <c r="Q640" s="96">
        <v>4</v>
      </c>
      <c r="R640" s="122" t="s">
        <v>953</v>
      </c>
      <c r="S640" s="125">
        <v>1</v>
      </c>
      <c r="T640" s="102" t="s">
        <v>1602</v>
      </c>
      <c r="U640" s="97" t="s">
        <v>1712</v>
      </c>
      <c r="V640" s="96" t="s">
        <v>952</v>
      </c>
      <c r="W640" s="125">
        <v>4</v>
      </c>
      <c r="X640" s="96" t="s">
        <v>956</v>
      </c>
      <c r="Y640" s="122">
        <v>0.3</v>
      </c>
      <c r="Z640" s="126">
        <f>W640*0.25</f>
        <v>1</v>
      </c>
      <c r="AA640" s="198">
        <v>1</v>
      </c>
      <c r="AB640" s="113">
        <f>W640*0.25</f>
        <v>1</v>
      </c>
      <c r="AC640" s="129">
        <v>1</v>
      </c>
      <c r="AD640" s="113">
        <f>W640*0.25</f>
        <v>1</v>
      </c>
      <c r="AE640" s="170">
        <v>2</v>
      </c>
      <c r="AF640" s="113">
        <f>W640*0.25</f>
        <v>1</v>
      </c>
      <c r="AG640" s="284"/>
      <c r="AH640" s="54">
        <f t="shared" si="20"/>
        <v>1</v>
      </c>
      <c r="AI640" s="54">
        <f t="shared" si="21"/>
        <v>1</v>
      </c>
      <c r="AJ640" s="135">
        <v>300000</v>
      </c>
      <c r="AK640" s="109">
        <v>31603</v>
      </c>
      <c r="AL640" s="147" t="s">
        <v>957</v>
      </c>
      <c r="AM640" s="136"/>
      <c r="AN640" s="192"/>
    </row>
    <row r="641" spans="1:40" ht="25.5" x14ac:dyDescent="0.25">
      <c r="A641" s="96">
        <v>2</v>
      </c>
      <c r="B641" s="102" t="s">
        <v>402</v>
      </c>
      <c r="C641" s="96">
        <v>4</v>
      </c>
      <c r="D641" s="96" t="s">
        <v>1713</v>
      </c>
      <c r="E641" s="102" t="s">
        <v>1714</v>
      </c>
      <c r="F641" s="98">
        <v>1</v>
      </c>
      <c r="G641" s="96" t="s">
        <v>1715</v>
      </c>
      <c r="H641" s="102" t="s">
        <v>1716</v>
      </c>
      <c r="I641" s="96">
        <v>1</v>
      </c>
      <c r="J641" s="96">
        <v>14</v>
      </c>
      <c r="K641" s="102" t="s">
        <v>1717</v>
      </c>
      <c r="L641" s="98">
        <v>2020051290044</v>
      </c>
      <c r="M641" s="96">
        <v>1</v>
      </c>
      <c r="N641" s="96">
        <v>2411</v>
      </c>
      <c r="O641" s="97" t="str">
        <f>+VLOOKUP(N641,'[9]Productos PD'!$B$2:$C$349,2,FALSE)</f>
        <v>Fortalecimiento de Huertas y eco huertas de familias para el autoconsumo humano tanto en zona urbana como rural.</v>
      </c>
      <c r="P641" s="96" t="s">
        <v>952</v>
      </c>
      <c r="Q641" s="96">
        <v>150</v>
      </c>
      <c r="R641" s="122" t="s">
        <v>953</v>
      </c>
      <c r="S641" s="125">
        <v>50</v>
      </c>
      <c r="T641" s="102" t="s">
        <v>1602</v>
      </c>
      <c r="U641" s="97" t="s">
        <v>1718</v>
      </c>
      <c r="V641" s="96" t="s">
        <v>952</v>
      </c>
      <c r="W641" s="125">
        <v>50</v>
      </c>
      <c r="X641" s="96" t="s">
        <v>956</v>
      </c>
      <c r="Y641" s="144">
        <v>1</v>
      </c>
      <c r="Z641" s="126">
        <v>0</v>
      </c>
      <c r="AA641" s="198">
        <v>0</v>
      </c>
      <c r="AB641" s="113">
        <v>16</v>
      </c>
      <c r="AC641" s="129">
        <v>16</v>
      </c>
      <c r="AD641" s="113">
        <v>17</v>
      </c>
      <c r="AE641" s="170">
        <v>26</v>
      </c>
      <c r="AF641" s="113">
        <v>17</v>
      </c>
      <c r="AG641" s="284"/>
      <c r="AH641" s="54">
        <f t="shared" si="20"/>
        <v>0.84</v>
      </c>
      <c r="AI641" s="54">
        <f t="shared" si="21"/>
        <v>0.84</v>
      </c>
      <c r="AJ641" s="135">
        <v>500000</v>
      </c>
      <c r="AK641" s="109">
        <v>30101</v>
      </c>
      <c r="AL641" s="147" t="s">
        <v>1719</v>
      </c>
      <c r="AM641" s="135">
        <v>500000</v>
      </c>
      <c r="AN641" s="192"/>
    </row>
    <row r="642" spans="1:40" ht="25.5" x14ac:dyDescent="0.25">
      <c r="A642" s="96">
        <v>2</v>
      </c>
      <c r="B642" s="102" t="s">
        <v>402</v>
      </c>
      <c r="C642" s="96">
        <v>4</v>
      </c>
      <c r="D642" s="96" t="s">
        <v>1713</v>
      </c>
      <c r="E642" s="102" t="s">
        <v>1714</v>
      </c>
      <c r="F642" s="98">
        <v>1</v>
      </c>
      <c r="G642" s="96" t="s">
        <v>1715</v>
      </c>
      <c r="H642" s="102" t="s">
        <v>1716</v>
      </c>
      <c r="I642" s="96">
        <v>1</v>
      </c>
      <c r="J642" s="96">
        <v>14</v>
      </c>
      <c r="K642" s="102" t="s">
        <v>1717</v>
      </c>
      <c r="L642" s="98">
        <v>2020051290044</v>
      </c>
      <c r="M642" s="96">
        <v>1</v>
      </c>
      <c r="N642" s="96">
        <v>2411</v>
      </c>
      <c r="O642" s="97" t="str">
        <f>+VLOOKUP(N642,'[9]Productos PD'!$B$2:$C$349,2,FALSE)</f>
        <v>Fortalecimiento de Huertas y eco huertas de familias para el autoconsumo humano tanto en zona urbana como rural.</v>
      </c>
      <c r="P642" s="96" t="s">
        <v>952</v>
      </c>
      <c r="Q642" s="96">
        <v>150</v>
      </c>
      <c r="R642" s="122" t="s">
        <v>953</v>
      </c>
      <c r="S642" s="125">
        <v>50</v>
      </c>
      <c r="T642" s="102" t="s">
        <v>1602</v>
      </c>
      <c r="U642" s="97" t="s">
        <v>1718</v>
      </c>
      <c r="V642" s="96" t="s">
        <v>952</v>
      </c>
      <c r="W642" s="125">
        <v>50</v>
      </c>
      <c r="X642" s="96" t="s">
        <v>956</v>
      </c>
      <c r="Y642" s="144">
        <v>1</v>
      </c>
      <c r="Z642" s="126">
        <v>0</v>
      </c>
      <c r="AA642" s="198">
        <v>0</v>
      </c>
      <c r="AB642" s="113">
        <v>16</v>
      </c>
      <c r="AC642" s="129">
        <v>16</v>
      </c>
      <c r="AD642" s="113">
        <v>17</v>
      </c>
      <c r="AE642" s="170">
        <v>26</v>
      </c>
      <c r="AF642" s="113">
        <v>17</v>
      </c>
      <c r="AG642" s="284"/>
      <c r="AH642" s="54">
        <f t="shared" si="20"/>
        <v>0.84</v>
      </c>
      <c r="AI642" s="54">
        <f t="shared" si="21"/>
        <v>0.84</v>
      </c>
      <c r="AJ642" s="135">
        <v>38235610</v>
      </c>
      <c r="AK642" s="109">
        <v>50101</v>
      </c>
      <c r="AL642" s="147" t="s">
        <v>985</v>
      </c>
      <c r="AM642" s="179">
        <v>16474171</v>
      </c>
      <c r="AN642" s="192"/>
    </row>
    <row r="643" spans="1:40" ht="25.5" x14ac:dyDescent="0.25">
      <c r="A643" s="96">
        <v>2</v>
      </c>
      <c r="B643" s="102" t="s">
        <v>402</v>
      </c>
      <c r="C643" s="96">
        <v>4</v>
      </c>
      <c r="D643" s="96" t="s">
        <v>1713</v>
      </c>
      <c r="E643" s="102" t="s">
        <v>1714</v>
      </c>
      <c r="F643" s="98">
        <v>1</v>
      </c>
      <c r="G643" s="96" t="s">
        <v>1715</v>
      </c>
      <c r="H643" s="102" t="s">
        <v>1716</v>
      </c>
      <c r="I643" s="96">
        <v>1</v>
      </c>
      <c r="J643" s="96">
        <v>14</v>
      </c>
      <c r="K643" s="102" t="s">
        <v>1717</v>
      </c>
      <c r="L643" s="98">
        <v>2020051290044</v>
      </c>
      <c r="M643" s="96">
        <v>2</v>
      </c>
      <c r="N643" s="96">
        <v>2412</v>
      </c>
      <c r="O643" s="97" t="str">
        <f>+VLOOKUP(N643,'[9]Productos PD'!$B$2:$C$349,2,FALSE)</f>
        <v>Campañas Pedagógicas realizadas en seguridad alimentaria y nutricional.</v>
      </c>
      <c r="P643" s="96" t="s">
        <v>952</v>
      </c>
      <c r="Q643" s="96">
        <v>57</v>
      </c>
      <c r="R643" s="122" t="s">
        <v>953</v>
      </c>
      <c r="S643" s="125">
        <v>19</v>
      </c>
      <c r="T643" s="102" t="s">
        <v>1602</v>
      </c>
      <c r="U643" s="97" t="s">
        <v>1720</v>
      </c>
      <c r="V643" s="96" t="s">
        <v>952</v>
      </c>
      <c r="W643" s="125">
        <v>48</v>
      </c>
      <c r="X643" s="96" t="s">
        <v>956</v>
      </c>
      <c r="Y643" s="144">
        <v>0.3</v>
      </c>
      <c r="Z643" s="126">
        <v>3</v>
      </c>
      <c r="AA643" s="126">
        <v>3</v>
      </c>
      <c r="AB643" s="113">
        <v>3</v>
      </c>
      <c r="AC643" s="129">
        <v>3</v>
      </c>
      <c r="AD643" s="113">
        <v>39</v>
      </c>
      <c r="AE643" s="170">
        <v>41</v>
      </c>
      <c r="AF643" s="113">
        <v>3</v>
      </c>
      <c r="AG643" s="284"/>
      <c r="AH643" s="54">
        <f t="shared" si="20"/>
        <v>0.97916666666666663</v>
      </c>
      <c r="AI643" s="54">
        <f t="shared" si="21"/>
        <v>0.97916666666666663</v>
      </c>
      <c r="AJ643" s="135">
        <v>603713</v>
      </c>
      <c r="AK643" s="109">
        <v>30101</v>
      </c>
      <c r="AL643" s="147" t="s">
        <v>957</v>
      </c>
      <c r="AM643" s="135">
        <v>603713</v>
      </c>
      <c r="AN643" s="192"/>
    </row>
    <row r="644" spans="1:40" ht="25.5" x14ac:dyDescent="0.25">
      <c r="A644" s="96">
        <v>2</v>
      </c>
      <c r="B644" s="102" t="s">
        <v>402</v>
      </c>
      <c r="C644" s="96">
        <v>4</v>
      </c>
      <c r="D644" s="96" t="s">
        <v>1713</v>
      </c>
      <c r="E644" s="102" t="s">
        <v>1714</v>
      </c>
      <c r="F644" s="98">
        <v>1</v>
      </c>
      <c r="G644" s="96" t="s">
        <v>1715</v>
      </c>
      <c r="H644" s="102" t="s">
        <v>1716</v>
      </c>
      <c r="I644" s="96">
        <v>1</v>
      </c>
      <c r="J644" s="96">
        <v>14</v>
      </c>
      <c r="K644" s="102" t="s">
        <v>1717</v>
      </c>
      <c r="L644" s="98">
        <v>2020051290044</v>
      </c>
      <c r="M644" s="96">
        <v>2</v>
      </c>
      <c r="N644" s="96">
        <v>2412</v>
      </c>
      <c r="O644" s="97" t="str">
        <f>+VLOOKUP(N644,'[9]Productos PD'!$B$2:$C$349,2,FALSE)</f>
        <v>Campañas Pedagógicas realizadas en seguridad alimentaria y nutricional.</v>
      </c>
      <c r="P644" s="96" t="s">
        <v>952</v>
      </c>
      <c r="Q644" s="96">
        <v>57</v>
      </c>
      <c r="R644" s="122" t="s">
        <v>953</v>
      </c>
      <c r="S644" s="125">
        <v>19</v>
      </c>
      <c r="T644" s="102" t="s">
        <v>1602</v>
      </c>
      <c r="U644" s="97" t="s">
        <v>1721</v>
      </c>
      <c r="V644" s="96" t="s">
        <v>952</v>
      </c>
      <c r="W644" s="125">
        <v>1</v>
      </c>
      <c r="X644" s="96" t="s">
        <v>956</v>
      </c>
      <c r="Y644" s="144">
        <v>0.2</v>
      </c>
      <c r="Z644" s="126">
        <v>0</v>
      </c>
      <c r="AA644" s="198">
        <v>0</v>
      </c>
      <c r="AB644" s="113">
        <v>0</v>
      </c>
      <c r="AC644" s="129">
        <v>0</v>
      </c>
      <c r="AD644" s="113">
        <v>1</v>
      </c>
      <c r="AE644" s="170">
        <v>0</v>
      </c>
      <c r="AF644" s="113">
        <v>0</v>
      </c>
      <c r="AG644" s="284"/>
      <c r="AH644" s="54">
        <f t="shared" si="20"/>
        <v>0</v>
      </c>
      <c r="AI644" s="54">
        <f t="shared" si="21"/>
        <v>0</v>
      </c>
      <c r="AJ644" s="135">
        <v>0</v>
      </c>
      <c r="AK644" s="109">
        <v>30101</v>
      </c>
      <c r="AL644" s="147" t="s">
        <v>957</v>
      </c>
      <c r="AM644" s="136">
        <v>0</v>
      </c>
      <c r="AN644" s="192"/>
    </row>
    <row r="645" spans="1:40" ht="25.5" x14ac:dyDescent="0.25">
      <c r="A645" s="96">
        <v>2</v>
      </c>
      <c r="B645" s="102" t="s">
        <v>402</v>
      </c>
      <c r="C645" s="96">
        <v>4</v>
      </c>
      <c r="D645" s="96" t="s">
        <v>1713</v>
      </c>
      <c r="E645" s="102" t="s">
        <v>1714</v>
      </c>
      <c r="F645" s="98">
        <v>1</v>
      </c>
      <c r="G645" s="96" t="s">
        <v>1715</v>
      </c>
      <c r="H645" s="102" t="s">
        <v>1716</v>
      </c>
      <c r="I645" s="96">
        <v>1</v>
      </c>
      <c r="J645" s="96">
        <v>14</v>
      </c>
      <c r="K645" s="102" t="s">
        <v>1717</v>
      </c>
      <c r="L645" s="98">
        <v>2020051290044</v>
      </c>
      <c r="M645" s="96">
        <v>2</v>
      </c>
      <c r="N645" s="96">
        <v>2412</v>
      </c>
      <c r="O645" s="97" t="str">
        <f>+VLOOKUP(N645,'[9]Productos PD'!$B$2:$C$349,2,FALSE)</f>
        <v>Campañas Pedagógicas realizadas en seguridad alimentaria y nutricional.</v>
      </c>
      <c r="P645" s="96" t="s">
        <v>952</v>
      </c>
      <c r="Q645" s="96">
        <v>57</v>
      </c>
      <c r="R645" s="122" t="s">
        <v>953</v>
      </c>
      <c r="S645" s="125">
        <v>19</v>
      </c>
      <c r="T645" s="102" t="s">
        <v>1602</v>
      </c>
      <c r="U645" s="97" t="s">
        <v>1722</v>
      </c>
      <c r="V645" s="96" t="s">
        <v>952</v>
      </c>
      <c r="W645" s="125">
        <v>1</v>
      </c>
      <c r="X645" s="96" t="s">
        <v>956</v>
      </c>
      <c r="Y645" s="144">
        <v>0.2</v>
      </c>
      <c r="Z645" s="126">
        <v>0</v>
      </c>
      <c r="AA645" s="198">
        <v>0</v>
      </c>
      <c r="AB645" s="113">
        <v>0</v>
      </c>
      <c r="AC645" s="129">
        <v>0</v>
      </c>
      <c r="AD645" s="113">
        <v>1</v>
      </c>
      <c r="AE645" s="170">
        <v>1</v>
      </c>
      <c r="AF645" s="113">
        <v>0</v>
      </c>
      <c r="AG645" s="284"/>
      <c r="AH645" s="54">
        <f t="shared" si="20"/>
        <v>1</v>
      </c>
      <c r="AI645" s="54">
        <f t="shared" si="21"/>
        <v>1</v>
      </c>
      <c r="AJ645" s="135">
        <v>0</v>
      </c>
      <c r="AK645" s="109">
        <v>30101</v>
      </c>
      <c r="AL645" s="147" t="s">
        <v>957</v>
      </c>
      <c r="AM645" s="136">
        <v>0</v>
      </c>
      <c r="AN645" s="192"/>
    </row>
    <row r="646" spans="1:40" ht="25.5" x14ac:dyDescent="0.25">
      <c r="A646" s="96">
        <v>2</v>
      </c>
      <c r="B646" s="102" t="s">
        <v>402</v>
      </c>
      <c r="C646" s="96">
        <v>4</v>
      </c>
      <c r="D646" s="96" t="s">
        <v>1713</v>
      </c>
      <c r="E646" s="102" t="s">
        <v>1714</v>
      </c>
      <c r="F646" s="98">
        <v>1</v>
      </c>
      <c r="G646" s="96" t="s">
        <v>1715</v>
      </c>
      <c r="H646" s="102" t="s">
        <v>1716</v>
      </c>
      <c r="I646" s="96">
        <v>1</v>
      </c>
      <c r="J646" s="96">
        <v>14</v>
      </c>
      <c r="K646" s="102" t="s">
        <v>1717</v>
      </c>
      <c r="L646" s="98">
        <v>2020051290044</v>
      </c>
      <c r="M646" s="96">
        <v>2</v>
      </c>
      <c r="N646" s="96">
        <v>2412</v>
      </c>
      <c r="O646" s="97" t="str">
        <f>+VLOOKUP(N646,'[9]Productos PD'!$B$2:$C$349,2,FALSE)</f>
        <v>Campañas Pedagógicas realizadas en seguridad alimentaria y nutricional.</v>
      </c>
      <c r="P646" s="96" t="s">
        <v>952</v>
      </c>
      <c r="Q646" s="96">
        <v>57</v>
      </c>
      <c r="R646" s="122" t="s">
        <v>953</v>
      </c>
      <c r="S646" s="125">
        <v>19</v>
      </c>
      <c r="T646" s="102" t="s">
        <v>1602</v>
      </c>
      <c r="U646" s="97" t="s">
        <v>1723</v>
      </c>
      <c r="V646" s="96" t="s">
        <v>952</v>
      </c>
      <c r="W646" s="125">
        <v>500</v>
      </c>
      <c r="X646" s="96" t="s">
        <v>956</v>
      </c>
      <c r="Y646" s="144">
        <v>0.3</v>
      </c>
      <c r="Z646" s="126">
        <v>35</v>
      </c>
      <c r="AA646" s="126">
        <v>3088</v>
      </c>
      <c r="AB646" s="113">
        <v>0</v>
      </c>
      <c r="AC646" s="129">
        <v>0</v>
      </c>
      <c r="AD646" s="113">
        <v>465</v>
      </c>
      <c r="AE646" s="170">
        <v>472</v>
      </c>
      <c r="AF646" s="113">
        <v>0</v>
      </c>
      <c r="AG646" s="284"/>
      <c r="AH646" s="54">
        <f t="shared" si="20"/>
        <v>7.12</v>
      </c>
      <c r="AI646" s="54">
        <f t="shared" si="21"/>
        <v>1</v>
      </c>
      <c r="AJ646" s="135">
        <v>603713</v>
      </c>
      <c r="AK646" s="109">
        <v>30101</v>
      </c>
      <c r="AL646" s="147" t="s">
        <v>957</v>
      </c>
      <c r="AM646" s="136">
        <v>0</v>
      </c>
      <c r="AN646" s="192"/>
    </row>
    <row r="647" spans="1:40" ht="25.5" x14ac:dyDescent="0.25">
      <c r="A647" s="96">
        <v>2</v>
      </c>
      <c r="B647" s="102" t="s">
        <v>402</v>
      </c>
      <c r="C647" s="96">
        <v>4</v>
      </c>
      <c r="D647" s="96" t="s">
        <v>1713</v>
      </c>
      <c r="E647" s="102" t="s">
        <v>1714</v>
      </c>
      <c r="F647" s="98">
        <v>1</v>
      </c>
      <c r="G647" s="96" t="s">
        <v>1715</v>
      </c>
      <c r="H647" s="102" t="s">
        <v>1716</v>
      </c>
      <c r="I647" s="96">
        <v>1</v>
      </c>
      <c r="J647" s="96">
        <v>14</v>
      </c>
      <c r="K647" s="102" t="s">
        <v>1717</v>
      </c>
      <c r="L647" s="98">
        <v>2020051290044</v>
      </c>
      <c r="M647" s="96">
        <v>3</v>
      </c>
      <c r="N647" s="96">
        <v>2413</v>
      </c>
      <c r="O647" s="97" t="str">
        <f>+VLOOKUP(N647,'[9]Productos PD'!$B$2:$C$349,2,FALSE)</f>
        <v>Actualizar, formular e implementar la Política pública de seguridad alimentaria y nutricional.</v>
      </c>
      <c r="P647" s="96" t="s">
        <v>1295</v>
      </c>
      <c r="Q647" s="122">
        <v>1</v>
      </c>
      <c r="R647" s="122" t="s">
        <v>1001</v>
      </c>
      <c r="S647" s="122">
        <v>0.25</v>
      </c>
      <c r="T647" s="102" t="s">
        <v>1602</v>
      </c>
      <c r="U647" s="101" t="s">
        <v>1627</v>
      </c>
      <c r="V647" s="96" t="s">
        <v>983</v>
      </c>
      <c r="W647" s="122">
        <v>0.25</v>
      </c>
      <c r="X647" s="103" t="s">
        <v>962</v>
      </c>
      <c r="Y647" s="122">
        <v>0.5</v>
      </c>
      <c r="Z647" s="111">
        <v>0.25</v>
      </c>
      <c r="AA647" s="111">
        <v>0.25</v>
      </c>
      <c r="AB647" s="111">
        <v>0.25</v>
      </c>
      <c r="AC647" s="112">
        <v>0.25</v>
      </c>
      <c r="AD647" s="111">
        <v>0.25</v>
      </c>
      <c r="AE647" s="150">
        <v>0.25</v>
      </c>
      <c r="AF647" s="111">
        <v>0.25</v>
      </c>
      <c r="AG647" s="284"/>
      <c r="AH647" s="54">
        <f t="shared" si="20"/>
        <v>1</v>
      </c>
      <c r="AI647" s="54">
        <f t="shared" si="21"/>
        <v>1</v>
      </c>
      <c r="AJ647" s="135">
        <v>1500000</v>
      </c>
      <c r="AK647" s="109">
        <v>30101</v>
      </c>
      <c r="AL647" s="147" t="s">
        <v>957</v>
      </c>
      <c r="AM647" s="135">
        <v>1500000</v>
      </c>
      <c r="AN647" s="192"/>
    </row>
    <row r="648" spans="1:40" ht="25.5" x14ac:dyDescent="0.25">
      <c r="A648" s="96">
        <v>2</v>
      </c>
      <c r="B648" s="102" t="s">
        <v>402</v>
      </c>
      <c r="C648" s="96">
        <v>4</v>
      </c>
      <c r="D648" s="96" t="s">
        <v>1713</v>
      </c>
      <c r="E648" s="102" t="s">
        <v>1714</v>
      </c>
      <c r="F648" s="98">
        <v>1</v>
      </c>
      <c r="G648" s="96" t="s">
        <v>1715</v>
      </c>
      <c r="H648" s="102" t="s">
        <v>1716</v>
      </c>
      <c r="I648" s="96">
        <v>1</v>
      </c>
      <c r="J648" s="96">
        <v>14</v>
      </c>
      <c r="K648" s="102" t="s">
        <v>1717</v>
      </c>
      <c r="L648" s="98">
        <v>2020051290044</v>
      </c>
      <c r="M648" s="96">
        <v>3</v>
      </c>
      <c r="N648" s="96">
        <v>2413</v>
      </c>
      <c r="O648" s="97" t="str">
        <f>+VLOOKUP(N648,'[9]Productos PD'!$B$2:$C$349,2,FALSE)</f>
        <v>Actualizar, formular e implementar la Política pública de seguridad alimentaria y nutricional.</v>
      </c>
      <c r="P648" s="96" t="s">
        <v>1295</v>
      </c>
      <c r="Q648" s="122">
        <v>1</v>
      </c>
      <c r="R648" s="122" t="s">
        <v>1001</v>
      </c>
      <c r="S648" s="122">
        <v>0.25</v>
      </c>
      <c r="T648" s="102" t="s">
        <v>1602</v>
      </c>
      <c r="U648" s="101" t="s">
        <v>1724</v>
      </c>
      <c r="V648" s="96" t="s">
        <v>952</v>
      </c>
      <c r="W648" s="158">
        <v>4</v>
      </c>
      <c r="X648" s="285" t="s">
        <v>956</v>
      </c>
      <c r="Y648" s="122">
        <v>0.5</v>
      </c>
      <c r="Z648" s="126">
        <v>1</v>
      </c>
      <c r="AA648" s="126">
        <v>1</v>
      </c>
      <c r="AB648" s="113">
        <v>1</v>
      </c>
      <c r="AC648" s="129">
        <v>1</v>
      </c>
      <c r="AD648" s="113">
        <v>1</v>
      </c>
      <c r="AE648" s="286">
        <v>1</v>
      </c>
      <c r="AF648" s="113">
        <v>1</v>
      </c>
      <c r="AG648" s="287"/>
      <c r="AH648" s="54">
        <f t="shared" si="20"/>
        <v>0.75</v>
      </c>
      <c r="AI648" s="54">
        <f t="shared" si="21"/>
        <v>0.75</v>
      </c>
      <c r="AJ648" s="135">
        <v>1500000</v>
      </c>
      <c r="AK648" s="109">
        <v>30101</v>
      </c>
      <c r="AL648" s="147" t="s">
        <v>957</v>
      </c>
      <c r="AM648" s="135">
        <v>1500000</v>
      </c>
      <c r="AN648" s="192"/>
    </row>
    <row r="649" spans="1:40" ht="25.5" x14ac:dyDescent="0.25">
      <c r="A649" s="186">
        <v>2</v>
      </c>
      <c r="B649" s="277" t="s">
        <v>402</v>
      </c>
      <c r="C649" s="186">
        <v>4</v>
      </c>
      <c r="D649" s="186" t="s">
        <v>1713</v>
      </c>
      <c r="E649" s="277" t="s">
        <v>1714</v>
      </c>
      <c r="F649" s="278">
        <v>1</v>
      </c>
      <c r="G649" s="186" t="s">
        <v>1715</v>
      </c>
      <c r="H649" s="277" t="s">
        <v>1716</v>
      </c>
      <c r="I649" s="96">
        <v>1</v>
      </c>
      <c r="J649" s="96">
        <v>14</v>
      </c>
      <c r="K649" s="277" t="s">
        <v>1717</v>
      </c>
      <c r="L649" s="278">
        <v>2020051290044</v>
      </c>
      <c r="M649" s="186">
        <v>4</v>
      </c>
      <c r="N649" s="186">
        <v>2414</v>
      </c>
      <c r="O649" s="97" t="str">
        <f>+VLOOKUP(N649,'[9]Productos PD'!$B$2:$C$349,2,FALSE)</f>
        <v>Cupos atendidos en el Programa de Alimentación Escolar (PAE).</v>
      </c>
      <c r="P649" s="96" t="s">
        <v>952</v>
      </c>
      <c r="Q649" s="96">
        <v>2269</v>
      </c>
      <c r="R649" s="122" t="s">
        <v>1180</v>
      </c>
      <c r="S649" s="125">
        <v>2269</v>
      </c>
      <c r="T649" s="102" t="s">
        <v>1602</v>
      </c>
      <c r="U649" s="105" t="s">
        <v>1725</v>
      </c>
      <c r="V649" s="96" t="s">
        <v>952</v>
      </c>
      <c r="W649" s="158">
        <v>2269</v>
      </c>
      <c r="X649" s="103" t="s">
        <v>962</v>
      </c>
      <c r="Y649" s="288">
        <v>1</v>
      </c>
      <c r="Z649" s="128">
        <v>2269</v>
      </c>
      <c r="AA649" s="128">
        <v>2269</v>
      </c>
      <c r="AB649" s="204">
        <v>2269</v>
      </c>
      <c r="AC649" s="129">
        <v>2269</v>
      </c>
      <c r="AD649" s="204">
        <v>2269</v>
      </c>
      <c r="AE649" s="155">
        <v>2269</v>
      </c>
      <c r="AF649" s="204">
        <v>2269</v>
      </c>
      <c r="AG649" s="284"/>
      <c r="AH649" s="54">
        <f t="shared" ref="AH649:AH712" si="22">+IF(X649="Acumulado",(AA649+AC649+AE649+AG649)/(Z649+AB649+AD649+AF649),
IF(X649="No acumulado",IF(AG649&lt;&gt;"",(AG649/IF(AF649=0,1,AF649)),IF(AE649&lt;&gt;"",(AE649/IF(AD649=0,1,AD649)),IF(AC649&lt;&gt;"",(AC649/IF(AB649=0,1,AB649)),IF(AA649&lt;&gt;"",(AA649/IF(Z649=0,1,Z649)))))), IF(X649="Mantenimiento",IF(AG649&lt;&gt;"",(AG649/IF(AG649=0,1,AG649)),IF(AE649&lt;&gt;"",(AE649/IF(AE649=0,1,AE649)),IF(AC649&lt;&gt;"",(AC649/IF(AC649=0,1,AC649)),IF(AA649&lt;&gt;"",(AA649/IF(AA649=0,1,AA649)))))))))</f>
        <v>1</v>
      </c>
      <c r="AI649" s="54">
        <f t="shared" ref="AI649:AI712" si="23">+IF(AH649&gt;1,1,AH649)</f>
        <v>1</v>
      </c>
      <c r="AJ649" s="280">
        <v>525000047</v>
      </c>
      <c r="AK649" s="289">
        <v>60101</v>
      </c>
      <c r="AL649" s="147" t="s">
        <v>1726</v>
      </c>
      <c r="AM649" s="280">
        <v>180793920</v>
      </c>
      <c r="AN649" s="192"/>
    </row>
    <row r="650" spans="1:40" ht="25.5" x14ac:dyDescent="0.25">
      <c r="A650" s="186">
        <v>2</v>
      </c>
      <c r="B650" s="277" t="s">
        <v>402</v>
      </c>
      <c r="C650" s="186">
        <v>4</v>
      </c>
      <c r="D650" s="186" t="s">
        <v>1713</v>
      </c>
      <c r="E650" s="277" t="s">
        <v>1714</v>
      </c>
      <c r="F650" s="278">
        <v>1</v>
      </c>
      <c r="G650" s="186" t="s">
        <v>1715</v>
      </c>
      <c r="H650" s="277" t="s">
        <v>1716</v>
      </c>
      <c r="I650" s="96">
        <v>1</v>
      </c>
      <c r="J650" s="96">
        <v>14</v>
      </c>
      <c r="K650" s="277" t="s">
        <v>1717</v>
      </c>
      <c r="L650" s="278">
        <v>2020051290044</v>
      </c>
      <c r="M650" s="186">
        <v>4</v>
      </c>
      <c r="N650" s="186">
        <v>2414</v>
      </c>
      <c r="O650" s="97" t="str">
        <f>+VLOOKUP(N650,'[9]Productos PD'!$B$2:$C$349,2,FALSE)</f>
        <v>Cupos atendidos en el Programa de Alimentación Escolar (PAE).</v>
      </c>
      <c r="P650" s="96" t="s">
        <v>952</v>
      </c>
      <c r="Q650" s="96">
        <v>2269</v>
      </c>
      <c r="R650" s="122" t="s">
        <v>1180</v>
      </c>
      <c r="S650" s="125">
        <v>2269</v>
      </c>
      <c r="T650" s="102" t="s">
        <v>1602</v>
      </c>
      <c r="U650" s="105" t="s">
        <v>1725</v>
      </c>
      <c r="V650" s="96" t="s">
        <v>952</v>
      </c>
      <c r="W650" s="158">
        <v>2269</v>
      </c>
      <c r="X650" s="103" t="s">
        <v>962</v>
      </c>
      <c r="Y650" s="288">
        <v>1</v>
      </c>
      <c r="Z650" s="128">
        <v>2269</v>
      </c>
      <c r="AA650" s="128">
        <v>2269</v>
      </c>
      <c r="AB650" s="204">
        <v>2269</v>
      </c>
      <c r="AC650" s="129">
        <v>2269</v>
      </c>
      <c r="AD650" s="204">
        <v>2269</v>
      </c>
      <c r="AE650" s="155">
        <v>2269</v>
      </c>
      <c r="AF650" s="204">
        <v>2269</v>
      </c>
      <c r="AG650" s="284"/>
      <c r="AH650" s="54">
        <f t="shared" si="22"/>
        <v>1</v>
      </c>
      <c r="AI650" s="54">
        <f t="shared" si="23"/>
        <v>1</v>
      </c>
      <c r="AJ650" s="280">
        <v>16745857</v>
      </c>
      <c r="AK650" s="289">
        <v>50120</v>
      </c>
      <c r="AL650" s="147" t="s">
        <v>1727</v>
      </c>
      <c r="AM650" s="179"/>
      <c r="AN650" s="192"/>
    </row>
    <row r="651" spans="1:40" ht="25.5" x14ac:dyDescent="0.25">
      <c r="A651" s="186">
        <v>2</v>
      </c>
      <c r="B651" s="277" t="s">
        <v>402</v>
      </c>
      <c r="C651" s="186">
        <v>4</v>
      </c>
      <c r="D651" s="186" t="s">
        <v>1713</v>
      </c>
      <c r="E651" s="277" t="s">
        <v>1714</v>
      </c>
      <c r="F651" s="278">
        <v>1</v>
      </c>
      <c r="G651" s="186" t="s">
        <v>1715</v>
      </c>
      <c r="H651" s="277" t="s">
        <v>1716</v>
      </c>
      <c r="I651" s="96">
        <v>1</v>
      </c>
      <c r="J651" s="96">
        <v>14</v>
      </c>
      <c r="K651" s="277" t="s">
        <v>1717</v>
      </c>
      <c r="L651" s="278">
        <v>2020051290044</v>
      </c>
      <c r="M651" s="186">
        <v>4</v>
      </c>
      <c r="N651" s="186">
        <v>2414</v>
      </c>
      <c r="O651" s="97" t="str">
        <f>+VLOOKUP(N651,'[9]Productos PD'!$B$2:$C$349,2,FALSE)</f>
        <v>Cupos atendidos en el Programa de Alimentación Escolar (PAE).</v>
      </c>
      <c r="P651" s="96" t="s">
        <v>952</v>
      </c>
      <c r="Q651" s="96">
        <v>2269</v>
      </c>
      <c r="R651" s="122" t="s">
        <v>1180</v>
      </c>
      <c r="S651" s="125">
        <v>2269</v>
      </c>
      <c r="T651" s="102" t="s">
        <v>1602</v>
      </c>
      <c r="U651" s="105" t="s">
        <v>1725</v>
      </c>
      <c r="V651" s="96" t="s">
        <v>952</v>
      </c>
      <c r="W651" s="158">
        <v>2269</v>
      </c>
      <c r="X651" s="103" t="s">
        <v>962</v>
      </c>
      <c r="Y651" s="288">
        <v>1</v>
      </c>
      <c r="Z651" s="128">
        <v>2269</v>
      </c>
      <c r="AA651" s="128">
        <v>2269</v>
      </c>
      <c r="AB651" s="204">
        <v>2269</v>
      </c>
      <c r="AC651" s="129">
        <v>2269</v>
      </c>
      <c r="AD651" s="204">
        <v>2269</v>
      </c>
      <c r="AE651" s="155">
        <v>2269</v>
      </c>
      <c r="AF651" s="204">
        <v>2269</v>
      </c>
      <c r="AG651" s="284"/>
      <c r="AH651" s="54">
        <f t="shared" si="22"/>
        <v>1</v>
      </c>
      <c r="AI651" s="54">
        <f t="shared" si="23"/>
        <v>1</v>
      </c>
      <c r="AJ651" s="280">
        <v>6180000</v>
      </c>
      <c r="AK651" s="289">
        <v>30101</v>
      </c>
      <c r="AL651" s="147" t="s">
        <v>957</v>
      </c>
      <c r="AM651" s="280">
        <v>6180000</v>
      </c>
      <c r="AN651" s="192"/>
    </row>
    <row r="652" spans="1:40" ht="25.5" x14ac:dyDescent="0.25">
      <c r="A652" s="186">
        <v>2</v>
      </c>
      <c r="B652" s="277" t="s">
        <v>402</v>
      </c>
      <c r="C652" s="186">
        <v>4</v>
      </c>
      <c r="D652" s="186" t="s">
        <v>1713</v>
      </c>
      <c r="E652" s="277" t="s">
        <v>1714</v>
      </c>
      <c r="F652" s="278">
        <v>1</v>
      </c>
      <c r="G652" s="186" t="s">
        <v>1715</v>
      </c>
      <c r="H652" s="277" t="s">
        <v>1716</v>
      </c>
      <c r="I652" s="96">
        <v>1</v>
      </c>
      <c r="J652" s="96">
        <v>14</v>
      </c>
      <c r="K652" s="277" t="s">
        <v>1717</v>
      </c>
      <c r="L652" s="278">
        <v>2020051290044</v>
      </c>
      <c r="M652" s="186">
        <v>4</v>
      </c>
      <c r="N652" s="186">
        <v>2414</v>
      </c>
      <c r="O652" s="97" t="str">
        <f>+VLOOKUP(N652,'[9]Productos PD'!$B$2:$C$349,2,FALSE)</f>
        <v>Cupos atendidos en el Programa de Alimentación Escolar (PAE).</v>
      </c>
      <c r="P652" s="96" t="s">
        <v>952</v>
      </c>
      <c r="Q652" s="96">
        <v>2269</v>
      </c>
      <c r="R652" s="122" t="s">
        <v>1180</v>
      </c>
      <c r="S652" s="125">
        <v>2269</v>
      </c>
      <c r="T652" s="102" t="s">
        <v>1602</v>
      </c>
      <c r="U652" s="105" t="s">
        <v>1725</v>
      </c>
      <c r="V652" s="96" t="s">
        <v>952</v>
      </c>
      <c r="W652" s="158">
        <v>2269</v>
      </c>
      <c r="X652" s="103" t="s">
        <v>962</v>
      </c>
      <c r="Y652" s="288">
        <v>1</v>
      </c>
      <c r="Z652" s="128">
        <v>2269</v>
      </c>
      <c r="AA652" s="128">
        <v>2269</v>
      </c>
      <c r="AB652" s="204">
        <v>2269</v>
      </c>
      <c r="AC652" s="129">
        <v>2269</v>
      </c>
      <c r="AD652" s="204">
        <v>2269</v>
      </c>
      <c r="AE652" s="155">
        <v>2269</v>
      </c>
      <c r="AF652" s="204">
        <v>2269</v>
      </c>
      <c r="AG652" s="284"/>
      <c r="AH652" s="54">
        <f t="shared" si="22"/>
        <v>1</v>
      </c>
      <c r="AI652" s="54">
        <f t="shared" si="23"/>
        <v>1</v>
      </c>
      <c r="AJ652" s="280">
        <v>27004000</v>
      </c>
      <c r="AK652" s="289">
        <v>30101</v>
      </c>
      <c r="AL652" s="147" t="s">
        <v>957</v>
      </c>
      <c r="AM652" s="179">
        <v>21578190</v>
      </c>
      <c r="AN652" s="192"/>
    </row>
    <row r="653" spans="1:40" ht="25.5" x14ac:dyDescent="0.25">
      <c r="A653" s="186">
        <v>2</v>
      </c>
      <c r="B653" s="277" t="s">
        <v>402</v>
      </c>
      <c r="C653" s="186">
        <v>4</v>
      </c>
      <c r="D653" s="186" t="s">
        <v>1713</v>
      </c>
      <c r="E653" s="277" t="s">
        <v>1714</v>
      </c>
      <c r="F653" s="278">
        <v>1</v>
      </c>
      <c r="G653" s="186" t="s">
        <v>1715</v>
      </c>
      <c r="H653" s="277" t="s">
        <v>1716</v>
      </c>
      <c r="I653" s="96">
        <v>1</v>
      </c>
      <c r="J653" s="96">
        <v>14</v>
      </c>
      <c r="K653" s="277" t="s">
        <v>1717</v>
      </c>
      <c r="L653" s="278">
        <v>2020051290044</v>
      </c>
      <c r="M653" s="186">
        <v>4</v>
      </c>
      <c r="N653" s="186">
        <v>2414</v>
      </c>
      <c r="O653" s="97" t="str">
        <f>+VLOOKUP(N653,'[9]Productos PD'!$B$2:$C$349,2,FALSE)</f>
        <v>Cupos atendidos en el Programa de Alimentación Escolar (PAE).</v>
      </c>
      <c r="P653" s="96" t="s">
        <v>952</v>
      </c>
      <c r="Q653" s="96">
        <v>2269</v>
      </c>
      <c r="R653" s="122" t="s">
        <v>1180</v>
      </c>
      <c r="S653" s="125">
        <v>2269</v>
      </c>
      <c r="T653" s="102" t="s">
        <v>1602</v>
      </c>
      <c r="U653" s="105" t="s">
        <v>1725</v>
      </c>
      <c r="V653" s="96" t="s">
        <v>952</v>
      </c>
      <c r="W653" s="158">
        <v>2269</v>
      </c>
      <c r="X653" s="103" t="s">
        <v>962</v>
      </c>
      <c r="Y653" s="288">
        <v>1</v>
      </c>
      <c r="Z653" s="128">
        <v>2269</v>
      </c>
      <c r="AA653" s="128">
        <v>2269</v>
      </c>
      <c r="AB653" s="204">
        <v>2269</v>
      </c>
      <c r="AC653" s="129">
        <v>2269</v>
      </c>
      <c r="AD653" s="204">
        <v>2269</v>
      </c>
      <c r="AE653" s="155">
        <v>2269</v>
      </c>
      <c r="AF653" s="204">
        <v>2269</v>
      </c>
      <c r="AG653" s="284"/>
      <c r="AH653" s="54">
        <f t="shared" si="22"/>
        <v>1</v>
      </c>
      <c r="AI653" s="54">
        <f t="shared" si="23"/>
        <v>1</v>
      </c>
      <c r="AJ653" s="280">
        <v>468321600</v>
      </c>
      <c r="AK653" s="289">
        <v>30101</v>
      </c>
      <c r="AL653" s="147" t="s">
        <v>957</v>
      </c>
      <c r="AM653" s="179">
        <v>47570754</v>
      </c>
      <c r="AN653" s="192"/>
    </row>
    <row r="654" spans="1:40" ht="25.5" x14ac:dyDescent="0.25">
      <c r="A654" s="186">
        <v>2</v>
      </c>
      <c r="B654" s="277" t="s">
        <v>402</v>
      </c>
      <c r="C654" s="186">
        <v>4</v>
      </c>
      <c r="D654" s="186" t="s">
        <v>1713</v>
      </c>
      <c r="E654" s="277" t="s">
        <v>1714</v>
      </c>
      <c r="F654" s="278">
        <v>1</v>
      </c>
      <c r="G654" s="186" t="s">
        <v>1715</v>
      </c>
      <c r="H654" s="277" t="s">
        <v>1716</v>
      </c>
      <c r="I654" s="96">
        <v>1</v>
      </c>
      <c r="J654" s="96">
        <v>14</v>
      </c>
      <c r="K654" s="277" t="s">
        <v>1717</v>
      </c>
      <c r="L654" s="278">
        <v>2020051290044</v>
      </c>
      <c r="M654" s="186">
        <v>4</v>
      </c>
      <c r="N654" s="186">
        <v>2414</v>
      </c>
      <c r="O654" s="97" t="str">
        <f>+VLOOKUP(N654,'[9]Productos PD'!$B$2:$C$349,2,FALSE)</f>
        <v>Cupos atendidos en el Programa de Alimentación Escolar (PAE).</v>
      </c>
      <c r="P654" s="96" t="s">
        <v>952</v>
      </c>
      <c r="Q654" s="96">
        <v>2269</v>
      </c>
      <c r="R654" s="122" t="s">
        <v>1180</v>
      </c>
      <c r="S654" s="125">
        <v>2269</v>
      </c>
      <c r="T654" s="102" t="s">
        <v>1602</v>
      </c>
      <c r="U654" s="105" t="s">
        <v>1725</v>
      </c>
      <c r="V654" s="96" t="s">
        <v>952</v>
      </c>
      <c r="W654" s="158">
        <v>2269</v>
      </c>
      <c r="X654" s="103" t="s">
        <v>962</v>
      </c>
      <c r="Y654" s="288">
        <v>1</v>
      </c>
      <c r="Z654" s="128">
        <v>2269</v>
      </c>
      <c r="AA654" s="128">
        <v>2269</v>
      </c>
      <c r="AB654" s="204">
        <v>2269</v>
      </c>
      <c r="AC654" s="129">
        <v>2269</v>
      </c>
      <c r="AD654" s="204">
        <v>2269</v>
      </c>
      <c r="AE654" s="155">
        <v>2269</v>
      </c>
      <c r="AF654" s="204">
        <v>2269</v>
      </c>
      <c r="AG654" s="284"/>
      <c r="AH654" s="54">
        <f t="shared" si="22"/>
        <v>1</v>
      </c>
      <c r="AI654" s="54">
        <f t="shared" si="23"/>
        <v>1</v>
      </c>
      <c r="AJ654" s="280">
        <v>129564675</v>
      </c>
      <c r="AK654" s="289">
        <v>50102</v>
      </c>
      <c r="AL654" s="147" t="s">
        <v>1727</v>
      </c>
      <c r="AM654" s="179">
        <v>0</v>
      </c>
      <c r="AN654" s="192"/>
    </row>
    <row r="655" spans="1:40" ht="25.5" x14ac:dyDescent="0.25">
      <c r="A655" s="186">
        <v>2</v>
      </c>
      <c r="B655" s="277" t="s">
        <v>402</v>
      </c>
      <c r="C655" s="186">
        <v>4</v>
      </c>
      <c r="D655" s="186" t="s">
        <v>1713</v>
      </c>
      <c r="E655" s="277" t="s">
        <v>1714</v>
      </c>
      <c r="F655" s="278">
        <v>1</v>
      </c>
      <c r="G655" s="186" t="s">
        <v>1715</v>
      </c>
      <c r="H655" s="277" t="s">
        <v>1716</v>
      </c>
      <c r="I655" s="96">
        <v>1</v>
      </c>
      <c r="J655" s="96">
        <v>14</v>
      </c>
      <c r="K655" s="277" t="s">
        <v>1717</v>
      </c>
      <c r="L655" s="278">
        <v>2020051290044</v>
      </c>
      <c r="M655" s="186">
        <v>4</v>
      </c>
      <c r="N655" s="186">
        <v>2414</v>
      </c>
      <c r="O655" s="97" t="str">
        <f>+VLOOKUP(N655,'[9]Productos PD'!$B$2:$C$349,2,FALSE)</f>
        <v>Cupos atendidos en el Programa de Alimentación Escolar (PAE).</v>
      </c>
      <c r="P655" s="96" t="s">
        <v>952</v>
      </c>
      <c r="Q655" s="96">
        <v>2269</v>
      </c>
      <c r="R655" s="122" t="s">
        <v>1180</v>
      </c>
      <c r="S655" s="125">
        <v>2269</v>
      </c>
      <c r="T655" s="102" t="s">
        <v>1602</v>
      </c>
      <c r="U655" s="105" t="s">
        <v>1725</v>
      </c>
      <c r="V655" s="96" t="s">
        <v>952</v>
      </c>
      <c r="W655" s="158">
        <v>2269</v>
      </c>
      <c r="X655" s="103" t="s">
        <v>962</v>
      </c>
      <c r="Y655" s="288">
        <v>1</v>
      </c>
      <c r="Z655" s="128">
        <v>2269</v>
      </c>
      <c r="AA655" s="128">
        <v>2269</v>
      </c>
      <c r="AB655" s="204">
        <v>2269</v>
      </c>
      <c r="AC655" s="129">
        <v>2269</v>
      </c>
      <c r="AD655" s="204">
        <v>2269</v>
      </c>
      <c r="AE655" s="155">
        <v>2269</v>
      </c>
      <c r="AF655" s="204">
        <v>2269</v>
      </c>
      <c r="AG655" s="284"/>
      <c r="AH655" s="54">
        <f t="shared" si="22"/>
        <v>1</v>
      </c>
      <c r="AI655" s="54">
        <f t="shared" si="23"/>
        <v>1</v>
      </c>
      <c r="AJ655" s="280">
        <v>5829800</v>
      </c>
      <c r="AK655" s="289">
        <v>50101</v>
      </c>
      <c r="AL655" s="147" t="s">
        <v>985</v>
      </c>
      <c r="AM655" s="179">
        <v>5101075</v>
      </c>
      <c r="AN655" s="192"/>
    </row>
    <row r="656" spans="1:40" ht="25.5" x14ac:dyDescent="0.25">
      <c r="A656" s="186">
        <v>2</v>
      </c>
      <c r="B656" s="277" t="s">
        <v>402</v>
      </c>
      <c r="C656" s="186">
        <v>4</v>
      </c>
      <c r="D656" s="186" t="s">
        <v>1713</v>
      </c>
      <c r="E656" s="277" t="s">
        <v>1714</v>
      </c>
      <c r="F656" s="278">
        <v>1</v>
      </c>
      <c r="G656" s="186" t="s">
        <v>1715</v>
      </c>
      <c r="H656" s="277" t="s">
        <v>1716</v>
      </c>
      <c r="I656" s="96">
        <v>1</v>
      </c>
      <c r="J656" s="96">
        <v>14</v>
      </c>
      <c r="K656" s="277" t="s">
        <v>1717</v>
      </c>
      <c r="L656" s="278">
        <v>2020051290044</v>
      </c>
      <c r="M656" s="186">
        <v>4</v>
      </c>
      <c r="N656" s="186">
        <v>2414</v>
      </c>
      <c r="O656" s="97" t="str">
        <f>+VLOOKUP(N656,'[9]Productos PD'!$B$2:$C$349,2,FALSE)</f>
        <v>Cupos atendidos en el Programa de Alimentación Escolar (PAE).</v>
      </c>
      <c r="P656" s="96" t="s">
        <v>952</v>
      </c>
      <c r="Q656" s="96">
        <v>2269</v>
      </c>
      <c r="R656" s="122" t="s">
        <v>1180</v>
      </c>
      <c r="S656" s="125">
        <v>2269</v>
      </c>
      <c r="T656" s="102" t="s">
        <v>1602</v>
      </c>
      <c r="U656" s="105" t="s">
        <v>1725</v>
      </c>
      <c r="V656" s="96" t="s">
        <v>952</v>
      </c>
      <c r="W656" s="158">
        <v>2269</v>
      </c>
      <c r="X656" s="103" t="s">
        <v>962</v>
      </c>
      <c r="Y656" s="288">
        <v>1</v>
      </c>
      <c r="Z656" s="128">
        <v>2269</v>
      </c>
      <c r="AA656" s="128">
        <v>2269</v>
      </c>
      <c r="AB656" s="204">
        <v>2269</v>
      </c>
      <c r="AC656" s="129">
        <v>2269</v>
      </c>
      <c r="AD656" s="204">
        <v>2269</v>
      </c>
      <c r="AE656" s="155">
        <v>2269</v>
      </c>
      <c r="AF656" s="204">
        <v>2269</v>
      </c>
      <c r="AG656" s="284"/>
      <c r="AH656" s="54">
        <f t="shared" si="22"/>
        <v>1</v>
      </c>
      <c r="AI656" s="54">
        <f t="shared" si="23"/>
        <v>1</v>
      </c>
      <c r="AJ656" s="280">
        <v>5829800</v>
      </c>
      <c r="AK656" s="289">
        <v>50101</v>
      </c>
      <c r="AL656" s="147" t="s">
        <v>985</v>
      </c>
      <c r="AM656" s="179">
        <v>5101075</v>
      </c>
      <c r="AN656" s="192"/>
    </row>
    <row r="657" spans="1:40" ht="25.5" x14ac:dyDescent="0.25">
      <c r="A657" s="186">
        <v>2</v>
      </c>
      <c r="B657" s="277" t="s">
        <v>402</v>
      </c>
      <c r="C657" s="186">
        <v>4</v>
      </c>
      <c r="D657" s="186" t="s">
        <v>1713</v>
      </c>
      <c r="E657" s="277" t="s">
        <v>1714</v>
      </c>
      <c r="F657" s="278">
        <v>1</v>
      </c>
      <c r="G657" s="186" t="s">
        <v>1715</v>
      </c>
      <c r="H657" s="277" t="s">
        <v>1716</v>
      </c>
      <c r="I657" s="96">
        <v>1</v>
      </c>
      <c r="J657" s="96">
        <v>14</v>
      </c>
      <c r="K657" s="277" t="s">
        <v>1717</v>
      </c>
      <c r="L657" s="278">
        <v>2020051290044</v>
      </c>
      <c r="M657" s="186">
        <v>4</v>
      </c>
      <c r="N657" s="186">
        <v>2414</v>
      </c>
      <c r="O657" s="97" t="str">
        <f>+VLOOKUP(N657,'[9]Productos PD'!$B$2:$C$349,2,FALSE)</f>
        <v>Cupos atendidos en el Programa de Alimentación Escolar (PAE).</v>
      </c>
      <c r="P657" s="96" t="s">
        <v>952</v>
      </c>
      <c r="Q657" s="96">
        <v>2269</v>
      </c>
      <c r="R657" s="122" t="s">
        <v>1180</v>
      </c>
      <c r="S657" s="125">
        <v>2269</v>
      </c>
      <c r="T657" s="102" t="s">
        <v>1602</v>
      </c>
      <c r="U657" s="105" t="s">
        <v>1725</v>
      </c>
      <c r="V657" s="96" t="s">
        <v>952</v>
      </c>
      <c r="W657" s="158">
        <v>2269</v>
      </c>
      <c r="X657" s="103" t="s">
        <v>962</v>
      </c>
      <c r="Y657" s="288">
        <v>1</v>
      </c>
      <c r="Z657" s="128">
        <v>2269</v>
      </c>
      <c r="AA657" s="128">
        <v>2269</v>
      </c>
      <c r="AB657" s="204">
        <v>2269</v>
      </c>
      <c r="AC657" s="129">
        <v>2269</v>
      </c>
      <c r="AD657" s="204">
        <v>2269</v>
      </c>
      <c r="AE657" s="155">
        <v>2269</v>
      </c>
      <c r="AF657" s="204">
        <v>2269</v>
      </c>
      <c r="AG657" s="284"/>
      <c r="AH657" s="54">
        <f t="shared" si="22"/>
        <v>1</v>
      </c>
      <c r="AI657" s="54">
        <f t="shared" si="23"/>
        <v>1</v>
      </c>
      <c r="AJ657" s="280">
        <v>29057255</v>
      </c>
      <c r="AK657" s="289">
        <v>50101</v>
      </c>
      <c r="AL657" s="147" t="s">
        <v>985</v>
      </c>
      <c r="AM657" s="179">
        <v>26474171</v>
      </c>
      <c r="AN657" s="192"/>
    </row>
    <row r="658" spans="1:40" ht="25.5" x14ac:dyDescent="0.25">
      <c r="A658" s="186">
        <v>2</v>
      </c>
      <c r="B658" s="277" t="s">
        <v>402</v>
      </c>
      <c r="C658" s="186">
        <v>4</v>
      </c>
      <c r="D658" s="186" t="s">
        <v>1713</v>
      </c>
      <c r="E658" s="277" t="s">
        <v>1714</v>
      </c>
      <c r="F658" s="278">
        <v>1</v>
      </c>
      <c r="G658" s="186" t="s">
        <v>1715</v>
      </c>
      <c r="H658" s="277" t="s">
        <v>1716</v>
      </c>
      <c r="I658" s="96">
        <v>1</v>
      </c>
      <c r="J658" s="96">
        <v>14</v>
      </c>
      <c r="K658" s="277" t="s">
        <v>1717</v>
      </c>
      <c r="L658" s="278">
        <v>2020051290044</v>
      </c>
      <c r="M658" s="186">
        <v>4</v>
      </c>
      <c r="N658" s="186">
        <v>2414</v>
      </c>
      <c r="O658" s="97" t="str">
        <f>+VLOOKUP(N658,'[9]Productos PD'!$B$2:$C$349,2,FALSE)</f>
        <v>Cupos atendidos en el Programa de Alimentación Escolar (PAE).</v>
      </c>
      <c r="P658" s="96" t="s">
        <v>952</v>
      </c>
      <c r="Q658" s="96">
        <v>2269</v>
      </c>
      <c r="R658" s="122" t="s">
        <v>1180</v>
      </c>
      <c r="S658" s="125">
        <v>2269</v>
      </c>
      <c r="T658" s="102" t="s">
        <v>1602</v>
      </c>
      <c r="U658" s="105" t="s">
        <v>1725</v>
      </c>
      <c r="V658" s="96" t="s">
        <v>952</v>
      </c>
      <c r="W658" s="158">
        <v>2269</v>
      </c>
      <c r="X658" s="103" t="s">
        <v>962</v>
      </c>
      <c r="Y658" s="288">
        <v>1</v>
      </c>
      <c r="Z658" s="128">
        <v>2269</v>
      </c>
      <c r="AA658" s="128">
        <v>2269</v>
      </c>
      <c r="AB658" s="204">
        <v>2269</v>
      </c>
      <c r="AC658" s="129">
        <v>2269</v>
      </c>
      <c r="AD658" s="204">
        <v>2269</v>
      </c>
      <c r="AE658" s="155">
        <v>2269</v>
      </c>
      <c r="AF658" s="204">
        <v>2269</v>
      </c>
      <c r="AG658" s="287"/>
      <c r="AH658" s="54">
        <f t="shared" si="22"/>
        <v>1</v>
      </c>
      <c r="AI658" s="54">
        <f t="shared" si="23"/>
        <v>1</v>
      </c>
      <c r="AJ658" s="280">
        <v>3103145</v>
      </c>
      <c r="AK658" s="289">
        <v>50101</v>
      </c>
      <c r="AL658" s="147" t="s">
        <v>985</v>
      </c>
      <c r="AM658" s="280">
        <v>3103145</v>
      </c>
      <c r="AN658" s="192"/>
    </row>
    <row r="659" spans="1:40" ht="25.5" x14ac:dyDescent="0.25">
      <c r="A659" s="186">
        <v>2</v>
      </c>
      <c r="B659" s="277" t="s">
        <v>402</v>
      </c>
      <c r="C659" s="186">
        <v>4</v>
      </c>
      <c r="D659" s="186" t="s">
        <v>1713</v>
      </c>
      <c r="E659" s="277" t="s">
        <v>1714</v>
      </c>
      <c r="F659" s="278">
        <v>1</v>
      </c>
      <c r="G659" s="186" t="s">
        <v>1715</v>
      </c>
      <c r="H659" s="277" t="s">
        <v>1716</v>
      </c>
      <c r="I659" s="96">
        <v>1</v>
      </c>
      <c r="J659" s="96">
        <v>14</v>
      </c>
      <c r="K659" s="277" t="s">
        <v>1717</v>
      </c>
      <c r="L659" s="278">
        <v>2020051290044</v>
      </c>
      <c r="M659" s="186">
        <v>4</v>
      </c>
      <c r="N659" s="186">
        <v>2414</v>
      </c>
      <c r="O659" s="97" t="str">
        <f>+VLOOKUP(N659,'[9]Productos PD'!$B$2:$C$349,2,FALSE)</f>
        <v>Cupos atendidos en el Programa de Alimentación Escolar (PAE).</v>
      </c>
      <c r="P659" s="96" t="s">
        <v>952</v>
      </c>
      <c r="Q659" s="96">
        <v>2269</v>
      </c>
      <c r="R659" s="122" t="s">
        <v>1180</v>
      </c>
      <c r="S659" s="125">
        <v>2269</v>
      </c>
      <c r="T659" s="102" t="s">
        <v>1602</v>
      </c>
      <c r="U659" s="105" t="s">
        <v>1725</v>
      </c>
      <c r="V659" s="96" t="s">
        <v>952</v>
      </c>
      <c r="W659" s="158">
        <v>2269</v>
      </c>
      <c r="X659" s="103" t="s">
        <v>962</v>
      </c>
      <c r="Y659" s="288">
        <v>1</v>
      </c>
      <c r="Z659" s="128">
        <v>2269</v>
      </c>
      <c r="AA659" s="128">
        <v>2269</v>
      </c>
      <c r="AB659" s="204">
        <v>2269</v>
      </c>
      <c r="AC659" s="129">
        <v>2269</v>
      </c>
      <c r="AD659" s="204">
        <v>2269</v>
      </c>
      <c r="AE659" s="155">
        <v>2269</v>
      </c>
      <c r="AF659" s="204">
        <v>2269</v>
      </c>
      <c r="AG659" s="284"/>
      <c r="AH659" s="54">
        <f t="shared" si="22"/>
        <v>1</v>
      </c>
      <c r="AI659" s="54">
        <f t="shared" si="23"/>
        <v>1</v>
      </c>
      <c r="AJ659" s="280">
        <v>6180000</v>
      </c>
      <c r="AK659" s="289">
        <v>50101</v>
      </c>
      <c r="AL659" s="147" t="s">
        <v>985</v>
      </c>
      <c r="AM659" s="179">
        <v>6171500</v>
      </c>
      <c r="AN659" s="192"/>
    </row>
    <row r="660" spans="1:40" ht="25.5" x14ac:dyDescent="0.25">
      <c r="A660" s="186">
        <v>2</v>
      </c>
      <c r="B660" s="277" t="s">
        <v>402</v>
      </c>
      <c r="C660" s="186">
        <v>4</v>
      </c>
      <c r="D660" s="186" t="s">
        <v>1713</v>
      </c>
      <c r="E660" s="277" t="s">
        <v>1714</v>
      </c>
      <c r="F660" s="278">
        <v>1</v>
      </c>
      <c r="G660" s="186" t="s">
        <v>1715</v>
      </c>
      <c r="H660" s="277" t="s">
        <v>1716</v>
      </c>
      <c r="I660" s="96">
        <v>1</v>
      </c>
      <c r="J660" s="96">
        <v>14</v>
      </c>
      <c r="K660" s="277" t="s">
        <v>1717</v>
      </c>
      <c r="L660" s="278">
        <v>2020051290044</v>
      </c>
      <c r="M660" s="186">
        <v>4</v>
      </c>
      <c r="N660" s="186">
        <v>2414</v>
      </c>
      <c r="O660" s="97" t="str">
        <f>+VLOOKUP(N660,'[9]Productos PD'!$B$2:$C$349,2,FALSE)</f>
        <v>Cupos atendidos en el Programa de Alimentación Escolar (PAE).</v>
      </c>
      <c r="P660" s="96" t="s">
        <v>952</v>
      </c>
      <c r="Q660" s="96">
        <v>2269</v>
      </c>
      <c r="R660" s="122" t="s">
        <v>1180</v>
      </c>
      <c r="S660" s="125">
        <v>2269</v>
      </c>
      <c r="T660" s="102" t="s">
        <v>1602</v>
      </c>
      <c r="U660" s="105" t="s">
        <v>1725</v>
      </c>
      <c r="V660" s="96" t="s">
        <v>952</v>
      </c>
      <c r="W660" s="158">
        <v>2269</v>
      </c>
      <c r="X660" s="103" t="s">
        <v>962</v>
      </c>
      <c r="Y660" s="288">
        <v>1</v>
      </c>
      <c r="Z660" s="128">
        <v>2269</v>
      </c>
      <c r="AA660" s="128">
        <v>2269</v>
      </c>
      <c r="AB660" s="204">
        <v>2269</v>
      </c>
      <c r="AC660" s="129">
        <v>2269</v>
      </c>
      <c r="AD660" s="204">
        <v>2269</v>
      </c>
      <c r="AE660" s="155">
        <v>2269</v>
      </c>
      <c r="AF660" s="204">
        <v>2269</v>
      </c>
      <c r="AG660" s="284"/>
      <c r="AH660" s="54">
        <f t="shared" si="22"/>
        <v>1</v>
      </c>
      <c r="AI660" s="54">
        <f t="shared" si="23"/>
        <v>1</v>
      </c>
      <c r="AJ660" s="280">
        <v>6180000</v>
      </c>
      <c r="AK660" s="289">
        <v>31301</v>
      </c>
      <c r="AL660" s="147" t="s">
        <v>957</v>
      </c>
      <c r="AM660" s="280">
        <v>6180000</v>
      </c>
      <c r="AN660" s="192"/>
    </row>
    <row r="661" spans="1:40" ht="25.5" x14ac:dyDescent="0.25">
      <c r="A661" s="96">
        <v>2</v>
      </c>
      <c r="B661" s="102" t="s">
        <v>402</v>
      </c>
      <c r="C661" s="96">
        <v>4</v>
      </c>
      <c r="D661" s="96" t="s">
        <v>1713</v>
      </c>
      <c r="E661" s="102" t="s">
        <v>1714</v>
      </c>
      <c r="F661" s="98">
        <v>1</v>
      </c>
      <c r="G661" s="96" t="s">
        <v>1715</v>
      </c>
      <c r="H661" s="102" t="s">
        <v>1716</v>
      </c>
      <c r="I661" s="96">
        <v>1</v>
      </c>
      <c r="J661" s="96">
        <v>14</v>
      </c>
      <c r="K661" s="102" t="s">
        <v>1717</v>
      </c>
      <c r="L661" s="98">
        <v>2020051290044</v>
      </c>
      <c r="M661" s="96">
        <v>6</v>
      </c>
      <c r="N661" s="96">
        <v>2416</v>
      </c>
      <c r="O661" s="97" t="str">
        <f>+VLOOKUP(N661,'[9]Productos PD'!$B$2:$C$349,2,FALSE)</f>
        <v>Personas atendidas con los restaurantes comunitarios.</v>
      </c>
      <c r="P661" s="96" t="s">
        <v>952</v>
      </c>
      <c r="Q661" s="96">
        <v>367</v>
      </c>
      <c r="R661" s="122" t="s">
        <v>1180</v>
      </c>
      <c r="S661" s="125">
        <v>367</v>
      </c>
      <c r="T661" s="102" t="s">
        <v>1602</v>
      </c>
      <c r="U661" s="97" t="s">
        <v>1728</v>
      </c>
      <c r="V661" s="96" t="s">
        <v>952</v>
      </c>
      <c r="W661" s="125">
        <v>367</v>
      </c>
      <c r="X661" s="103" t="s">
        <v>962</v>
      </c>
      <c r="Y661" s="122">
        <v>1</v>
      </c>
      <c r="Z661" s="126">
        <v>367</v>
      </c>
      <c r="AA661" s="126">
        <v>367</v>
      </c>
      <c r="AB661" s="113">
        <v>367</v>
      </c>
      <c r="AC661" s="129">
        <v>367</v>
      </c>
      <c r="AD661" s="113">
        <v>367</v>
      </c>
      <c r="AE661" s="145">
        <v>367</v>
      </c>
      <c r="AF661" s="113">
        <v>367</v>
      </c>
      <c r="AG661" s="284"/>
      <c r="AH661" s="54">
        <f t="shared" si="22"/>
        <v>1</v>
      </c>
      <c r="AI661" s="54">
        <f t="shared" si="23"/>
        <v>1</v>
      </c>
      <c r="AJ661" s="135">
        <v>8530705</v>
      </c>
      <c r="AK661" s="109">
        <v>30101</v>
      </c>
      <c r="AL661" s="147" t="s">
        <v>957</v>
      </c>
      <c r="AM661" s="290">
        <v>8530705</v>
      </c>
      <c r="AN661" s="192"/>
    </row>
    <row r="662" spans="1:40" ht="25.5" x14ac:dyDescent="0.25">
      <c r="A662" s="96">
        <v>2</v>
      </c>
      <c r="B662" s="102" t="s">
        <v>402</v>
      </c>
      <c r="C662" s="96">
        <v>4</v>
      </c>
      <c r="D662" s="96" t="s">
        <v>1713</v>
      </c>
      <c r="E662" s="102" t="s">
        <v>1714</v>
      </c>
      <c r="F662" s="98">
        <v>1</v>
      </c>
      <c r="G662" s="96" t="s">
        <v>1715</v>
      </c>
      <c r="H662" s="102" t="s">
        <v>1716</v>
      </c>
      <c r="I662" s="96">
        <v>1</v>
      </c>
      <c r="J662" s="96">
        <v>14</v>
      </c>
      <c r="K662" s="102" t="s">
        <v>1717</v>
      </c>
      <c r="L662" s="98">
        <v>2020051290044</v>
      </c>
      <c r="M662" s="96">
        <v>6</v>
      </c>
      <c r="N662" s="96">
        <v>2416</v>
      </c>
      <c r="O662" s="97" t="str">
        <f>+VLOOKUP(N662,'[9]Productos PD'!$B$2:$C$349,2,FALSE)</f>
        <v>Personas atendidas con los restaurantes comunitarios.</v>
      </c>
      <c r="P662" s="96" t="s">
        <v>952</v>
      </c>
      <c r="Q662" s="96">
        <v>367</v>
      </c>
      <c r="R662" s="122" t="s">
        <v>1180</v>
      </c>
      <c r="S662" s="125">
        <v>367</v>
      </c>
      <c r="T662" s="102" t="s">
        <v>1602</v>
      </c>
      <c r="U662" s="97" t="s">
        <v>1728</v>
      </c>
      <c r="V662" s="96" t="s">
        <v>952</v>
      </c>
      <c r="W662" s="125">
        <v>367</v>
      </c>
      <c r="X662" s="103" t="s">
        <v>962</v>
      </c>
      <c r="Y662" s="122">
        <v>1</v>
      </c>
      <c r="Z662" s="126">
        <v>367</v>
      </c>
      <c r="AA662" s="126">
        <v>367</v>
      </c>
      <c r="AB662" s="113">
        <v>367</v>
      </c>
      <c r="AC662" s="129">
        <v>367</v>
      </c>
      <c r="AD662" s="113">
        <v>367</v>
      </c>
      <c r="AE662" s="145">
        <v>367</v>
      </c>
      <c r="AF662" s="113">
        <v>367</v>
      </c>
      <c r="AG662" s="284"/>
      <c r="AH662" s="54">
        <f t="shared" si="22"/>
        <v>1</v>
      </c>
      <c r="AI662" s="54">
        <f t="shared" si="23"/>
        <v>1</v>
      </c>
      <c r="AJ662" s="135">
        <v>29091888</v>
      </c>
      <c r="AK662" s="109">
        <v>30101</v>
      </c>
      <c r="AL662" s="147" t="s">
        <v>957</v>
      </c>
      <c r="AM662" s="291">
        <v>29091888</v>
      </c>
      <c r="AN662" s="192"/>
    </row>
    <row r="663" spans="1:40" ht="25.5" x14ac:dyDescent="0.25">
      <c r="A663" s="96">
        <v>2</v>
      </c>
      <c r="B663" s="102" t="s">
        <v>402</v>
      </c>
      <c r="C663" s="96">
        <v>4</v>
      </c>
      <c r="D663" s="96" t="s">
        <v>1713</v>
      </c>
      <c r="E663" s="102" t="s">
        <v>1714</v>
      </c>
      <c r="F663" s="98">
        <v>1</v>
      </c>
      <c r="G663" s="96" t="s">
        <v>1715</v>
      </c>
      <c r="H663" s="102" t="s">
        <v>1716</v>
      </c>
      <c r="I663" s="96">
        <v>1</v>
      </c>
      <c r="J663" s="96">
        <v>14</v>
      </c>
      <c r="K663" s="102" t="s">
        <v>1717</v>
      </c>
      <c r="L663" s="98">
        <v>2020051290044</v>
      </c>
      <c r="M663" s="96">
        <v>6</v>
      </c>
      <c r="N663" s="96">
        <v>2416</v>
      </c>
      <c r="O663" s="97" t="str">
        <f>+VLOOKUP(N663,'[9]Productos PD'!$B$2:$C$349,2,FALSE)</f>
        <v>Personas atendidas con los restaurantes comunitarios.</v>
      </c>
      <c r="P663" s="96" t="s">
        <v>952</v>
      </c>
      <c r="Q663" s="96">
        <v>367</v>
      </c>
      <c r="R663" s="122" t="s">
        <v>1180</v>
      </c>
      <c r="S663" s="125">
        <v>367</v>
      </c>
      <c r="T663" s="102" t="s">
        <v>1602</v>
      </c>
      <c r="U663" s="97" t="s">
        <v>1728</v>
      </c>
      <c r="V663" s="96" t="s">
        <v>952</v>
      </c>
      <c r="W663" s="125">
        <v>367</v>
      </c>
      <c r="X663" s="103" t="s">
        <v>962</v>
      </c>
      <c r="Y663" s="122">
        <v>1</v>
      </c>
      <c r="Z663" s="126">
        <v>367</v>
      </c>
      <c r="AA663" s="126">
        <v>367</v>
      </c>
      <c r="AB663" s="113">
        <v>367</v>
      </c>
      <c r="AC663" s="129">
        <v>367</v>
      </c>
      <c r="AD663" s="113">
        <v>367</v>
      </c>
      <c r="AE663" s="145">
        <v>367</v>
      </c>
      <c r="AF663" s="113">
        <v>367</v>
      </c>
      <c r="AG663" s="284"/>
      <c r="AH663" s="54">
        <f t="shared" si="22"/>
        <v>1</v>
      </c>
      <c r="AI663" s="54">
        <f t="shared" si="23"/>
        <v>1</v>
      </c>
      <c r="AJ663" s="135">
        <v>30559324</v>
      </c>
      <c r="AK663" s="109">
        <v>50101</v>
      </c>
      <c r="AL663" s="147" t="s">
        <v>985</v>
      </c>
      <c r="AM663" s="290">
        <v>24243011</v>
      </c>
      <c r="AN663" s="192"/>
    </row>
    <row r="664" spans="1:40" ht="25.5" x14ac:dyDescent="0.25">
      <c r="A664" s="96">
        <v>2</v>
      </c>
      <c r="B664" s="102" t="s">
        <v>402</v>
      </c>
      <c r="C664" s="96">
        <v>4</v>
      </c>
      <c r="D664" s="96" t="s">
        <v>1713</v>
      </c>
      <c r="E664" s="102" t="s">
        <v>1714</v>
      </c>
      <c r="F664" s="98">
        <v>1</v>
      </c>
      <c r="G664" s="96" t="s">
        <v>1715</v>
      </c>
      <c r="H664" s="102" t="s">
        <v>1716</v>
      </c>
      <c r="I664" s="96">
        <v>1</v>
      </c>
      <c r="J664" s="96">
        <v>14</v>
      </c>
      <c r="K664" s="102" t="s">
        <v>1717</v>
      </c>
      <c r="L664" s="98">
        <v>2020051290044</v>
      </c>
      <c r="M664" s="96">
        <v>6</v>
      </c>
      <c r="N664" s="96">
        <v>2416</v>
      </c>
      <c r="O664" s="97" t="str">
        <f>+VLOOKUP(N664,'[9]Productos PD'!$B$2:$C$349,2,FALSE)</f>
        <v>Personas atendidas con los restaurantes comunitarios.</v>
      </c>
      <c r="P664" s="96" t="s">
        <v>952</v>
      </c>
      <c r="Q664" s="96">
        <v>367</v>
      </c>
      <c r="R664" s="122" t="s">
        <v>1180</v>
      </c>
      <c r="S664" s="125">
        <v>367</v>
      </c>
      <c r="T664" s="102" t="s">
        <v>1602</v>
      </c>
      <c r="U664" s="97" t="s">
        <v>1728</v>
      </c>
      <c r="V664" s="96" t="s">
        <v>952</v>
      </c>
      <c r="W664" s="125">
        <v>367</v>
      </c>
      <c r="X664" s="103" t="s">
        <v>962</v>
      </c>
      <c r="Y664" s="122">
        <v>1</v>
      </c>
      <c r="Z664" s="126">
        <v>367</v>
      </c>
      <c r="AA664" s="126">
        <v>367</v>
      </c>
      <c r="AB664" s="113">
        <v>367</v>
      </c>
      <c r="AC664" s="129">
        <v>367</v>
      </c>
      <c r="AD664" s="113">
        <v>367</v>
      </c>
      <c r="AE664" s="145">
        <v>367</v>
      </c>
      <c r="AF664" s="113">
        <v>367</v>
      </c>
      <c r="AG664" s="284"/>
      <c r="AH664" s="54">
        <f t="shared" si="22"/>
        <v>1</v>
      </c>
      <c r="AI664" s="54">
        <f t="shared" si="23"/>
        <v>1</v>
      </c>
      <c r="AJ664" s="135">
        <v>40000000</v>
      </c>
      <c r="AK664" s="109">
        <v>50101</v>
      </c>
      <c r="AL664" s="147" t="s">
        <v>985</v>
      </c>
      <c r="AM664" s="292">
        <v>36474171</v>
      </c>
      <c r="AN664" s="192"/>
    </row>
    <row r="665" spans="1:40" ht="25.5" x14ac:dyDescent="0.25">
      <c r="A665" s="96">
        <v>2</v>
      </c>
      <c r="B665" s="102" t="s">
        <v>402</v>
      </c>
      <c r="C665" s="96">
        <v>4</v>
      </c>
      <c r="D665" s="96" t="s">
        <v>1713</v>
      </c>
      <c r="E665" s="102" t="s">
        <v>1714</v>
      </c>
      <c r="F665" s="98">
        <v>1</v>
      </c>
      <c r="G665" s="96" t="s">
        <v>1715</v>
      </c>
      <c r="H665" s="102" t="s">
        <v>1716</v>
      </c>
      <c r="I665" s="96">
        <v>1</v>
      </c>
      <c r="J665" s="96">
        <v>14</v>
      </c>
      <c r="K665" s="102" t="s">
        <v>1717</v>
      </c>
      <c r="L665" s="98">
        <v>2020051290044</v>
      </c>
      <c r="M665" s="96">
        <v>6</v>
      </c>
      <c r="N665" s="96">
        <v>2416</v>
      </c>
      <c r="O665" s="97" t="str">
        <f>+VLOOKUP(N665,'[9]Productos PD'!$B$2:$C$349,2,FALSE)</f>
        <v>Personas atendidas con los restaurantes comunitarios.</v>
      </c>
      <c r="P665" s="96" t="s">
        <v>952</v>
      </c>
      <c r="Q665" s="96">
        <v>367</v>
      </c>
      <c r="R665" s="122" t="s">
        <v>1180</v>
      </c>
      <c r="S665" s="125">
        <v>367</v>
      </c>
      <c r="T665" s="102" t="s">
        <v>1602</v>
      </c>
      <c r="U665" s="97" t="s">
        <v>1728</v>
      </c>
      <c r="V665" s="96" t="s">
        <v>952</v>
      </c>
      <c r="W665" s="125">
        <v>367</v>
      </c>
      <c r="X665" s="103" t="s">
        <v>962</v>
      </c>
      <c r="Y665" s="122">
        <v>1</v>
      </c>
      <c r="Z665" s="126">
        <v>367</v>
      </c>
      <c r="AA665" s="126">
        <v>367</v>
      </c>
      <c r="AB665" s="113">
        <v>367</v>
      </c>
      <c r="AC665" s="129">
        <v>367</v>
      </c>
      <c r="AD665" s="113">
        <v>367</v>
      </c>
      <c r="AE665" s="145">
        <v>367</v>
      </c>
      <c r="AF665" s="113">
        <v>367</v>
      </c>
      <c r="AG665" s="284"/>
      <c r="AH665" s="54">
        <f t="shared" si="22"/>
        <v>1</v>
      </c>
      <c r="AI665" s="54">
        <f t="shared" si="23"/>
        <v>1</v>
      </c>
      <c r="AJ665" s="280">
        <v>11690081</v>
      </c>
      <c r="AK665" s="289">
        <v>31406</v>
      </c>
      <c r="AL665" s="147" t="s">
        <v>957</v>
      </c>
      <c r="AM665" s="290">
        <v>0</v>
      </c>
      <c r="AN665" s="192"/>
    </row>
    <row r="666" spans="1:40" ht="25.5" x14ac:dyDescent="0.25">
      <c r="A666" s="96">
        <v>2</v>
      </c>
      <c r="B666" s="102" t="s">
        <v>402</v>
      </c>
      <c r="C666" s="96">
        <v>4</v>
      </c>
      <c r="D666" s="96" t="s">
        <v>1713</v>
      </c>
      <c r="E666" s="102" t="s">
        <v>1714</v>
      </c>
      <c r="F666" s="98">
        <v>1</v>
      </c>
      <c r="G666" s="96" t="s">
        <v>1715</v>
      </c>
      <c r="H666" s="102" t="s">
        <v>1716</v>
      </c>
      <c r="I666" s="96">
        <v>1</v>
      </c>
      <c r="J666" s="96">
        <v>14</v>
      </c>
      <c r="K666" s="102" t="s">
        <v>1717</v>
      </c>
      <c r="L666" s="98">
        <v>2020051290044</v>
      </c>
      <c r="M666" s="96">
        <v>7</v>
      </c>
      <c r="N666" s="96">
        <v>2417</v>
      </c>
      <c r="O666" s="97" t="str">
        <f>+VLOOKUP(N666,'[9]Productos PD'!$B$2:$C$349,2,FALSE)</f>
        <v>Alianzas para el mejoramiento de la seguridad alimentaria y nutricional.</v>
      </c>
      <c r="P666" s="96" t="s">
        <v>952</v>
      </c>
      <c r="Q666" s="96">
        <v>4</v>
      </c>
      <c r="R666" s="122" t="s">
        <v>953</v>
      </c>
      <c r="S666" s="125">
        <v>1</v>
      </c>
      <c r="T666" s="102" t="s">
        <v>1602</v>
      </c>
      <c r="U666" s="97" t="s">
        <v>1729</v>
      </c>
      <c r="V666" s="96" t="s">
        <v>952</v>
      </c>
      <c r="W666" s="125">
        <v>1</v>
      </c>
      <c r="X666" s="103" t="s">
        <v>962</v>
      </c>
      <c r="Y666" s="144">
        <v>0.2</v>
      </c>
      <c r="Z666" s="127">
        <v>1</v>
      </c>
      <c r="AA666" s="126">
        <v>1</v>
      </c>
      <c r="AB666" s="193">
        <v>1</v>
      </c>
      <c r="AC666" s="129">
        <v>1</v>
      </c>
      <c r="AD666" s="193">
        <v>1</v>
      </c>
      <c r="AE666" s="145">
        <v>0</v>
      </c>
      <c r="AF666" s="193">
        <v>1</v>
      </c>
      <c r="AG666" s="284"/>
      <c r="AH666" s="54">
        <f t="shared" si="22"/>
        <v>0</v>
      </c>
      <c r="AI666" s="54">
        <f t="shared" si="23"/>
        <v>0</v>
      </c>
      <c r="AJ666" s="135">
        <v>10000000</v>
      </c>
      <c r="AK666" s="109"/>
      <c r="AL666" s="149" t="s">
        <v>965</v>
      </c>
      <c r="AM666" s="136">
        <v>3000000</v>
      </c>
      <c r="AN666" s="192"/>
    </row>
    <row r="667" spans="1:40" ht="25.5" x14ac:dyDescent="0.25">
      <c r="A667" s="96">
        <v>2</v>
      </c>
      <c r="B667" s="102" t="s">
        <v>402</v>
      </c>
      <c r="C667" s="96">
        <v>4</v>
      </c>
      <c r="D667" s="96" t="s">
        <v>1713</v>
      </c>
      <c r="E667" s="102" t="s">
        <v>1714</v>
      </c>
      <c r="F667" s="98">
        <v>1</v>
      </c>
      <c r="G667" s="96" t="s">
        <v>1715</v>
      </c>
      <c r="H667" s="102" t="s">
        <v>1716</v>
      </c>
      <c r="I667" s="96">
        <v>1</v>
      </c>
      <c r="J667" s="96">
        <v>14</v>
      </c>
      <c r="K667" s="102" t="s">
        <v>1717</v>
      </c>
      <c r="L667" s="98">
        <v>2020051290044</v>
      </c>
      <c r="M667" s="96">
        <v>7</v>
      </c>
      <c r="N667" s="96">
        <v>2417</v>
      </c>
      <c r="O667" s="97" t="str">
        <f>+VLOOKUP(N667,'[9]Productos PD'!$B$2:$C$349,2,FALSE)</f>
        <v>Alianzas para el mejoramiento de la seguridad alimentaria y nutricional.</v>
      </c>
      <c r="P667" s="96" t="s">
        <v>952</v>
      </c>
      <c r="Q667" s="96">
        <v>4</v>
      </c>
      <c r="R667" s="122" t="s">
        <v>953</v>
      </c>
      <c r="S667" s="125">
        <v>1</v>
      </c>
      <c r="T667" s="102" t="s">
        <v>1602</v>
      </c>
      <c r="U667" s="97" t="s">
        <v>1730</v>
      </c>
      <c r="V667" s="96" t="s">
        <v>952</v>
      </c>
      <c r="W667" s="125">
        <v>891</v>
      </c>
      <c r="X667" s="96" t="s">
        <v>956</v>
      </c>
      <c r="Y667" s="144">
        <v>0.8</v>
      </c>
      <c r="Z667" s="126">
        <v>436</v>
      </c>
      <c r="AA667" s="126">
        <v>436</v>
      </c>
      <c r="AB667" s="113">
        <v>891</v>
      </c>
      <c r="AC667" s="129">
        <v>891</v>
      </c>
      <c r="AD667" s="113">
        <v>891</v>
      </c>
      <c r="AE667" s="170">
        <v>413</v>
      </c>
      <c r="AF667" s="113">
        <v>891</v>
      </c>
      <c r="AG667" s="284"/>
      <c r="AH667" s="54">
        <f t="shared" si="22"/>
        <v>0.55966548729495014</v>
      </c>
      <c r="AI667" s="54">
        <f t="shared" si="23"/>
        <v>0.55966548729495014</v>
      </c>
      <c r="AJ667" s="135">
        <v>10000000</v>
      </c>
      <c r="AK667" s="109"/>
      <c r="AL667" s="149" t="s">
        <v>965</v>
      </c>
      <c r="AM667" s="136">
        <v>3000000</v>
      </c>
      <c r="AN667" s="192"/>
    </row>
    <row r="668" spans="1:40" ht="25.5" x14ac:dyDescent="0.25">
      <c r="A668" s="96">
        <v>2</v>
      </c>
      <c r="B668" s="102" t="s">
        <v>402</v>
      </c>
      <c r="C668" s="96">
        <v>4</v>
      </c>
      <c r="D668" s="96" t="s">
        <v>1713</v>
      </c>
      <c r="E668" s="102" t="s">
        <v>1714</v>
      </c>
      <c r="F668" s="98">
        <v>1</v>
      </c>
      <c r="G668" s="96" t="s">
        <v>1715</v>
      </c>
      <c r="H668" s="102" t="s">
        <v>1716</v>
      </c>
      <c r="I668" s="96">
        <v>1</v>
      </c>
      <c r="J668" s="96">
        <v>14</v>
      </c>
      <c r="K668" s="102" t="s">
        <v>1717</v>
      </c>
      <c r="L668" s="98">
        <v>2020051290044</v>
      </c>
      <c r="M668" s="96">
        <v>8</v>
      </c>
      <c r="N668" s="96">
        <v>2418</v>
      </c>
      <c r="O668" s="97" t="str">
        <f>+VLOOKUP(N668,'[9]Productos PD'!$B$2:$C$349,2,FALSE)</f>
        <v>Acciones del programa de tamizaje nutricional implementado.</v>
      </c>
      <c r="P668" s="96" t="s">
        <v>952</v>
      </c>
      <c r="Q668" s="96">
        <v>19</v>
      </c>
      <c r="R668" s="122" t="s">
        <v>953</v>
      </c>
      <c r="S668" s="125">
        <v>5</v>
      </c>
      <c r="T668" s="102" t="s">
        <v>1602</v>
      </c>
      <c r="U668" s="97" t="s">
        <v>1731</v>
      </c>
      <c r="V668" s="96" t="s">
        <v>952</v>
      </c>
      <c r="W668" s="125">
        <v>5</v>
      </c>
      <c r="X668" s="96" t="s">
        <v>956</v>
      </c>
      <c r="Y668" s="144">
        <v>0.5</v>
      </c>
      <c r="Z668" s="126">
        <v>2</v>
      </c>
      <c r="AA668" s="126">
        <v>2</v>
      </c>
      <c r="AB668" s="113">
        <v>1</v>
      </c>
      <c r="AC668" s="129">
        <v>1</v>
      </c>
      <c r="AD668" s="113">
        <v>1</v>
      </c>
      <c r="AE668" s="170">
        <v>6</v>
      </c>
      <c r="AF668" s="113">
        <v>1</v>
      </c>
      <c r="AG668" s="284"/>
      <c r="AH668" s="54">
        <f t="shared" si="22"/>
        <v>1.8</v>
      </c>
      <c r="AI668" s="54">
        <f t="shared" si="23"/>
        <v>1</v>
      </c>
      <c r="AJ668" s="135">
        <v>1197365.6000000001</v>
      </c>
      <c r="AK668" s="109">
        <v>30101</v>
      </c>
      <c r="AL668" s="147" t="s">
        <v>957</v>
      </c>
      <c r="AM668" s="135">
        <v>1197365.6000000001</v>
      </c>
      <c r="AN668" s="192"/>
    </row>
    <row r="669" spans="1:40" ht="25.5" x14ac:dyDescent="0.25">
      <c r="A669" s="96">
        <v>2</v>
      </c>
      <c r="B669" s="102" t="s">
        <v>402</v>
      </c>
      <c r="C669" s="96">
        <v>4</v>
      </c>
      <c r="D669" s="96" t="s">
        <v>1713</v>
      </c>
      <c r="E669" s="102" t="s">
        <v>1714</v>
      </c>
      <c r="F669" s="98">
        <v>1</v>
      </c>
      <c r="G669" s="96" t="s">
        <v>1715</v>
      </c>
      <c r="H669" s="102" t="s">
        <v>1716</v>
      </c>
      <c r="I669" s="96">
        <v>1</v>
      </c>
      <c r="J669" s="96">
        <v>14</v>
      </c>
      <c r="K669" s="102" t="s">
        <v>1717</v>
      </c>
      <c r="L669" s="98">
        <v>2020051290044</v>
      </c>
      <c r="M669" s="96">
        <v>8</v>
      </c>
      <c r="N669" s="96">
        <v>2418</v>
      </c>
      <c r="O669" s="97" t="str">
        <f>+VLOOKUP(N669,'[9]Productos PD'!$B$2:$C$349,2,FALSE)</f>
        <v>Acciones del programa de tamizaje nutricional implementado.</v>
      </c>
      <c r="P669" s="96" t="s">
        <v>952</v>
      </c>
      <c r="Q669" s="96">
        <v>19</v>
      </c>
      <c r="R669" s="122" t="s">
        <v>953</v>
      </c>
      <c r="S669" s="125">
        <v>5</v>
      </c>
      <c r="T669" s="102" t="s">
        <v>1602</v>
      </c>
      <c r="U669" s="97" t="s">
        <v>1732</v>
      </c>
      <c r="V669" s="96" t="s">
        <v>952</v>
      </c>
      <c r="W669" s="125">
        <v>1500</v>
      </c>
      <c r="X669" s="103" t="s">
        <v>956</v>
      </c>
      <c r="Y669" s="144">
        <v>0.5</v>
      </c>
      <c r="Z669" s="126">
        <v>300</v>
      </c>
      <c r="AA669" s="126">
        <v>318</v>
      </c>
      <c r="AB669" s="113">
        <v>400</v>
      </c>
      <c r="AC669" s="129">
        <v>400</v>
      </c>
      <c r="AD669" s="113">
        <v>400</v>
      </c>
      <c r="AE669" s="170">
        <v>459</v>
      </c>
      <c r="AF669" s="113">
        <v>400</v>
      </c>
      <c r="AG669" s="284"/>
      <c r="AH669" s="54">
        <f t="shared" si="22"/>
        <v>0.78466666666666662</v>
      </c>
      <c r="AI669" s="54">
        <f t="shared" si="23"/>
        <v>0.78466666666666662</v>
      </c>
      <c r="AJ669" s="135">
        <v>28142422</v>
      </c>
      <c r="AK669" s="109">
        <v>50101</v>
      </c>
      <c r="AL669" s="147" t="s">
        <v>985</v>
      </c>
      <c r="AM669" s="179">
        <v>7570502</v>
      </c>
      <c r="AN669" s="192"/>
    </row>
    <row r="670" spans="1:40" ht="25.5" x14ac:dyDescent="0.25">
      <c r="A670" s="96">
        <v>2</v>
      </c>
      <c r="B670" s="102" t="s">
        <v>402</v>
      </c>
      <c r="C670" s="96">
        <v>4</v>
      </c>
      <c r="D670" s="96" t="s">
        <v>1713</v>
      </c>
      <c r="E670" s="102" t="s">
        <v>1714</v>
      </c>
      <c r="F670" s="98">
        <v>1</v>
      </c>
      <c r="G670" s="96" t="s">
        <v>1715</v>
      </c>
      <c r="H670" s="102" t="s">
        <v>1716</v>
      </c>
      <c r="I670" s="96">
        <v>1</v>
      </c>
      <c r="J670" s="96">
        <v>14</v>
      </c>
      <c r="K670" s="102" t="s">
        <v>1717</v>
      </c>
      <c r="L670" s="98">
        <v>2020051290044</v>
      </c>
      <c r="M670" s="96">
        <v>8</v>
      </c>
      <c r="N670" s="96">
        <v>2418</v>
      </c>
      <c r="O670" s="97" t="str">
        <f>+VLOOKUP(N670,'[9]Productos PD'!$B$2:$C$349,2,FALSE)</f>
        <v>Acciones del programa de tamizaje nutricional implementado.</v>
      </c>
      <c r="P670" s="96" t="s">
        <v>952</v>
      </c>
      <c r="Q670" s="96">
        <v>19</v>
      </c>
      <c r="R670" s="122" t="s">
        <v>953</v>
      </c>
      <c r="S670" s="125">
        <v>5</v>
      </c>
      <c r="T670" s="102" t="s">
        <v>1602</v>
      </c>
      <c r="U670" s="97" t="s">
        <v>1732</v>
      </c>
      <c r="V670" s="96" t="s">
        <v>952</v>
      </c>
      <c r="W670" s="125">
        <v>1500</v>
      </c>
      <c r="X670" s="103" t="s">
        <v>956</v>
      </c>
      <c r="Y670" s="144">
        <v>0.5</v>
      </c>
      <c r="Z670" s="126">
        <v>300</v>
      </c>
      <c r="AA670" s="126">
        <v>318</v>
      </c>
      <c r="AB670" s="113">
        <v>400</v>
      </c>
      <c r="AC670" s="129">
        <v>400</v>
      </c>
      <c r="AD670" s="113">
        <v>400</v>
      </c>
      <c r="AE670" s="170">
        <v>459</v>
      </c>
      <c r="AF670" s="113">
        <v>400</v>
      </c>
      <c r="AG670" s="284"/>
      <c r="AH670" s="54">
        <f t="shared" si="22"/>
        <v>0.78466666666666662</v>
      </c>
      <c r="AI670" s="54">
        <f t="shared" si="23"/>
        <v>0.78466666666666662</v>
      </c>
      <c r="AJ670" s="135">
        <v>11857578</v>
      </c>
      <c r="AK670" s="109">
        <v>50101</v>
      </c>
      <c r="AL670" s="147" t="s">
        <v>985</v>
      </c>
      <c r="AM670" s="179">
        <v>10540069</v>
      </c>
      <c r="AN670" s="192"/>
    </row>
    <row r="671" spans="1:40" ht="25.5" x14ac:dyDescent="0.25">
      <c r="A671" s="96">
        <v>2</v>
      </c>
      <c r="B671" s="102" t="s">
        <v>402</v>
      </c>
      <c r="C671" s="96">
        <v>4</v>
      </c>
      <c r="D671" s="96" t="s">
        <v>1713</v>
      </c>
      <c r="E671" s="102" t="s">
        <v>1714</v>
      </c>
      <c r="F671" s="98">
        <v>1</v>
      </c>
      <c r="G671" s="96" t="s">
        <v>1715</v>
      </c>
      <c r="H671" s="102" t="s">
        <v>1716</v>
      </c>
      <c r="I671" s="96">
        <v>1</v>
      </c>
      <c r="J671" s="96">
        <v>14</v>
      </c>
      <c r="K671" s="102" t="s">
        <v>1717</v>
      </c>
      <c r="L671" s="98">
        <v>2020051290044</v>
      </c>
      <c r="M671" s="96">
        <v>9</v>
      </c>
      <c r="N671" s="96">
        <v>2419</v>
      </c>
      <c r="O671" s="97" t="str">
        <f>+VLOOKUP(N671,'[9]Productos PD'!$B$2:$C$349,2,FALSE)</f>
        <v>Paquetes alimentarios entregados a madres comunitarias y madres FAMI.</v>
      </c>
      <c r="P671" s="96" t="s">
        <v>952</v>
      </c>
      <c r="Q671" s="96">
        <v>1344</v>
      </c>
      <c r="R671" s="122" t="s">
        <v>953</v>
      </c>
      <c r="S671" s="125">
        <v>384</v>
      </c>
      <c r="T671" s="102" t="s">
        <v>1602</v>
      </c>
      <c r="U671" s="97" t="s">
        <v>1733</v>
      </c>
      <c r="V671" s="96" t="s">
        <v>952</v>
      </c>
      <c r="W671" s="125">
        <v>384</v>
      </c>
      <c r="X671" s="96" t="s">
        <v>956</v>
      </c>
      <c r="Y671" s="144">
        <v>1</v>
      </c>
      <c r="Z671" s="126">
        <v>96</v>
      </c>
      <c r="AA671" s="126">
        <v>96</v>
      </c>
      <c r="AB671" s="113">
        <v>96</v>
      </c>
      <c r="AC671" s="129">
        <v>92</v>
      </c>
      <c r="AD671" s="113">
        <v>96</v>
      </c>
      <c r="AE671" s="170">
        <v>96</v>
      </c>
      <c r="AF671" s="113">
        <v>96</v>
      </c>
      <c r="AG671" s="284"/>
      <c r="AH671" s="54">
        <f t="shared" si="22"/>
        <v>0.73958333333333337</v>
      </c>
      <c r="AI671" s="54">
        <f t="shared" si="23"/>
        <v>0.73958333333333337</v>
      </c>
      <c r="AJ671" s="135">
        <v>52500000</v>
      </c>
      <c r="AK671" s="109">
        <v>50101</v>
      </c>
      <c r="AL671" s="147" t="s">
        <v>985</v>
      </c>
      <c r="AM671" s="291">
        <v>24480500</v>
      </c>
      <c r="AN671" s="192"/>
    </row>
    <row r="672" spans="1:40" ht="25.5" x14ac:dyDescent="0.25">
      <c r="A672" s="96">
        <v>2</v>
      </c>
      <c r="B672" s="102" t="s">
        <v>402</v>
      </c>
      <c r="C672" s="96">
        <v>4</v>
      </c>
      <c r="D672" s="96" t="s">
        <v>1713</v>
      </c>
      <c r="E672" s="102" t="s">
        <v>1714</v>
      </c>
      <c r="F672" s="98">
        <v>1</v>
      </c>
      <c r="G672" s="96" t="s">
        <v>1715</v>
      </c>
      <c r="H672" s="102" t="s">
        <v>1716</v>
      </c>
      <c r="I672" s="96">
        <v>1</v>
      </c>
      <c r="J672" s="96">
        <v>14</v>
      </c>
      <c r="K672" s="102" t="s">
        <v>1717</v>
      </c>
      <c r="L672" s="98">
        <v>2020051290044</v>
      </c>
      <c r="M672" s="96">
        <v>9</v>
      </c>
      <c r="N672" s="96">
        <v>2419</v>
      </c>
      <c r="O672" s="97" t="str">
        <f>+VLOOKUP(N672,'[9]Productos PD'!$B$2:$C$349,2,FALSE)</f>
        <v>Paquetes alimentarios entregados a madres comunitarias y madres FAMI.</v>
      </c>
      <c r="P672" s="96" t="s">
        <v>952</v>
      </c>
      <c r="Q672" s="96">
        <v>1344</v>
      </c>
      <c r="R672" s="122" t="s">
        <v>953</v>
      </c>
      <c r="S672" s="125">
        <v>384</v>
      </c>
      <c r="T672" s="102" t="s">
        <v>1602</v>
      </c>
      <c r="U672" s="97" t="s">
        <v>1733</v>
      </c>
      <c r="V672" s="96" t="s">
        <v>952</v>
      </c>
      <c r="W672" s="125">
        <v>384</v>
      </c>
      <c r="X672" s="96" t="s">
        <v>956</v>
      </c>
      <c r="Y672" s="144">
        <v>1</v>
      </c>
      <c r="Z672" s="126">
        <v>96</v>
      </c>
      <c r="AA672" s="126">
        <v>96</v>
      </c>
      <c r="AB672" s="113">
        <v>96</v>
      </c>
      <c r="AC672" s="129">
        <v>92</v>
      </c>
      <c r="AD672" s="113">
        <v>96</v>
      </c>
      <c r="AE672" s="170">
        <v>96</v>
      </c>
      <c r="AF672" s="113">
        <v>96</v>
      </c>
      <c r="AG672" s="284"/>
      <c r="AH672" s="54">
        <f t="shared" si="22"/>
        <v>0.73958333333333337</v>
      </c>
      <c r="AI672" s="54">
        <f t="shared" si="23"/>
        <v>0.73958333333333337</v>
      </c>
      <c r="AJ672" s="135">
        <v>42500000</v>
      </c>
      <c r="AK672" s="109">
        <v>50101</v>
      </c>
      <c r="AL672" s="147" t="s">
        <v>985</v>
      </c>
      <c r="AM672" s="136">
        <v>20000000</v>
      </c>
      <c r="AN672" s="192"/>
    </row>
    <row r="673" spans="1:40" ht="25.5" x14ac:dyDescent="0.25">
      <c r="A673" s="96">
        <v>2</v>
      </c>
      <c r="B673" s="102" t="s">
        <v>402</v>
      </c>
      <c r="C673" s="96">
        <v>4</v>
      </c>
      <c r="D673" s="96" t="s">
        <v>1713</v>
      </c>
      <c r="E673" s="102" t="s">
        <v>1714</v>
      </c>
      <c r="F673" s="98">
        <v>1</v>
      </c>
      <c r="G673" s="96" t="s">
        <v>1715</v>
      </c>
      <c r="H673" s="102" t="s">
        <v>1716</v>
      </c>
      <c r="I673" s="96">
        <v>1</v>
      </c>
      <c r="J673" s="96">
        <v>14</v>
      </c>
      <c r="K673" s="102" t="s">
        <v>1717</v>
      </c>
      <c r="L673" s="98">
        <v>2020051290044</v>
      </c>
      <c r="M673" s="96">
        <v>10</v>
      </c>
      <c r="N673" s="96">
        <v>24110</v>
      </c>
      <c r="O673" s="97" t="str">
        <f>+VLOOKUP(N673,'[9]Productos PD'!$B$2:$C$349,2,FALSE)</f>
        <v>Acciones de Fortalecimiento físico, técnico, operativo y tecnológico, de los programas de seguridad alimentaria y nutricional.</v>
      </c>
      <c r="P673" s="96" t="s">
        <v>952</v>
      </c>
      <c r="Q673" s="96">
        <v>4</v>
      </c>
      <c r="R673" s="122" t="s">
        <v>953</v>
      </c>
      <c r="S673" s="125">
        <v>1</v>
      </c>
      <c r="T673" s="102" t="s">
        <v>1602</v>
      </c>
      <c r="U673" s="97" t="s">
        <v>1734</v>
      </c>
      <c r="V673" s="96" t="s">
        <v>952</v>
      </c>
      <c r="W673" s="125">
        <v>20</v>
      </c>
      <c r="X673" s="96" t="s">
        <v>956</v>
      </c>
      <c r="Y673" s="122">
        <v>0.7</v>
      </c>
      <c r="Z673" s="126">
        <v>0</v>
      </c>
      <c r="AA673" s="198">
        <v>0</v>
      </c>
      <c r="AB673" s="113">
        <v>0</v>
      </c>
      <c r="AC673" s="129">
        <v>0</v>
      </c>
      <c r="AD673" s="113">
        <v>0</v>
      </c>
      <c r="AE673" s="170">
        <v>0</v>
      </c>
      <c r="AF673" s="113">
        <v>20</v>
      </c>
      <c r="AG673" s="284"/>
      <c r="AH673" s="54">
        <f t="shared" si="22"/>
        <v>0</v>
      </c>
      <c r="AI673" s="54">
        <f t="shared" si="23"/>
        <v>0</v>
      </c>
      <c r="AJ673" s="135">
        <v>80000000</v>
      </c>
      <c r="AK673" s="109">
        <v>50101</v>
      </c>
      <c r="AL673" s="147" t="s">
        <v>1614</v>
      </c>
      <c r="AM673" s="136">
        <v>0</v>
      </c>
      <c r="AN673" s="192"/>
    </row>
    <row r="674" spans="1:40" ht="25.5" x14ac:dyDescent="0.25">
      <c r="A674" s="96">
        <v>2</v>
      </c>
      <c r="B674" s="102" t="s">
        <v>402</v>
      </c>
      <c r="C674" s="96">
        <v>4</v>
      </c>
      <c r="D674" s="96" t="s">
        <v>1713</v>
      </c>
      <c r="E674" s="102" t="s">
        <v>1714</v>
      </c>
      <c r="F674" s="98">
        <v>1</v>
      </c>
      <c r="G674" s="96" t="s">
        <v>1715</v>
      </c>
      <c r="H674" s="102" t="s">
        <v>1716</v>
      </c>
      <c r="I674" s="96">
        <v>1</v>
      </c>
      <c r="J674" s="96">
        <v>14</v>
      </c>
      <c r="K674" s="102" t="s">
        <v>1717</v>
      </c>
      <c r="L674" s="98">
        <v>2020051290044</v>
      </c>
      <c r="M674" s="96">
        <v>10</v>
      </c>
      <c r="N674" s="96">
        <v>24110</v>
      </c>
      <c r="O674" s="97" t="str">
        <f>+VLOOKUP(N674,'[9]Productos PD'!$B$2:$C$349,2,FALSE)</f>
        <v>Acciones de Fortalecimiento físico, técnico, operativo y tecnológico, de los programas de seguridad alimentaria y nutricional.</v>
      </c>
      <c r="P674" s="96" t="s">
        <v>952</v>
      </c>
      <c r="Q674" s="96">
        <v>4</v>
      </c>
      <c r="R674" s="122" t="s">
        <v>953</v>
      </c>
      <c r="S674" s="125">
        <v>1</v>
      </c>
      <c r="T674" s="102" t="s">
        <v>1602</v>
      </c>
      <c r="U674" s="97" t="s">
        <v>1735</v>
      </c>
      <c r="V674" s="96" t="s">
        <v>952</v>
      </c>
      <c r="W674" s="125">
        <v>1</v>
      </c>
      <c r="X674" s="96" t="s">
        <v>956</v>
      </c>
      <c r="Y674" s="122">
        <v>0.3</v>
      </c>
      <c r="Z674" s="126">
        <v>0</v>
      </c>
      <c r="AA674" s="198">
        <v>0</v>
      </c>
      <c r="AB674" s="113">
        <v>0</v>
      </c>
      <c r="AC674" s="129">
        <v>0</v>
      </c>
      <c r="AD674" s="113">
        <v>0</v>
      </c>
      <c r="AE674" s="170">
        <v>0</v>
      </c>
      <c r="AF674" s="113">
        <v>1</v>
      </c>
      <c r="AG674" s="287"/>
      <c r="AH674" s="54">
        <f t="shared" si="22"/>
        <v>0</v>
      </c>
      <c r="AI674" s="54">
        <f t="shared" si="23"/>
        <v>0</v>
      </c>
      <c r="AJ674" s="135">
        <v>40000000</v>
      </c>
      <c r="AK674" s="109">
        <v>50101</v>
      </c>
      <c r="AL674" s="147" t="s">
        <v>1614</v>
      </c>
      <c r="AM674" s="136">
        <v>0</v>
      </c>
      <c r="AN674" s="192"/>
    </row>
    <row r="675" spans="1:40" ht="25.5" x14ac:dyDescent="0.25">
      <c r="A675" s="96">
        <v>2</v>
      </c>
      <c r="B675" s="102" t="s">
        <v>402</v>
      </c>
      <c r="C675" s="96">
        <v>6</v>
      </c>
      <c r="D675" s="96" t="s">
        <v>1736</v>
      </c>
      <c r="E675" s="102" t="s">
        <v>1737</v>
      </c>
      <c r="F675" s="98">
        <v>1</v>
      </c>
      <c r="G675" s="96" t="s">
        <v>1738</v>
      </c>
      <c r="H675" s="102" t="s">
        <v>1739</v>
      </c>
      <c r="I675" s="96">
        <v>17</v>
      </c>
      <c r="J675" s="96">
        <v>8</v>
      </c>
      <c r="K675" s="102" t="s">
        <v>1740</v>
      </c>
      <c r="L675" s="98">
        <v>2020051290055</v>
      </c>
      <c r="M675" s="96">
        <v>1</v>
      </c>
      <c r="N675" s="96">
        <v>2611</v>
      </c>
      <c r="O675" s="97" t="str">
        <f>+VLOOKUP(N675,'[9]Productos PD'!$B$2:$C$349,2,FALSE)</f>
        <v>Formular, estructurar e implementar el Plan estratégico de turismo.</v>
      </c>
      <c r="P675" s="96" t="s">
        <v>1295</v>
      </c>
      <c r="Q675" s="122">
        <v>1</v>
      </c>
      <c r="R675" s="122" t="s">
        <v>1001</v>
      </c>
      <c r="S675" s="122">
        <v>0.25</v>
      </c>
      <c r="T675" s="102" t="s">
        <v>1602</v>
      </c>
      <c r="U675" s="97" t="s">
        <v>1741</v>
      </c>
      <c r="V675" s="96" t="s">
        <v>952</v>
      </c>
      <c r="W675" s="125">
        <v>1</v>
      </c>
      <c r="X675" s="103" t="s">
        <v>962</v>
      </c>
      <c r="Y675" s="122">
        <v>0.5</v>
      </c>
      <c r="Z675" s="127">
        <v>1</v>
      </c>
      <c r="AA675" s="126">
        <v>0.25</v>
      </c>
      <c r="AB675" s="193">
        <v>1</v>
      </c>
      <c r="AC675" s="129">
        <v>0</v>
      </c>
      <c r="AD675" s="193">
        <v>1</v>
      </c>
      <c r="AE675" s="170">
        <v>1</v>
      </c>
      <c r="AF675" s="193">
        <v>1</v>
      </c>
      <c r="AG675" s="284"/>
      <c r="AH675" s="54">
        <f t="shared" si="22"/>
        <v>1</v>
      </c>
      <c r="AI675" s="54">
        <f t="shared" si="23"/>
        <v>1</v>
      </c>
      <c r="AJ675" s="135">
        <v>20422703</v>
      </c>
      <c r="AK675" s="109">
        <v>31301</v>
      </c>
      <c r="AL675" s="147" t="s">
        <v>957</v>
      </c>
      <c r="AM675" s="135">
        <v>5000000</v>
      </c>
      <c r="AN675" s="192"/>
    </row>
    <row r="676" spans="1:40" ht="25.5" x14ac:dyDescent="0.25">
      <c r="A676" s="96">
        <v>2</v>
      </c>
      <c r="B676" s="102" t="s">
        <v>402</v>
      </c>
      <c r="C676" s="96">
        <v>6</v>
      </c>
      <c r="D676" s="96" t="s">
        <v>1736</v>
      </c>
      <c r="E676" s="102" t="s">
        <v>1737</v>
      </c>
      <c r="F676" s="98">
        <v>1</v>
      </c>
      <c r="G676" s="96" t="s">
        <v>1738</v>
      </c>
      <c r="H676" s="102" t="s">
        <v>1739</v>
      </c>
      <c r="I676" s="96">
        <v>17</v>
      </c>
      <c r="J676" s="96">
        <v>8</v>
      </c>
      <c r="K676" s="102" t="s">
        <v>1740</v>
      </c>
      <c r="L676" s="98">
        <v>2020051290055</v>
      </c>
      <c r="M676" s="96">
        <v>1</v>
      </c>
      <c r="N676" s="96">
        <v>2611</v>
      </c>
      <c r="O676" s="97" t="str">
        <f>+VLOOKUP(N676,'[9]Productos PD'!$B$2:$C$349,2,FALSE)</f>
        <v>Formular, estructurar e implementar el Plan estratégico de turismo.</v>
      </c>
      <c r="P676" s="96" t="s">
        <v>1295</v>
      </c>
      <c r="Q676" s="122">
        <v>1</v>
      </c>
      <c r="R676" s="122" t="s">
        <v>1001</v>
      </c>
      <c r="S676" s="122">
        <v>0.25</v>
      </c>
      <c r="T676" s="102" t="s">
        <v>1602</v>
      </c>
      <c r="U676" s="97" t="s">
        <v>1742</v>
      </c>
      <c r="V676" s="96" t="s">
        <v>952</v>
      </c>
      <c r="W676" s="125">
        <v>1</v>
      </c>
      <c r="X676" s="96" t="s">
        <v>956</v>
      </c>
      <c r="Y676" s="122">
        <v>0.2</v>
      </c>
      <c r="Z676" s="127">
        <v>0</v>
      </c>
      <c r="AA676" s="198">
        <v>0</v>
      </c>
      <c r="AB676" s="193">
        <v>1</v>
      </c>
      <c r="AC676" s="129">
        <v>0</v>
      </c>
      <c r="AD676" s="193">
        <v>1</v>
      </c>
      <c r="AE676" s="293">
        <v>30</v>
      </c>
      <c r="AF676" s="193">
        <v>1</v>
      </c>
      <c r="AG676" s="284"/>
      <c r="AH676" s="54">
        <f t="shared" si="22"/>
        <v>10</v>
      </c>
      <c r="AI676" s="54">
        <f t="shared" si="23"/>
        <v>1</v>
      </c>
      <c r="AJ676" s="135">
        <v>20000000</v>
      </c>
      <c r="AK676" s="109">
        <v>31301</v>
      </c>
      <c r="AL676" s="147" t="s">
        <v>957</v>
      </c>
      <c r="AM676" s="136">
        <v>11376457</v>
      </c>
      <c r="AN676" s="192"/>
    </row>
    <row r="677" spans="1:40" ht="25.5" x14ac:dyDescent="0.25">
      <c r="A677" s="96">
        <v>2</v>
      </c>
      <c r="B677" s="102" t="s">
        <v>402</v>
      </c>
      <c r="C677" s="96">
        <v>6</v>
      </c>
      <c r="D677" s="96" t="s">
        <v>1736</v>
      </c>
      <c r="E677" s="102" t="s">
        <v>1737</v>
      </c>
      <c r="F677" s="98">
        <v>1</v>
      </c>
      <c r="G677" s="96" t="s">
        <v>1738</v>
      </c>
      <c r="H677" s="102" t="s">
        <v>1739</v>
      </c>
      <c r="I677" s="96">
        <v>17</v>
      </c>
      <c r="J677" s="96">
        <v>8</v>
      </c>
      <c r="K677" s="102" t="s">
        <v>1740</v>
      </c>
      <c r="L677" s="98">
        <v>2020051290055</v>
      </c>
      <c r="M677" s="96">
        <v>1</v>
      </c>
      <c r="N677" s="96">
        <v>2611</v>
      </c>
      <c r="O677" s="97" t="str">
        <f>+VLOOKUP(N677,'[9]Productos PD'!$B$2:$C$349,2,FALSE)</f>
        <v>Formular, estructurar e implementar el Plan estratégico de turismo.</v>
      </c>
      <c r="P677" s="96" t="s">
        <v>1295</v>
      </c>
      <c r="Q677" s="122">
        <v>1</v>
      </c>
      <c r="R677" s="122" t="s">
        <v>1001</v>
      </c>
      <c r="S677" s="122">
        <v>0.25</v>
      </c>
      <c r="T677" s="102" t="s">
        <v>1602</v>
      </c>
      <c r="U677" s="97" t="s">
        <v>1743</v>
      </c>
      <c r="V677" s="96" t="s">
        <v>952</v>
      </c>
      <c r="W677" s="125">
        <v>2</v>
      </c>
      <c r="X677" s="96" t="s">
        <v>956</v>
      </c>
      <c r="Y677" s="122">
        <v>0.2</v>
      </c>
      <c r="Z677" s="127">
        <v>0</v>
      </c>
      <c r="AA677" s="198">
        <v>0</v>
      </c>
      <c r="AB677" s="193">
        <v>1</v>
      </c>
      <c r="AC677" s="129">
        <v>0.6</v>
      </c>
      <c r="AD677" s="193">
        <v>0</v>
      </c>
      <c r="AE677" s="293">
        <v>1</v>
      </c>
      <c r="AF677" s="193">
        <v>1</v>
      </c>
      <c r="AG677" s="284"/>
      <c r="AH677" s="54">
        <f t="shared" si="22"/>
        <v>0.8</v>
      </c>
      <c r="AI677" s="54">
        <f t="shared" si="23"/>
        <v>0.8</v>
      </c>
      <c r="AJ677" s="135">
        <v>35486666</v>
      </c>
      <c r="AK677" s="109">
        <v>31301</v>
      </c>
      <c r="AL677" s="147" t="s">
        <v>957</v>
      </c>
      <c r="AM677" s="179">
        <v>4380000</v>
      </c>
      <c r="AN677" s="192"/>
    </row>
    <row r="678" spans="1:40" ht="25.5" x14ac:dyDescent="0.25">
      <c r="A678" s="96">
        <v>2</v>
      </c>
      <c r="B678" s="102" t="s">
        <v>402</v>
      </c>
      <c r="C678" s="96">
        <v>6</v>
      </c>
      <c r="D678" s="96" t="s">
        <v>1736</v>
      </c>
      <c r="E678" s="102" t="s">
        <v>1737</v>
      </c>
      <c r="F678" s="98">
        <v>1</v>
      </c>
      <c r="G678" s="96" t="s">
        <v>1738</v>
      </c>
      <c r="H678" s="102" t="s">
        <v>1739</v>
      </c>
      <c r="I678" s="96">
        <v>17</v>
      </c>
      <c r="J678" s="96">
        <v>8</v>
      </c>
      <c r="K678" s="102" t="s">
        <v>1740</v>
      </c>
      <c r="L678" s="98">
        <v>2020051290055</v>
      </c>
      <c r="M678" s="96">
        <v>1</v>
      </c>
      <c r="N678" s="96">
        <v>2611</v>
      </c>
      <c r="O678" s="97" t="str">
        <f>+VLOOKUP(N678,'[9]Productos PD'!$B$2:$C$349,2,FALSE)</f>
        <v>Formular, estructurar e implementar el Plan estratégico de turismo.</v>
      </c>
      <c r="P678" s="96" t="s">
        <v>1295</v>
      </c>
      <c r="Q678" s="122">
        <v>1</v>
      </c>
      <c r="R678" s="122" t="s">
        <v>1001</v>
      </c>
      <c r="S678" s="122">
        <v>0.25</v>
      </c>
      <c r="T678" s="102" t="s">
        <v>1602</v>
      </c>
      <c r="U678" s="97" t="s">
        <v>1744</v>
      </c>
      <c r="V678" s="96" t="s">
        <v>952</v>
      </c>
      <c r="W678" s="125">
        <v>4</v>
      </c>
      <c r="X678" s="96" t="s">
        <v>956</v>
      </c>
      <c r="Y678" s="122">
        <v>0.1</v>
      </c>
      <c r="Z678" s="127">
        <v>0</v>
      </c>
      <c r="AA678" s="198">
        <v>0</v>
      </c>
      <c r="AB678" s="193">
        <v>2</v>
      </c>
      <c r="AC678" s="129">
        <v>0</v>
      </c>
      <c r="AD678" s="193">
        <v>0</v>
      </c>
      <c r="AE678" s="293">
        <v>0</v>
      </c>
      <c r="AF678" s="193">
        <v>2</v>
      </c>
      <c r="AG678" s="284"/>
      <c r="AH678" s="54">
        <f t="shared" si="22"/>
        <v>0</v>
      </c>
      <c r="AI678" s="54">
        <f t="shared" si="23"/>
        <v>0</v>
      </c>
      <c r="AJ678" s="135">
        <v>5000000</v>
      </c>
      <c r="AK678" s="109">
        <v>31301</v>
      </c>
      <c r="AL678" s="147" t="s">
        <v>957</v>
      </c>
      <c r="AM678" s="136"/>
      <c r="AN678" s="192"/>
    </row>
    <row r="679" spans="1:40" ht="25.5" x14ac:dyDescent="0.25">
      <c r="A679" s="96">
        <v>2</v>
      </c>
      <c r="B679" s="102" t="s">
        <v>402</v>
      </c>
      <c r="C679" s="96">
        <v>6</v>
      </c>
      <c r="D679" s="96" t="s">
        <v>1736</v>
      </c>
      <c r="E679" s="102" t="s">
        <v>1737</v>
      </c>
      <c r="F679" s="98">
        <v>1</v>
      </c>
      <c r="G679" s="96" t="s">
        <v>1738</v>
      </c>
      <c r="H679" s="102" t="s">
        <v>1739</v>
      </c>
      <c r="I679" s="96">
        <v>17</v>
      </c>
      <c r="J679" s="96">
        <v>8</v>
      </c>
      <c r="K679" s="102" t="s">
        <v>1740</v>
      </c>
      <c r="L679" s="98">
        <v>2020051290055</v>
      </c>
      <c r="M679" s="96">
        <v>1</v>
      </c>
      <c r="N679" s="96">
        <v>2611</v>
      </c>
      <c r="O679" s="97" t="str">
        <f>+VLOOKUP(N679,'[9]Productos PD'!$B$2:$C$349,2,FALSE)</f>
        <v>Formular, estructurar e implementar el Plan estratégico de turismo.</v>
      </c>
      <c r="P679" s="96" t="s">
        <v>1295</v>
      </c>
      <c r="Q679" s="122">
        <v>1</v>
      </c>
      <c r="R679" s="122" t="s">
        <v>1001</v>
      </c>
      <c r="S679" s="122">
        <v>0.25</v>
      </c>
      <c r="T679" s="102" t="s">
        <v>1602</v>
      </c>
      <c r="U679" s="97" t="s">
        <v>1744</v>
      </c>
      <c r="V679" s="96" t="s">
        <v>952</v>
      </c>
      <c r="W679" s="125">
        <v>4</v>
      </c>
      <c r="X679" s="96" t="s">
        <v>956</v>
      </c>
      <c r="Y679" s="122">
        <v>0.1</v>
      </c>
      <c r="Z679" s="127">
        <v>0</v>
      </c>
      <c r="AA679" s="198">
        <v>0</v>
      </c>
      <c r="AB679" s="193">
        <v>2</v>
      </c>
      <c r="AC679" s="129">
        <v>0</v>
      </c>
      <c r="AD679" s="193">
        <v>0</v>
      </c>
      <c r="AE679" s="293">
        <v>0</v>
      </c>
      <c r="AF679" s="193">
        <v>2</v>
      </c>
      <c r="AG679" s="287"/>
      <c r="AH679" s="54">
        <f t="shared" si="22"/>
        <v>0</v>
      </c>
      <c r="AI679" s="54">
        <f t="shared" si="23"/>
        <v>0</v>
      </c>
      <c r="AJ679" s="135">
        <v>5000000</v>
      </c>
      <c r="AK679" s="109"/>
      <c r="AL679" s="149" t="s">
        <v>965</v>
      </c>
      <c r="AM679" s="136"/>
      <c r="AN679" s="192"/>
    </row>
    <row r="680" spans="1:40" ht="25.5" x14ac:dyDescent="0.25">
      <c r="A680" s="96">
        <v>2</v>
      </c>
      <c r="B680" s="102" t="s">
        <v>402</v>
      </c>
      <c r="C680" s="96">
        <v>6</v>
      </c>
      <c r="D680" s="96" t="s">
        <v>1736</v>
      </c>
      <c r="E680" s="102" t="s">
        <v>1737</v>
      </c>
      <c r="F680" s="98">
        <v>1</v>
      </c>
      <c r="G680" s="96" t="s">
        <v>1738</v>
      </c>
      <c r="H680" s="102" t="s">
        <v>1739</v>
      </c>
      <c r="I680" s="96">
        <v>17</v>
      </c>
      <c r="J680" s="96">
        <v>8</v>
      </c>
      <c r="K680" s="102" t="s">
        <v>1740</v>
      </c>
      <c r="L680" s="98">
        <v>2020051290055</v>
      </c>
      <c r="M680" s="96">
        <v>2</v>
      </c>
      <c r="N680" s="96">
        <v>2612</v>
      </c>
      <c r="O680" s="97" t="str">
        <f>+VLOOKUP(N680,'[9]Productos PD'!$B$2:$C$349,2,FALSE)</f>
        <v>Conformación de escenarios de participación permanente con actores del sector turístico.</v>
      </c>
      <c r="P680" s="96" t="s">
        <v>952</v>
      </c>
      <c r="Q680" s="96">
        <v>14</v>
      </c>
      <c r="R680" s="122" t="s">
        <v>953</v>
      </c>
      <c r="S680" s="125">
        <v>5</v>
      </c>
      <c r="T680" s="102" t="s">
        <v>1602</v>
      </c>
      <c r="U680" s="97" t="s">
        <v>1745</v>
      </c>
      <c r="V680" s="96" t="s">
        <v>952</v>
      </c>
      <c r="W680" s="125">
        <v>1</v>
      </c>
      <c r="X680" s="96" t="s">
        <v>956</v>
      </c>
      <c r="Y680" s="144">
        <v>0.3</v>
      </c>
      <c r="Z680" s="126">
        <v>0</v>
      </c>
      <c r="AA680" s="198">
        <v>0</v>
      </c>
      <c r="AB680" s="113">
        <v>0</v>
      </c>
      <c r="AC680" s="129">
        <v>0</v>
      </c>
      <c r="AD680" s="113">
        <v>0</v>
      </c>
      <c r="AE680" s="170">
        <v>1</v>
      </c>
      <c r="AF680" s="113">
        <v>1</v>
      </c>
      <c r="AG680" s="287"/>
      <c r="AH680" s="54">
        <f t="shared" si="22"/>
        <v>1</v>
      </c>
      <c r="AI680" s="54">
        <f t="shared" si="23"/>
        <v>1</v>
      </c>
      <c r="AJ680" s="135">
        <v>20000000</v>
      </c>
      <c r="AK680" s="109">
        <v>31301</v>
      </c>
      <c r="AL680" s="147" t="s">
        <v>957</v>
      </c>
      <c r="AM680" s="136"/>
      <c r="AN680" s="192"/>
    </row>
    <row r="681" spans="1:40" ht="25.5" x14ac:dyDescent="0.25">
      <c r="A681" s="96">
        <v>2</v>
      </c>
      <c r="B681" s="102" t="s">
        <v>402</v>
      </c>
      <c r="C681" s="96">
        <v>6</v>
      </c>
      <c r="D681" s="96" t="s">
        <v>1736</v>
      </c>
      <c r="E681" s="102" t="s">
        <v>1737</v>
      </c>
      <c r="F681" s="98">
        <v>1</v>
      </c>
      <c r="G681" s="96" t="s">
        <v>1738</v>
      </c>
      <c r="H681" s="102" t="s">
        <v>1739</v>
      </c>
      <c r="I681" s="96">
        <v>17</v>
      </c>
      <c r="J681" s="96">
        <v>8</v>
      </c>
      <c r="K681" s="102" t="s">
        <v>1740</v>
      </c>
      <c r="L681" s="98">
        <v>2020051290055</v>
      </c>
      <c r="M681" s="96">
        <v>2</v>
      </c>
      <c r="N681" s="96">
        <v>2612</v>
      </c>
      <c r="O681" s="97" t="str">
        <f>+VLOOKUP(N681,'[9]Productos PD'!$B$2:$C$349,2,FALSE)</f>
        <v>Conformación de escenarios de participación permanente con actores del sector turístico.</v>
      </c>
      <c r="P681" s="96" t="s">
        <v>952</v>
      </c>
      <c r="Q681" s="96">
        <v>14</v>
      </c>
      <c r="R681" s="122" t="s">
        <v>953</v>
      </c>
      <c r="S681" s="125">
        <v>5</v>
      </c>
      <c r="T681" s="102" t="s">
        <v>1602</v>
      </c>
      <c r="U681" s="97" t="s">
        <v>1746</v>
      </c>
      <c r="V681" s="96" t="s">
        <v>952</v>
      </c>
      <c r="W681" s="125">
        <v>4</v>
      </c>
      <c r="X681" s="103" t="s">
        <v>962</v>
      </c>
      <c r="Y681" s="144">
        <v>0.7</v>
      </c>
      <c r="Z681" s="126">
        <v>1</v>
      </c>
      <c r="AA681" s="126">
        <v>1</v>
      </c>
      <c r="AB681" s="113">
        <v>1</v>
      </c>
      <c r="AC681" s="129">
        <v>2</v>
      </c>
      <c r="AD681" s="113">
        <v>1</v>
      </c>
      <c r="AE681" s="170">
        <v>1</v>
      </c>
      <c r="AF681" s="113">
        <v>1</v>
      </c>
      <c r="AG681" s="284"/>
      <c r="AH681" s="54">
        <f t="shared" si="22"/>
        <v>1</v>
      </c>
      <c r="AI681" s="54">
        <f t="shared" si="23"/>
        <v>1</v>
      </c>
      <c r="AJ681" s="135">
        <v>7500000</v>
      </c>
      <c r="AK681" s="109">
        <v>31301</v>
      </c>
      <c r="AL681" s="147" t="s">
        <v>957</v>
      </c>
      <c r="AM681" s="179">
        <v>5161273</v>
      </c>
      <c r="AN681" s="192"/>
    </row>
    <row r="682" spans="1:40" ht="25.5" x14ac:dyDescent="0.25">
      <c r="A682" s="96">
        <v>2</v>
      </c>
      <c r="B682" s="102" t="s">
        <v>402</v>
      </c>
      <c r="C682" s="96">
        <v>6</v>
      </c>
      <c r="D682" s="96" t="s">
        <v>1736</v>
      </c>
      <c r="E682" s="102" t="s">
        <v>1737</v>
      </c>
      <c r="F682" s="98">
        <v>1</v>
      </c>
      <c r="G682" s="96" t="s">
        <v>1738</v>
      </c>
      <c r="H682" s="102" t="s">
        <v>1739</v>
      </c>
      <c r="I682" s="96">
        <v>1</v>
      </c>
      <c r="J682" s="96">
        <v>14</v>
      </c>
      <c r="K682" s="102" t="s">
        <v>1740</v>
      </c>
      <c r="L682" s="98">
        <v>2020051290055</v>
      </c>
      <c r="M682" s="96">
        <v>3</v>
      </c>
      <c r="N682" s="96">
        <v>2613</v>
      </c>
      <c r="O682" s="97" t="str">
        <f>+VLOOKUP(N682,'[9]Productos PD'!$B$2:$C$349,2,FALSE)</f>
        <v>Diagnóstico, actualización e implementación de la política pública de turismo.</v>
      </c>
      <c r="P682" s="96" t="s">
        <v>1295</v>
      </c>
      <c r="Q682" s="122">
        <v>1</v>
      </c>
      <c r="R682" s="122" t="s">
        <v>1001</v>
      </c>
      <c r="S682" s="122">
        <v>1</v>
      </c>
      <c r="T682" s="102" t="s">
        <v>1602</v>
      </c>
      <c r="U682" s="97" t="s">
        <v>1747</v>
      </c>
      <c r="V682" s="96" t="s">
        <v>952</v>
      </c>
      <c r="W682" s="125">
        <v>3</v>
      </c>
      <c r="X682" s="96" t="s">
        <v>956</v>
      </c>
      <c r="Y682" s="144">
        <v>0.2</v>
      </c>
      <c r="Z682" s="127">
        <v>0</v>
      </c>
      <c r="AA682" s="198">
        <v>0</v>
      </c>
      <c r="AB682" s="193">
        <v>1</v>
      </c>
      <c r="AC682" s="129">
        <v>0</v>
      </c>
      <c r="AD682" s="193">
        <v>1</v>
      </c>
      <c r="AE682" s="170">
        <v>0</v>
      </c>
      <c r="AF682" s="193">
        <v>1</v>
      </c>
      <c r="AG682" s="284"/>
      <c r="AH682" s="54">
        <f t="shared" si="22"/>
        <v>0</v>
      </c>
      <c r="AI682" s="54">
        <f t="shared" si="23"/>
        <v>0</v>
      </c>
      <c r="AJ682" s="135">
        <v>1500000</v>
      </c>
      <c r="AK682" s="109">
        <v>31301</v>
      </c>
      <c r="AL682" s="147" t="s">
        <v>957</v>
      </c>
      <c r="AM682" s="136">
        <v>0</v>
      </c>
      <c r="AN682" s="192"/>
    </row>
    <row r="683" spans="1:40" ht="25.5" x14ac:dyDescent="0.25">
      <c r="A683" s="96">
        <v>2</v>
      </c>
      <c r="B683" s="102" t="s">
        <v>402</v>
      </c>
      <c r="C683" s="96">
        <v>6</v>
      </c>
      <c r="D683" s="96" t="s">
        <v>1736</v>
      </c>
      <c r="E683" s="102" t="s">
        <v>1737</v>
      </c>
      <c r="F683" s="98">
        <v>1</v>
      </c>
      <c r="G683" s="96" t="s">
        <v>1738</v>
      </c>
      <c r="H683" s="102" t="s">
        <v>1739</v>
      </c>
      <c r="I683" s="96">
        <v>1</v>
      </c>
      <c r="J683" s="96">
        <v>14</v>
      </c>
      <c r="K683" s="102" t="s">
        <v>1740</v>
      </c>
      <c r="L683" s="98">
        <v>2020051290055</v>
      </c>
      <c r="M683" s="96">
        <v>3</v>
      </c>
      <c r="N683" s="96">
        <v>2613</v>
      </c>
      <c r="O683" s="97" t="str">
        <f>+VLOOKUP(N683,'[9]Productos PD'!$B$2:$C$349,2,FALSE)</f>
        <v>Diagnóstico, actualización e implementación de la política pública de turismo.</v>
      </c>
      <c r="P683" s="96" t="s">
        <v>1295</v>
      </c>
      <c r="Q683" s="122">
        <v>1</v>
      </c>
      <c r="R683" s="122" t="s">
        <v>1001</v>
      </c>
      <c r="S683" s="122">
        <v>1</v>
      </c>
      <c r="T683" s="102" t="s">
        <v>1602</v>
      </c>
      <c r="U683" s="97" t="s">
        <v>1748</v>
      </c>
      <c r="V683" s="96" t="s">
        <v>952</v>
      </c>
      <c r="W683" s="125">
        <v>2</v>
      </c>
      <c r="X683" s="96" t="s">
        <v>956</v>
      </c>
      <c r="Y683" s="144">
        <v>0.2</v>
      </c>
      <c r="Z683" s="127">
        <v>0</v>
      </c>
      <c r="AA683" s="198">
        <v>0</v>
      </c>
      <c r="AB683" s="193">
        <v>1</v>
      </c>
      <c r="AC683" s="129">
        <v>0</v>
      </c>
      <c r="AD683" s="193">
        <v>1</v>
      </c>
      <c r="AE683" s="170">
        <v>0</v>
      </c>
      <c r="AF683" s="193">
        <v>0</v>
      </c>
      <c r="AG683" s="287"/>
      <c r="AH683" s="54">
        <f t="shared" si="22"/>
        <v>0</v>
      </c>
      <c r="AI683" s="54">
        <f t="shared" si="23"/>
        <v>0</v>
      </c>
      <c r="AJ683" s="135">
        <v>1500000</v>
      </c>
      <c r="AK683" s="109">
        <v>31301</v>
      </c>
      <c r="AL683" s="147" t="s">
        <v>957</v>
      </c>
      <c r="AM683" s="136">
        <v>0</v>
      </c>
      <c r="AN683" s="192"/>
    </row>
    <row r="684" spans="1:40" ht="25.5" x14ac:dyDescent="0.25">
      <c r="A684" s="96">
        <v>2</v>
      </c>
      <c r="B684" s="102" t="s">
        <v>402</v>
      </c>
      <c r="C684" s="96">
        <v>6</v>
      </c>
      <c r="D684" s="96" t="s">
        <v>1736</v>
      </c>
      <c r="E684" s="102" t="s">
        <v>1737</v>
      </c>
      <c r="F684" s="98">
        <v>1</v>
      </c>
      <c r="G684" s="96" t="s">
        <v>1738</v>
      </c>
      <c r="H684" s="102" t="s">
        <v>1739</v>
      </c>
      <c r="I684" s="96">
        <v>1</v>
      </c>
      <c r="J684" s="96">
        <v>14</v>
      </c>
      <c r="K684" s="102" t="s">
        <v>1740</v>
      </c>
      <c r="L684" s="98">
        <v>2020051290055</v>
      </c>
      <c r="M684" s="96">
        <v>3</v>
      </c>
      <c r="N684" s="96">
        <v>2613</v>
      </c>
      <c r="O684" s="97" t="str">
        <f>+VLOOKUP(N684,'[9]Productos PD'!$B$2:$C$349,2,FALSE)</f>
        <v>Diagnóstico, actualización e implementación de la política pública de turismo.</v>
      </c>
      <c r="P684" s="96" t="s">
        <v>1295</v>
      </c>
      <c r="Q684" s="122">
        <v>1</v>
      </c>
      <c r="R684" s="122" t="s">
        <v>1001</v>
      </c>
      <c r="S684" s="122">
        <v>1</v>
      </c>
      <c r="T684" s="102" t="s">
        <v>1602</v>
      </c>
      <c r="U684" s="97" t="s">
        <v>1749</v>
      </c>
      <c r="V684" s="96" t="s">
        <v>952</v>
      </c>
      <c r="W684" s="125">
        <v>1</v>
      </c>
      <c r="X684" s="96" t="s">
        <v>956</v>
      </c>
      <c r="Y684" s="144">
        <v>0.6</v>
      </c>
      <c r="Z684" s="127">
        <v>0</v>
      </c>
      <c r="AA684" s="198">
        <v>0</v>
      </c>
      <c r="AB684" s="193">
        <v>0</v>
      </c>
      <c r="AC684" s="129">
        <v>0</v>
      </c>
      <c r="AD684" s="193">
        <v>0</v>
      </c>
      <c r="AE684" s="170">
        <v>0</v>
      </c>
      <c r="AF684" s="193">
        <v>1</v>
      </c>
      <c r="AG684" s="284"/>
      <c r="AH684" s="54">
        <f t="shared" si="22"/>
        <v>0</v>
      </c>
      <c r="AI684" s="54">
        <f t="shared" si="23"/>
        <v>0</v>
      </c>
      <c r="AJ684" s="135">
        <v>1000000</v>
      </c>
      <c r="AK684" s="109">
        <v>31301</v>
      </c>
      <c r="AL684" s="147" t="s">
        <v>957</v>
      </c>
      <c r="AM684" s="136">
        <v>0</v>
      </c>
      <c r="AN684" s="192"/>
    </row>
    <row r="685" spans="1:40" ht="25.5" x14ac:dyDescent="0.25">
      <c r="A685" s="96">
        <v>2</v>
      </c>
      <c r="B685" s="102" t="s">
        <v>402</v>
      </c>
      <c r="C685" s="96">
        <v>6</v>
      </c>
      <c r="D685" s="96" t="s">
        <v>1736</v>
      </c>
      <c r="E685" s="102" t="s">
        <v>1737</v>
      </c>
      <c r="F685" s="98">
        <v>2</v>
      </c>
      <c r="G685" s="96" t="s">
        <v>1750</v>
      </c>
      <c r="H685" s="102" t="s">
        <v>1751</v>
      </c>
      <c r="I685" s="96">
        <v>17</v>
      </c>
      <c r="J685" s="96">
        <v>8</v>
      </c>
      <c r="K685" s="102" t="s">
        <v>1740</v>
      </c>
      <c r="L685" s="98">
        <v>2020051290055</v>
      </c>
      <c r="M685" s="96">
        <v>1</v>
      </c>
      <c r="N685" s="96">
        <v>2621</v>
      </c>
      <c r="O685" s="97" t="str">
        <f>+VLOOKUP(N685,'[9]Productos PD'!$B$2:$C$349,2,FALSE)</f>
        <v>Inventario, caracterización, formulación de las rutas ecoturísticas y culturales.</v>
      </c>
      <c r="P685" s="96" t="s">
        <v>952</v>
      </c>
      <c r="Q685" s="96">
        <v>13</v>
      </c>
      <c r="R685" s="122" t="s">
        <v>953</v>
      </c>
      <c r="S685" s="125">
        <v>13</v>
      </c>
      <c r="T685" s="102" t="s">
        <v>1602</v>
      </c>
      <c r="U685" s="97" t="s">
        <v>1752</v>
      </c>
      <c r="V685" s="96" t="s">
        <v>952</v>
      </c>
      <c r="W685" s="127">
        <v>1</v>
      </c>
      <c r="X685" s="181" t="s">
        <v>956</v>
      </c>
      <c r="Y685" s="144">
        <v>0.7</v>
      </c>
      <c r="Z685" s="126">
        <v>1</v>
      </c>
      <c r="AA685" s="126">
        <v>1</v>
      </c>
      <c r="AB685" s="113">
        <v>0</v>
      </c>
      <c r="AC685" s="129">
        <v>0</v>
      </c>
      <c r="AD685" s="113">
        <v>0</v>
      </c>
      <c r="AE685" s="170">
        <v>1</v>
      </c>
      <c r="AF685" s="113">
        <v>0</v>
      </c>
      <c r="AG685" s="284"/>
      <c r="AH685" s="54">
        <f t="shared" si="22"/>
        <v>2</v>
      </c>
      <c r="AI685" s="54">
        <f t="shared" si="23"/>
        <v>1</v>
      </c>
      <c r="AJ685" s="135">
        <v>1000000</v>
      </c>
      <c r="AK685" s="109">
        <v>31301</v>
      </c>
      <c r="AL685" s="147" t="s">
        <v>957</v>
      </c>
      <c r="AM685" s="136">
        <v>0</v>
      </c>
      <c r="AN685" s="192"/>
    </row>
    <row r="686" spans="1:40" ht="25.5" x14ac:dyDescent="0.25">
      <c r="A686" s="96">
        <v>2</v>
      </c>
      <c r="B686" s="102" t="s">
        <v>402</v>
      </c>
      <c r="C686" s="96">
        <v>6</v>
      </c>
      <c r="D686" s="96" t="s">
        <v>1736</v>
      </c>
      <c r="E686" s="102" t="s">
        <v>1737</v>
      </c>
      <c r="F686" s="98">
        <v>2</v>
      </c>
      <c r="G686" s="96" t="s">
        <v>1750</v>
      </c>
      <c r="H686" s="102" t="s">
        <v>1751</v>
      </c>
      <c r="I686" s="96">
        <v>17</v>
      </c>
      <c r="J686" s="96">
        <v>8</v>
      </c>
      <c r="K686" s="102" t="s">
        <v>1740</v>
      </c>
      <c r="L686" s="98">
        <v>2020051290055</v>
      </c>
      <c r="M686" s="96">
        <v>1</v>
      </c>
      <c r="N686" s="96">
        <v>2621</v>
      </c>
      <c r="O686" s="97" t="str">
        <f>+VLOOKUP(N686,'[9]Productos PD'!$B$2:$C$349,2,FALSE)</f>
        <v>Inventario, caracterización, formulación de las rutas ecoturísticas y culturales.</v>
      </c>
      <c r="P686" s="96" t="s">
        <v>952</v>
      </c>
      <c r="Q686" s="96">
        <v>13</v>
      </c>
      <c r="R686" s="122" t="s">
        <v>953</v>
      </c>
      <c r="S686" s="125">
        <v>13</v>
      </c>
      <c r="T686" s="102" t="s">
        <v>1602</v>
      </c>
      <c r="U686" s="97" t="s">
        <v>1753</v>
      </c>
      <c r="V686" s="96" t="s">
        <v>952</v>
      </c>
      <c r="W686" s="127">
        <v>13</v>
      </c>
      <c r="X686" s="181" t="s">
        <v>956</v>
      </c>
      <c r="Y686" s="144">
        <v>0.3</v>
      </c>
      <c r="Z686" s="126">
        <v>1</v>
      </c>
      <c r="AA686" s="126">
        <v>1</v>
      </c>
      <c r="AB686" s="113">
        <v>4</v>
      </c>
      <c r="AC686" s="129">
        <v>2</v>
      </c>
      <c r="AD686" s="113">
        <v>4</v>
      </c>
      <c r="AE686" s="170">
        <v>7</v>
      </c>
      <c r="AF686" s="113">
        <v>4</v>
      </c>
      <c r="AG686" s="287"/>
      <c r="AH686" s="54">
        <f t="shared" si="22"/>
        <v>0.76923076923076927</v>
      </c>
      <c r="AI686" s="54">
        <f t="shared" si="23"/>
        <v>0.76923076923076927</v>
      </c>
      <c r="AJ686" s="135">
        <v>9000000</v>
      </c>
      <c r="AK686" s="109">
        <v>31301</v>
      </c>
      <c r="AL686" s="147" t="s">
        <v>957</v>
      </c>
      <c r="AM686" s="179">
        <v>5161273</v>
      </c>
      <c r="AN686" s="192"/>
    </row>
    <row r="687" spans="1:40" ht="25.5" x14ac:dyDescent="0.25">
      <c r="A687" s="96">
        <v>2</v>
      </c>
      <c r="B687" s="102" t="s">
        <v>402</v>
      </c>
      <c r="C687" s="96">
        <v>6</v>
      </c>
      <c r="D687" s="96" t="s">
        <v>1736</v>
      </c>
      <c r="E687" s="102" t="s">
        <v>1737</v>
      </c>
      <c r="F687" s="98">
        <v>2</v>
      </c>
      <c r="G687" s="96" t="s">
        <v>1750</v>
      </c>
      <c r="H687" s="102" t="s">
        <v>1751</v>
      </c>
      <c r="I687" s="96">
        <v>17</v>
      </c>
      <c r="J687" s="96">
        <v>8</v>
      </c>
      <c r="K687" s="102" t="s">
        <v>1740</v>
      </c>
      <c r="L687" s="98">
        <v>2020051290055</v>
      </c>
      <c r="M687" s="96">
        <v>2</v>
      </c>
      <c r="N687" s="96">
        <v>2622</v>
      </c>
      <c r="O687" s="97" t="str">
        <f>+VLOOKUP(N687,'[9]Productos PD'!$B$2:$C$349,2,FALSE)</f>
        <v>Instalación de puntos de información turística.</v>
      </c>
      <c r="P687" s="96" t="s">
        <v>952</v>
      </c>
      <c r="Q687" s="96">
        <v>2</v>
      </c>
      <c r="R687" s="122" t="s">
        <v>1754</v>
      </c>
      <c r="S687" s="125">
        <v>2</v>
      </c>
      <c r="T687" s="102" t="s">
        <v>1602</v>
      </c>
      <c r="U687" s="97" t="s">
        <v>1755</v>
      </c>
      <c r="V687" s="96" t="s">
        <v>952</v>
      </c>
      <c r="W687" s="127">
        <v>2</v>
      </c>
      <c r="X687" s="181" t="s">
        <v>956</v>
      </c>
      <c r="Y687" s="144">
        <v>0.6</v>
      </c>
      <c r="Z687" s="126">
        <v>0</v>
      </c>
      <c r="AA687" s="198">
        <v>0</v>
      </c>
      <c r="AB687" s="113">
        <v>1</v>
      </c>
      <c r="AC687" s="129">
        <v>0</v>
      </c>
      <c r="AD687" s="113">
        <v>1</v>
      </c>
      <c r="AE687" s="170">
        <v>1</v>
      </c>
      <c r="AF687" s="113">
        <v>0</v>
      </c>
      <c r="AG687" s="287"/>
      <c r="AH687" s="54">
        <f t="shared" si="22"/>
        <v>0.5</v>
      </c>
      <c r="AI687" s="54">
        <f t="shared" si="23"/>
        <v>0.5</v>
      </c>
      <c r="AJ687" s="135">
        <v>10000000</v>
      </c>
      <c r="AK687" s="109">
        <v>31301</v>
      </c>
      <c r="AL687" s="147" t="s">
        <v>957</v>
      </c>
      <c r="AM687" s="136"/>
      <c r="AN687" s="192"/>
    </row>
    <row r="688" spans="1:40" ht="25.5" x14ac:dyDescent="0.25">
      <c r="A688" s="96">
        <v>2</v>
      </c>
      <c r="B688" s="102" t="s">
        <v>402</v>
      </c>
      <c r="C688" s="96">
        <v>6</v>
      </c>
      <c r="D688" s="96" t="s">
        <v>1736</v>
      </c>
      <c r="E688" s="102" t="s">
        <v>1737</v>
      </c>
      <c r="F688" s="98">
        <v>2</v>
      </c>
      <c r="G688" s="96" t="s">
        <v>1750</v>
      </c>
      <c r="H688" s="102" t="s">
        <v>1751</v>
      </c>
      <c r="I688" s="96">
        <v>17</v>
      </c>
      <c r="J688" s="96">
        <v>8</v>
      </c>
      <c r="K688" s="102" t="s">
        <v>1740</v>
      </c>
      <c r="L688" s="98">
        <v>2020051290055</v>
      </c>
      <c r="M688" s="96">
        <v>2</v>
      </c>
      <c r="N688" s="96">
        <v>2622</v>
      </c>
      <c r="O688" s="97" t="str">
        <f>+VLOOKUP(N688,'[9]Productos PD'!$B$2:$C$349,2,FALSE)</f>
        <v>Instalación de puntos de información turística.</v>
      </c>
      <c r="P688" s="96" t="s">
        <v>952</v>
      </c>
      <c r="Q688" s="96">
        <v>2</v>
      </c>
      <c r="R688" s="122" t="s">
        <v>1754</v>
      </c>
      <c r="S688" s="125">
        <v>2</v>
      </c>
      <c r="T688" s="102" t="s">
        <v>1602</v>
      </c>
      <c r="U688" s="97" t="s">
        <v>1756</v>
      </c>
      <c r="V688" s="96" t="s">
        <v>952</v>
      </c>
      <c r="W688" s="125">
        <v>1</v>
      </c>
      <c r="X688" s="103" t="s">
        <v>962</v>
      </c>
      <c r="Y688" s="144">
        <v>0.4</v>
      </c>
      <c r="Z688" s="126">
        <v>1</v>
      </c>
      <c r="AA688" s="126">
        <v>1</v>
      </c>
      <c r="AB688" s="113">
        <v>1</v>
      </c>
      <c r="AC688" s="129">
        <v>1</v>
      </c>
      <c r="AD688" s="113">
        <v>1</v>
      </c>
      <c r="AE688" s="293">
        <v>0.25</v>
      </c>
      <c r="AF688" s="113">
        <v>1</v>
      </c>
      <c r="AG688" s="284"/>
      <c r="AH688" s="54">
        <f t="shared" si="22"/>
        <v>1</v>
      </c>
      <c r="AI688" s="54">
        <f t="shared" si="23"/>
        <v>1</v>
      </c>
      <c r="AJ688" s="135">
        <v>13831760</v>
      </c>
      <c r="AK688" s="109">
        <v>31301</v>
      </c>
      <c r="AL688" s="147" t="s">
        <v>957</v>
      </c>
      <c r="AM688" s="136"/>
      <c r="AN688" s="192"/>
    </row>
    <row r="689" spans="1:40" ht="25.5" x14ac:dyDescent="0.25">
      <c r="A689" s="96">
        <v>2</v>
      </c>
      <c r="B689" s="102" t="s">
        <v>402</v>
      </c>
      <c r="C689" s="96">
        <v>6</v>
      </c>
      <c r="D689" s="96" t="s">
        <v>1736</v>
      </c>
      <c r="E689" s="102" t="s">
        <v>1737</v>
      </c>
      <c r="F689" s="98">
        <v>2</v>
      </c>
      <c r="G689" s="96" t="s">
        <v>1750</v>
      </c>
      <c r="H689" s="102" t="s">
        <v>1751</v>
      </c>
      <c r="I689" s="96">
        <v>17</v>
      </c>
      <c r="J689" s="96">
        <v>8</v>
      </c>
      <c r="K689" s="102" t="s">
        <v>1740</v>
      </c>
      <c r="L689" s="98">
        <v>2020051290055</v>
      </c>
      <c r="M689" s="96">
        <v>3</v>
      </c>
      <c r="N689" s="96">
        <v>2623</v>
      </c>
      <c r="O689" s="97" t="str">
        <f>+VLOOKUP(N689,'[9]Productos PD'!$B$2:$C$349,2,FALSE)</f>
        <v>Alianzas realizadas para la formación y comercialización de servicios turísticos locales.</v>
      </c>
      <c r="P689" s="96" t="s">
        <v>952</v>
      </c>
      <c r="Q689" s="96">
        <v>6</v>
      </c>
      <c r="R689" s="122" t="s">
        <v>953</v>
      </c>
      <c r="S689" s="125">
        <v>3</v>
      </c>
      <c r="T689" s="102" t="s">
        <v>1602</v>
      </c>
      <c r="U689" s="97" t="s">
        <v>1757</v>
      </c>
      <c r="V689" s="96" t="s">
        <v>952</v>
      </c>
      <c r="W689" s="125">
        <v>2</v>
      </c>
      <c r="X689" s="96" t="s">
        <v>956</v>
      </c>
      <c r="Y689" s="144">
        <v>0.3</v>
      </c>
      <c r="Z689" s="126">
        <v>1</v>
      </c>
      <c r="AA689" s="126">
        <v>2</v>
      </c>
      <c r="AB689" s="113">
        <v>0</v>
      </c>
      <c r="AC689" s="129">
        <v>3</v>
      </c>
      <c r="AD689" s="113">
        <v>0</v>
      </c>
      <c r="AE689" s="170">
        <v>0</v>
      </c>
      <c r="AF689" s="113">
        <v>1</v>
      </c>
      <c r="AG689" s="284"/>
      <c r="AH689" s="54">
        <f t="shared" si="22"/>
        <v>2.5</v>
      </c>
      <c r="AI689" s="54">
        <f t="shared" si="23"/>
        <v>1</v>
      </c>
      <c r="AJ689" s="135">
        <v>14772234</v>
      </c>
      <c r="AK689" s="109">
        <v>31301</v>
      </c>
      <c r="AL689" s="147" t="s">
        <v>957</v>
      </c>
      <c r="AM689" s="291">
        <v>5161272.75</v>
      </c>
      <c r="AN689" s="192"/>
    </row>
    <row r="690" spans="1:40" ht="25.5" x14ac:dyDescent="0.25">
      <c r="A690" s="96">
        <v>2</v>
      </c>
      <c r="B690" s="102" t="s">
        <v>402</v>
      </c>
      <c r="C690" s="96">
        <v>6</v>
      </c>
      <c r="D690" s="96" t="s">
        <v>1736</v>
      </c>
      <c r="E690" s="102" t="s">
        <v>1737</v>
      </c>
      <c r="F690" s="98">
        <v>2</v>
      </c>
      <c r="G690" s="96" t="s">
        <v>1750</v>
      </c>
      <c r="H690" s="102" t="s">
        <v>1751</v>
      </c>
      <c r="I690" s="96">
        <v>17</v>
      </c>
      <c r="J690" s="96">
        <v>8</v>
      </c>
      <c r="K690" s="102" t="s">
        <v>1740</v>
      </c>
      <c r="L690" s="98">
        <v>2020051290055</v>
      </c>
      <c r="M690" s="96">
        <v>3</v>
      </c>
      <c r="N690" s="96">
        <v>2623</v>
      </c>
      <c r="O690" s="97" t="str">
        <f>+VLOOKUP(N690,'[9]Productos PD'!$B$2:$C$349,2,FALSE)</f>
        <v>Alianzas realizadas para la formación y comercialización de servicios turísticos locales.</v>
      </c>
      <c r="P690" s="96" t="s">
        <v>952</v>
      </c>
      <c r="Q690" s="96">
        <v>6</v>
      </c>
      <c r="R690" s="122" t="s">
        <v>953</v>
      </c>
      <c r="S690" s="125">
        <v>3</v>
      </c>
      <c r="T690" s="102" t="s">
        <v>1602</v>
      </c>
      <c r="U690" s="97" t="s">
        <v>1758</v>
      </c>
      <c r="V690" s="96" t="s">
        <v>952</v>
      </c>
      <c r="W690" s="125">
        <v>2</v>
      </c>
      <c r="X690" s="96" t="s">
        <v>956</v>
      </c>
      <c r="Y690" s="144">
        <v>0.5</v>
      </c>
      <c r="Z690" s="126">
        <v>1</v>
      </c>
      <c r="AA690" s="126">
        <v>1</v>
      </c>
      <c r="AB690" s="113">
        <v>0</v>
      </c>
      <c r="AC690" s="129">
        <v>2</v>
      </c>
      <c r="AD690" s="113">
        <v>0</v>
      </c>
      <c r="AE690" s="170">
        <v>0</v>
      </c>
      <c r="AF690" s="113">
        <v>1</v>
      </c>
      <c r="AG690" s="284"/>
      <c r="AH690" s="54">
        <f t="shared" si="22"/>
        <v>1.5</v>
      </c>
      <c r="AI690" s="54">
        <f t="shared" si="23"/>
        <v>1</v>
      </c>
      <c r="AJ690" s="135">
        <v>30000000</v>
      </c>
      <c r="AK690" s="109">
        <v>31301</v>
      </c>
      <c r="AL690" s="147" t="s">
        <v>957</v>
      </c>
      <c r="AM690" s="179">
        <v>5161273</v>
      </c>
      <c r="AN690" s="192"/>
    </row>
    <row r="691" spans="1:40" ht="25.5" x14ac:dyDescent="0.25">
      <c r="A691" s="96">
        <v>2</v>
      </c>
      <c r="B691" s="102" t="s">
        <v>402</v>
      </c>
      <c r="C691" s="96">
        <v>6</v>
      </c>
      <c r="D691" s="96" t="s">
        <v>1736</v>
      </c>
      <c r="E691" s="102" t="s">
        <v>1737</v>
      </c>
      <c r="F691" s="98">
        <v>2</v>
      </c>
      <c r="G691" s="96" t="s">
        <v>1750</v>
      </c>
      <c r="H691" s="102" t="s">
        <v>1751</v>
      </c>
      <c r="I691" s="96">
        <v>17</v>
      </c>
      <c r="J691" s="96">
        <v>8</v>
      </c>
      <c r="K691" s="102" t="s">
        <v>1740</v>
      </c>
      <c r="L691" s="98">
        <v>2020051290055</v>
      </c>
      <c r="M691" s="96">
        <v>3</v>
      </c>
      <c r="N691" s="96">
        <v>2623</v>
      </c>
      <c r="O691" s="97" t="str">
        <f>+VLOOKUP(N691,'[9]Productos PD'!$B$2:$C$349,2,FALSE)</f>
        <v>Alianzas realizadas para la formación y comercialización de servicios turísticos locales.</v>
      </c>
      <c r="P691" s="96" t="s">
        <v>952</v>
      </c>
      <c r="Q691" s="96">
        <v>6</v>
      </c>
      <c r="R691" s="122" t="s">
        <v>953</v>
      </c>
      <c r="S691" s="125">
        <v>3</v>
      </c>
      <c r="T691" s="102" t="s">
        <v>1602</v>
      </c>
      <c r="U691" s="97" t="s">
        <v>1759</v>
      </c>
      <c r="V691" s="96" t="s">
        <v>952</v>
      </c>
      <c r="W691" s="125">
        <v>1</v>
      </c>
      <c r="X691" s="96" t="s">
        <v>956</v>
      </c>
      <c r="Y691" s="144">
        <v>0.1</v>
      </c>
      <c r="Z691" s="126">
        <v>0</v>
      </c>
      <c r="AA691" s="198">
        <v>0</v>
      </c>
      <c r="AB691" s="113">
        <v>1</v>
      </c>
      <c r="AC691" s="129">
        <v>0</v>
      </c>
      <c r="AD691" s="113">
        <v>0</v>
      </c>
      <c r="AE691" s="170">
        <v>0</v>
      </c>
      <c r="AF691" s="113">
        <v>0</v>
      </c>
      <c r="AG691" s="287"/>
      <c r="AH691" s="54">
        <f t="shared" si="22"/>
        <v>0</v>
      </c>
      <c r="AI691" s="54">
        <f t="shared" si="23"/>
        <v>0</v>
      </c>
      <c r="AJ691" s="135">
        <v>5000000</v>
      </c>
      <c r="AK691" s="109">
        <v>31301</v>
      </c>
      <c r="AL691" s="147" t="s">
        <v>957</v>
      </c>
      <c r="AM691" s="136">
        <v>0</v>
      </c>
      <c r="AN691" s="192"/>
    </row>
    <row r="692" spans="1:40" ht="25.5" x14ac:dyDescent="0.25">
      <c r="A692" s="96">
        <v>2</v>
      </c>
      <c r="B692" s="102" t="s">
        <v>402</v>
      </c>
      <c r="C692" s="96">
        <v>6</v>
      </c>
      <c r="D692" s="96" t="s">
        <v>1736</v>
      </c>
      <c r="E692" s="102" t="s">
        <v>1737</v>
      </c>
      <c r="F692" s="98">
        <v>2</v>
      </c>
      <c r="G692" s="96" t="s">
        <v>1750</v>
      </c>
      <c r="H692" s="102" t="s">
        <v>1751</v>
      </c>
      <c r="I692" s="96">
        <v>17</v>
      </c>
      <c r="J692" s="96">
        <v>8</v>
      </c>
      <c r="K692" s="102" t="s">
        <v>1740</v>
      </c>
      <c r="L692" s="98">
        <v>2020051290055</v>
      </c>
      <c r="M692" s="96">
        <v>3</v>
      </c>
      <c r="N692" s="96">
        <v>2623</v>
      </c>
      <c r="O692" s="97" t="str">
        <f>+VLOOKUP(N692,'[9]Productos PD'!$B$2:$C$349,2,FALSE)</f>
        <v>Alianzas realizadas para la formación y comercialización de servicios turísticos locales.</v>
      </c>
      <c r="P692" s="96" t="s">
        <v>952</v>
      </c>
      <c r="Q692" s="96">
        <v>6</v>
      </c>
      <c r="R692" s="122" t="s">
        <v>953</v>
      </c>
      <c r="S692" s="125">
        <v>3</v>
      </c>
      <c r="T692" s="102" t="s">
        <v>1602</v>
      </c>
      <c r="U692" s="97" t="s">
        <v>1760</v>
      </c>
      <c r="V692" s="96" t="s">
        <v>952</v>
      </c>
      <c r="W692" s="125">
        <v>1</v>
      </c>
      <c r="X692" s="96" t="s">
        <v>956</v>
      </c>
      <c r="Y692" s="144">
        <v>0.1</v>
      </c>
      <c r="Z692" s="126">
        <v>0</v>
      </c>
      <c r="AA692" s="198">
        <v>0</v>
      </c>
      <c r="AB692" s="113">
        <v>1</v>
      </c>
      <c r="AC692" s="129">
        <v>0</v>
      </c>
      <c r="AD692" s="113">
        <v>0</v>
      </c>
      <c r="AE692" s="170">
        <v>0</v>
      </c>
      <c r="AF692" s="113">
        <v>0</v>
      </c>
      <c r="AG692" s="287"/>
      <c r="AH692" s="54">
        <f t="shared" si="22"/>
        <v>0</v>
      </c>
      <c r="AI692" s="54">
        <f t="shared" si="23"/>
        <v>0</v>
      </c>
      <c r="AJ692" s="135">
        <v>5000000</v>
      </c>
      <c r="AK692" s="109">
        <v>31301</v>
      </c>
      <c r="AL692" s="147" t="s">
        <v>957</v>
      </c>
      <c r="AM692" s="136">
        <v>0</v>
      </c>
      <c r="AN692" s="192"/>
    </row>
    <row r="693" spans="1:40" ht="25.5" x14ac:dyDescent="0.25">
      <c r="A693" s="96">
        <v>2</v>
      </c>
      <c r="B693" s="102" t="s">
        <v>402</v>
      </c>
      <c r="C693" s="96">
        <v>6</v>
      </c>
      <c r="D693" s="96" t="s">
        <v>1736</v>
      </c>
      <c r="E693" s="102" t="s">
        <v>1737</v>
      </c>
      <c r="F693" s="98">
        <v>2</v>
      </c>
      <c r="G693" s="96" t="s">
        <v>1750</v>
      </c>
      <c r="H693" s="102" t="s">
        <v>1751</v>
      </c>
      <c r="I693" s="96">
        <v>17</v>
      </c>
      <c r="J693" s="96">
        <v>8</v>
      </c>
      <c r="K693" s="102" t="s">
        <v>1740</v>
      </c>
      <c r="L693" s="98">
        <v>2020051290055</v>
      </c>
      <c r="M693" s="96">
        <v>4</v>
      </c>
      <c r="N693" s="96">
        <v>2624</v>
      </c>
      <c r="O693" s="97" t="str">
        <f>+VLOOKUP(N693,'[9]Productos PD'!$B$2:$C$349,2,FALSE)</f>
        <v>Estrategias de fortalecimiento de las TICs en el sector turístico del Municipio desarrolladas.</v>
      </c>
      <c r="P693" s="96" t="s">
        <v>952</v>
      </c>
      <c r="Q693" s="96">
        <v>6</v>
      </c>
      <c r="R693" s="122" t="s">
        <v>953</v>
      </c>
      <c r="S693" s="125">
        <v>2</v>
      </c>
      <c r="T693" s="102" t="s">
        <v>1602</v>
      </c>
      <c r="U693" s="97" t="s">
        <v>1761</v>
      </c>
      <c r="V693" s="96" t="s">
        <v>952</v>
      </c>
      <c r="W693" s="125">
        <v>1</v>
      </c>
      <c r="X693" s="96" t="s">
        <v>956</v>
      </c>
      <c r="Y693" s="144">
        <v>0.5</v>
      </c>
      <c r="Z693" s="126">
        <v>0</v>
      </c>
      <c r="AA693" s="198">
        <v>0</v>
      </c>
      <c r="AB693" s="113">
        <v>0</v>
      </c>
      <c r="AC693" s="129">
        <v>0</v>
      </c>
      <c r="AD693" s="113">
        <v>1</v>
      </c>
      <c r="AE693" s="293">
        <v>0.5</v>
      </c>
      <c r="AF693" s="113">
        <v>0</v>
      </c>
      <c r="AG693" s="284"/>
      <c r="AH693" s="54">
        <f t="shared" si="22"/>
        <v>0.5</v>
      </c>
      <c r="AI693" s="54">
        <f t="shared" si="23"/>
        <v>0.5</v>
      </c>
      <c r="AJ693" s="135">
        <v>11272234</v>
      </c>
      <c r="AK693" s="109">
        <v>31301</v>
      </c>
      <c r="AL693" s="147" t="s">
        <v>957</v>
      </c>
      <c r="AM693" s="136">
        <v>1000000</v>
      </c>
      <c r="AN693" s="192"/>
    </row>
    <row r="694" spans="1:40" ht="25.5" x14ac:dyDescent="0.25">
      <c r="A694" s="96">
        <v>2</v>
      </c>
      <c r="B694" s="102" t="s">
        <v>402</v>
      </c>
      <c r="C694" s="96">
        <v>6</v>
      </c>
      <c r="D694" s="96" t="s">
        <v>1736</v>
      </c>
      <c r="E694" s="102" t="s">
        <v>1737</v>
      </c>
      <c r="F694" s="98">
        <v>2</v>
      </c>
      <c r="G694" s="96" t="s">
        <v>1750</v>
      </c>
      <c r="H694" s="102" t="s">
        <v>1751</v>
      </c>
      <c r="I694" s="96">
        <v>17</v>
      </c>
      <c r="J694" s="96">
        <v>8</v>
      </c>
      <c r="K694" s="102" t="s">
        <v>1740</v>
      </c>
      <c r="L694" s="98">
        <v>2020051290055</v>
      </c>
      <c r="M694" s="96">
        <v>4</v>
      </c>
      <c r="N694" s="96">
        <v>2624</v>
      </c>
      <c r="O694" s="97" t="str">
        <f>+VLOOKUP(N694,'[9]Productos PD'!$B$2:$C$349,2,FALSE)</f>
        <v>Estrategias de fortalecimiento de las TICs en el sector turístico del Municipio desarrolladas.</v>
      </c>
      <c r="P694" s="96" t="s">
        <v>952</v>
      </c>
      <c r="Q694" s="96">
        <v>6</v>
      </c>
      <c r="R694" s="122" t="s">
        <v>953</v>
      </c>
      <c r="S694" s="125">
        <v>2</v>
      </c>
      <c r="T694" s="102" t="s">
        <v>1602</v>
      </c>
      <c r="U694" s="97" t="s">
        <v>1762</v>
      </c>
      <c r="V694" s="96" t="s">
        <v>952</v>
      </c>
      <c r="W694" s="125">
        <v>1</v>
      </c>
      <c r="X694" s="96" t="s">
        <v>956</v>
      </c>
      <c r="Y694" s="144">
        <v>0.5</v>
      </c>
      <c r="Z694" s="126">
        <v>0</v>
      </c>
      <c r="AA694" s="198">
        <v>0</v>
      </c>
      <c r="AB694" s="113">
        <v>0</v>
      </c>
      <c r="AC694" s="129">
        <v>0</v>
      </c>
      <c r="AD694" s="113">
        <v>1</v>
      </c>
      <c r="AE694" s="170">
        <v>1</v>
      </c>
      <c r="AF694" s="113">
        <v>0</v>
      </c>
      <c r="AG694" s="284"/>
      <c r="AH694" s="54">
        <f t="shared" si="22"/>
        <v>1</v>
      </c>
      <c r="AI694" s="54">
        <f t="shared" si="23"/>
        <v>1</v>
      </c>
      <c r="AJ694" s="135">
        <v>10000000</v>
      </c>
      <c r="AK694" s="109">
        <v>31301</v>
      </c>
      <c r="AL694" s="147" t="s">
        <v>957</v>
      </c>
      <c r="AM694" s="136">
        <v>1500000</v>
      </c>
      <c r="AN694" s="192"/>
    </row>
    <row r="695" spans="1:40" ht="25.5" x14ac:dyDescent="0.25">
      <c r="A695" s="96">
        <v>2</v>
      </c>
      <c r="B695" s="102" t="s">
        <v>402</v>
      </c>
      <c r="C695" s="96">
        <v>3</v>
      </c>
      <c r="D695" s="96" t="s">
        <v>1763</v>
      </c>
      <c r="E695" s="102" t="s">
        <v>1764</v>
      </c>
      <c r="F695" s="98">
        <v>2</v>
      </c>
      <c r="G695" s="96" t="s">
        <v>1765</v>
      </c>
      <c r="H695" s="102" t="s">
        <v>1766</v>
      </c>
      <c r="I695" s="96">
        <v>10</v>
      </c>
      <c r="J695" s="96">
        <v>8</v>
      </c>
      <c r="K695" s="102" t="s">
        <v>1767</v>
      </c>
      <c r="L695" s="98">
        <v>2020051290049</v>
      </c>
      <c r="M695" s="96">
        <v>1</v>
      </c>
      <c r="N695" s="96">
        <v>2321</v>
      </c>
      <c r="O695" s="97" t="str">
        <f>+VLOOKUP(N695,'[9]Productos PD'!$B$2:$C$349,2,FALSE)</f>
        <v>Alianzas estratégicas con la empresa privada y pública para generación de empleo formal.</v>
      </c>
      <c r="P695" s="96" t="s">
        <v>952</v>
      </c>
      <c r="Q695" s="96">
        <v>100</v>
      </c>
      <c r="R695" s="122" t="s">
        <v>953</v>
      </c>
      <c r="S695" s="125">
        <v>30</v>
      </c>
      <c r="T695" s="102" t="s">
        <v>1602</v>
      </c>
      <c r="U695" s="294" t="s">
        <v>1768</v>
      </c>
      <c r="V695" s="96" t="s">
        <v>952</v>
      </c>
      <c r="W695" s="125">
        <v>28</v>
      </c>
      <c r="X695" s="96" t="s">
        <v>956</v>
      </c>
      <c r="Y695" s="122">
        <v>0.4</v>
      </c>
      <c r="Z695" s="126">
        <v>4</v>
      </c>
      <c r="AA695" s="128">
        <v>18</v>
      </c>
      <c r="AB695" s="113">
        <v>8</v>
      </c>
      <c r="AC695" s="129">
        <v>18</v>
      </c>
      <c r="AD695" s="113">
        <v>8</v>
      </c>
      <c r="AE695" s="170">
        <v>30</v>
      </c>
      <c r="AF695" s="113">
        <v>8</v>
      </c>
      <c r="AG695" s="284"/>
      <c r="AH695" s="54">
        <f t="shared" si="22"/>
        <v>2.3571428571428572</v>
      </c>
      <c r="AI695" s="54">
        <f t="shared" si="23"/>
        <v>1</v>
      </c>
      <c r="AJ695" s="135">
        <v>14996680</v>
      </c>
      <c r="AK695" s="109">
        <v>31301</v>
      </c>
      <c r="AL695" s="147" t="s">
        <v>957</v>
      </c>
      <c r="AM695" s="179">
        <v>14158794</v>
      </c>
      <c r="AN695" s="192"/>
    </row>
    <row r="696" spans="1:40" ht="25.5" x14ac:dyDescent="0.25">
      <c r="A696" s="96">
        <v>2</v>
      </c>
      <c r="B696" s="102" t="s">
        <v>402</v>
      </c>
      <c r="C696" s="96">
        <v>3</v>
      </c>
      <c r="D696" s="96" t="s">
        <v>1763</v>
      </c>
      <c r="E696" s="102" t="s">
        <v>1764</v>
      </c>
      <c r="F696" s="98">
        <v>2</v>
      </c>
      <c r="G696" s="96" t="s">
        <v>1765</v>
      </c>
      <c r="H696" s="102" t="s">
        <v>1766</v>
      </c>
      <c r="I696" s="96">
        <v>10</v>
      </c>
      <c r="J696" s="96">
        <v>8</v>
      </c>
      <c r="K696" s="102" t="s">
        <v>1767</v>
      </c>
      <c r="L696" s="98">
        <v>2020051290049</v>
      </c>
      <c r="M696" s="96">
        <v>1</v>
      </c>
      <c r="N696" s="96">
        <v>2321</v>
      </c>
      <c r="O696" s="97" t="str">
        <f>+VLOOKUP(N696,'[9]Productos PD'!$B$2:$C$349,2,FALSE)</f>
        <v>Alianzas estratégicas con la empresa privada y pública para generación de empleo formal.</v>
      </c>
      <c r="P696" s="96" t="s">
        <v>952</v>
      </c>
      <c r="Q696" s="96">
        <v>100</v>
      </c>
      <c r="R696" s="122" t="s">
        <v>953</v>
      </c>
      <c r="S696" s="125">
        <v>30</v>
      </c>
      <c r="T696" s="102" t="s">
        <v>1602</v>
      </c>
      <c r="U696" s="294" t="s">
        <v>1769</v>
      </c>
      <c r="V696" s="96" t="s">
        <v>952</v>
      </c>
      <c r="W696" s="125">
        <v>800</v>
      </c>
      <c r="X696" s="96" t="s">
        <v>956</v>
      </c>
      <c r="Y696" s="122">
        <v>0.3</v>
      </c>
      <c r="Z696" s="126">
        <v>200</v>
      </c>
      <c r="AA696" s="128">
        <v>416</v>
      </c>
      <c r="AB696" s="113">
        <v>200</v>
      </c>
      <c r="AC696" s="129">
        <v>204</v>
      </c>
      <c r="AD696" s="113">
        <v>200</v>
      </c>
      <c r="AE696" s="170">
        <v>1136</v>
      </c>
      <c r="AF696" s="113">
        <v>200</v>
      </c>
      <c r="AG696" s="284"/>
      <c r="AH696" s="54">
        <f t="shared" si="22"/>
        <v>2.1949999999999998</v>
      </c>
      <c r="AI696" s="54">
        <f t="shared" si="23"/>
        <v>1</v>
      </c>
      <c r="AJ696" s="135">
        <v>15460606</v>
      </c>
      <c r="AK696" s="109">
        <v>51301</v>
      </c>
      <c r="AL696" s="147" t="s">
        <v>1618</v>
      </c>
      <c r="AM696" s="290">
        <v>15460606</v>
      </c>
      <c r="AN696" s="192"/>
    </row>
    <row r="697" spans="1:40" ht="25.5" x14ac:dyDescent="0.25">
      <c r="A697" s="96">
        <v>2</v>
      </c>
      <c r="B697" s="102" t="s">
        <v>402</v>
      </c>
      <c r="C697" s="96">
        <v>3</v>
      </c>
      <c r="D697" s="96" t="s">
        <v>1763</v>
      </c>
      <c r="E697" s="102" t="s">
        <v>1764</v>
      </c>
      <c r="F697" s="98">
        <v>2</v>
      </c>
      <c r="G697" s="96" t="s">
        <v>1765</v>
      </c>
      <c r="H697" s="102" t="s">
        <v>1766</v>
      </c>
      <c r="I697" s="96">
        <v>10</v>
      </c>
      <c r="J697" s="96">
        <v>8</v>
      </c>
      <c r="K697" s="102" t="s">
        <v>1767</v>
      </c>
      <c r="L697" s="98">
        <v>2020051290049</v>
      </c>
      <c r="M697" s="96">
        <v>1</v>
      </c>
      <c r="N697" s="96">
        <v>2321</v>
      </c>
      <c r="O697" s="97" t="str">
        <f>+VLOOKUP(N697,'[9]Productos PD'!$B$2:$C$349,2,FALSE)</f>
        <v>Alianzas estratégicas con la empresa privada y pública para generación de empleo formal.</v>
      </c>
      <c r="P697" s="96" t="s">
        <v>952</v>
      </c>
      <c r="Q697" s="96">
        <v>100</v>
      </c>
      <c r="R697" s="122" t="s">
        <v>953</v>
      </c>
      <c r="S697" s="125">
        <v>30</v>
      </c>
      <c r="T697" s="102" t="s">
        <v>1602</v>
      </c>
      <c r="U697" s="294" t="s">
        <v>1769</v>
      </c>
      <c r="V697" s="96" t="s">
        <v>952</v>
      </c>
      <c r="W697" s="125">
        <v>800</v>
      </c>
      <c r="X697" s="96" t="s">
        <v>956</v>
      </c>
      <c r="Y697" s="122">
        <v>0.3</v>
      </c>
      <c r="Z697" s="126">
        <v>200</v>
      </c>
      <c r="AA697" s="128">
        <v>416</v>
      </c>
      <c r="AB697" s="113">
        <v>200</v>
      </c>
      <c r="AC697" s="129">
        <v>204</v>
      </c>
      <c r="AD697" s="113">
        <v>200</v>
      </c>
      <c r="AE697" s="170">
        <v>1136</v>
      </c>
      <c r="AF697" s="113">
        <v>200</v>
      </c>
      <c r="AG697" s="284"/>
      <c r="AH697" s="54">
        <f t="shared" si="22"/>
        <v>2.1949999999999998</v>
      </c>
      <c r="AI697" s="54">
        <f t="shared" si="23"/>
        <v>1</v>
      </c>
      <c r="AJ697" s="179">
        <v>10003320</v>
      </c>
      <c r="AK697" s="109">
        <v>31301</v>
      </c>
      <c r="AL697" s="147" t="s">
        <v>957</v>
      </c>
      <c r="AM697" s="291">
        <v>10003320</v>
      </c>
      <c r="AN697" s="192"/>
    </row>
    <row r="698" spans="1:40" ht="25.5" x14ac:dyDescent="0.25">
      <c r="A698" s="96">
        <v>2</v>
      </c>
      <c r="B698" s="102" t="s">
        <v>402</v>
      </c>
      <c r="C698" s="96">
        <v>3</v>
      </c>
      <c r="D698" s="96" t="s">
        <v>1763</v>
      </c>
      <c r="E698" s="102" t="s">
        <v>1764</v>
      </c>
      <c r="F698" s="98">
        <v>2</v>
      </c>
      <c r="G698" s="96" t="s">
        <v>1765</v>
      </c>
      <c r="H698" s="102" t="s">
        <v>1766</v>
      </c>
      <c r="I698" s="96">
        <v>10</v>
      </c>
      <c r="J698" s="96">
        <v>8</v>
      </c>
      <c r="K698" s="102" t="s">
        <v>1767</v>
      </c>
      <c r="L698" s="98">
        <v>2020051290049</v>
      </c>
      <c r="M698" s="96">
        <v>1</v>
      </c>
      <c r="N698" s="96">
        <v>2321</v>
      </c>
      <c r="O698" s="97" t="str">
        <f>+VLOOKUP(N698,'[9]Productos PD'!$B$2:$C$349,2,FALSE)</f>
        <v>Alianzas estratégicas con la empresa privada y pública para generación de empleo formal.</v>
      </c>
      <c r="P698" s="96" t="s">
        <v>952</v>
      </c>
      <c r="Q698" s="96">
        <v>100</v>
      </c>
      <c r="R698" s="122" t="s">
        <v>953</v>
      </c>
      <c r="S698" s="125">
        <v>30</v>
      </c>
      <c r="T698" s="102" t="s">
        <v>1602</v>
      </c>
      <c r="U698" s="294" t="s">
        <v>1769</v>
      </c>
      <c r="V698" s="96" t="s">
        <v>952</v>
      </c>
      <c r="W698" s="125">
        <v>800</v>
      </c>
      <c r="X698" s="96" t="s">
        <v>956</v>
      </c>
      <c r="Y698" s="122">
        <v>0.3</v>
      </c>
      <c r="Z698" s="126">
        <v>200</v>
      </c>
      <c r="AA698" s="128">
        <v>416</v>
      </c>
      <c r="AB698" s="113">
        <v>200</v>
      </c>
      <c r="AC698" s="129">
        <v>204</v>
      </c>
      <c r="AD698" s="113">
        <v>200</v>
      </c>
      <c r="AE698" s="170">
        <v>1136</v>
      </c>
      <c r="AF698" s="113">
        <v>200</v>
      </c>
      <c r="AG698" s="287"/>
      <c r="AH698" s="54">
        <f t="shared" si="22"/>
        <v>2.1949999999999998</v>
      </c>
      <c r="AI698" s="54">
        <f t="shared" si="23"/>
        <v>1</v>
      </c>
      <c r="AJ698" s="135">
        <v>12000000</v>
      </c>
      <c r="AK698" s="109">
        <v>31301</v>
      </c>
      <c r="AL698" s="147" t="s">
        <v>957</v>
      </c>
      <c r="AM698" s="291">
        <v>10737690</v>
      </c>
      <c r="AN698" s="192"/>
    </row>
    <row r="699" spans="1:40" ht="25.5" x14ac:dyDescent="0.25">
      <c r="A699" s="96">
        <v>2</v>
      </c>
      <c r="B699" s="102" t="s">
        <v>402</v>
      </c>
      <c r="C699" s="96">
        <v>3</v>
      </c>
      <c r="D699" s="96" t="s">
        <v>1763</v>
      </c>
      <c r="E699" s="102" t="s">
        <v>1764</v>
      </c>
      <c r="F699" s="98">
        <v>2</v>
      </c>
      <c r="G699" s="96" t="s">
        <v>1765</v>
      </c>
      <c r="H699" s="102" t="s">
        <v>1766</v>
      </c>
      <c r="I699" s="96">
        <v>10</v>
      </c>
      <c r="J699" s="96">
        <v>8</v>
      </c>
      <c r="K699" s="102" t="s">
        <v>1767</v>
      </c>
      <c r="L699" s="98">
        <v>2020051290049</v>
      </c>
      <c r="M699" s="96">
        <v>1</v>
      </c>
      <c r="N699" s="96">
        <v>2321</v>
      </c>
      <c r="O699" s="97" t="str">
        <f>+VLOOKUP(N699,'[9]Productos PD'!$B$2:$C$349,2,FALSE)</f>
        <v>Alianzas estratégicas con la empresa privada y pública para generación de empleo formal.</v>
      </c>
      <c r="P699" s="96" t="s">
        <v>952</v>
      </c>
      <c r="Q699" s="96">
        <v>100</v>
      </c>
      <c r="R699" s="122" t="s">
        <v>953</v>
      </c>
      <c r="S699" s="125">
        <v>30</v>
      </c>
      <c r="T699" s="102" t="s">
        <v>1602</v>
      </c>
      <c r="U699" s="294" t="s">
        <v>1769</v>
      </c>
      <c r="V699" s="96" t="s">
        <v>952</v>
      </c>
      <c r="W699" s="125">
        <v>800</v>
      </c>
      <c r="X699" s="96" t="s">
        <v>956</v>
      </c>
      <c r="Y699" s="122">
        <v>0.3</v>
      </c>
      <c r="Z699" s="126">
        <v>200</v>
      </c>
      <c r="AA699" s="128">
        <v>416</v>
      </c>
      <c r="AB699" s="113">
        <v>200</v>
      </c>
      <c r="AC699" s="129">
        <v>204</v>
      </c>
      <c r="AD699" s="113">
        <v>200</v>
      </c>
      <c r="AE699" s="170">
        <v>1136</v>
      </c>
      <c r="AF699" s="113">
        <v>200</v>
      </c>
      <c r="AG699" s="287"/>
      <c r="AH699" s="54">
        <f t="shared" si="22"/>
        <v>2.1949999999999998</v>
      </c>
      <c r="AI699" s="54">
        <f t="shared" si="23"/>
        <v>1</v>
      </c>
      <c r="AJ699" s="135">
        <v>150000000</v>
      </c>
      <c r="AK699" s="109"/>
      <c r="AL699" s="149" t="s">
        <v>965</v>
      </c>
      <c r="AM699" s="295">
        <v>40000000</v>
      </c>
      <c r="AN699" s="192"/>
    </row>
    <row r="700" spans="1:40" ht="25.5" x14ac:dyDescent="0.25">
      <c r="A700" s="96">
        <v>2</v>
      </c>
      <c r="B700" s="102" t="s">
        <v>402</v>
      </c>
      <c r="C700" s="96">
        <v>3</v>
      </c>
      <c r="D700" s="96" t="s">
        <v>1763</v>
      </c>
      <c r="E700" s="102" t="s">
        <v>1764</v>
      </c>
      <c r="F700" s="98">
        <v>2</v>
      </c>
      <c r="G700" s="96" t="s">
        <v>1765</v>
      </c>
      <c r="H700" s="102" t="s">
        <v>1766</v>
      </c>
      <c r="I700" s="96">
        <v>10</v>
      </c>
      <c r="J700" s="96">
        <v>8</v>
      </c>
      <c r="K700" s="102" t="s">
        <v>1767</v>
      </c>
      <c r="L700" s="98">
        <v>2020051290049</v>
      </c>
      <c r="M700" s="96">
        <v>1</v>
      </c>
      <c r="N700" s="96">
        <v>2321</v>
      </c>
      <c r="O700" s="97" t="str">
        <f>+VLOOKUP(N700,'[9]Productos PD'!$B$2:$C$349,2,FALSE)</f>
        <v>Alianzas estratégicas con la empresa privada y pública para generación de empleo formal.</v>
      </c>
      <c r="P700" s="96" t="s">
        <v>952</v>
      </c>
      <c r="Q700" s="96">
        <v>100</v>
      </c>
      <c r="R700" s="122" t="s">
        <v>953</v>
      </c>
      <c r="S700" s="125">
        <v>30</v>
      </c>
      <c r="T700" s="102" t="s">
        <v>1602</v>
      </c>
      <c r="U700" s="294" t="s">
        <v>1770</v>
      </c>
      <c r="V700" s="96" t="s">
        <v>952</v>
      </c>
      <c r="W700" s="125">
        <v>28</v>
      </c>
      <c r="X700" s="103" t="s">
        <v>962</v>
      </c>
      <c r="Y700" s="122">
        <v>0.2</v>
      </c>
      <c r="Z700" s="126">
        <v>0</v>
      </c>
      <c r="AA700" s="198">
        <v>0</v>
      </c>
      <c r="AB700" s="113">
        <v>28</v>
      </c>
      <c r="AC700" s="129">
        <v>25</v>
      </c>
      <c r="AD700" s="113">
        <v>28</v>
      </c>
      <c r="AE700" s="170">
        <v>21</v>
      </c>
      <c r="AF700" s="113">
        <v>28</v>
      </c>
      <c r="AG700" s="284"/>
      <c r="AH700" s="54">
        <f t="shared" si="22"/>
        <v>1</v>
      </c>
      <c r="AI700" s="54">
        <f t="shared" si="23"/>
        <v>1</v>
      </c>
      <c r="AJ700" s="135">
        <v>1000000</v>
      </c>
      <c r="AK700" s="109">
        <v>31301</v>
      </c>
      <c r="AL700" s="147" t="s">
        <v>957</v>
      </c>
      <c r="AM700" s="295">
        <v>1000000</v>
      </c>
      <c r="AN700" s="192"/>
    </row>
    <row r="701" spans="1:40" ht="25.5" x14ac:dyDescent="0.25">
      <c r="A701" s="96">
        <v>2</v>
      </c>
      <c r="B701" s="102" t="s">
        <v>402</v>
      </c>
      <c r="C701" s="96">
        <v>3</v>
      </c>
      <c r="D701" s="96" t="s">
        <v>1763</v>
      </c>
      <c r="E701" s="102" t="s">
        <v>1764</v>
      </c>
      <c r="F701" s="98">
        <v>2</v>
      </c>
      <c r="G701" s="96" t="s">
        <v>1765</v>
      </c>
      <c r="H701" s="102" t="s">
        <v>1766</v>
      </c>
      <c r="I701" s="96">
        <v>10</v>
      </c>
      <c r="J701" s="96">
        <v>8</v>
      </c>
      <c r="K701" s="102" t="s">
        <v>1767</v>
      </c>
      <c r="L701" s="98">
        <v>2020051290049</v>
      </c>
      <c r="M701" s="96">
        <v>1</v>
      </c>
      <c r="N701" s="96">
        <v>2321</v>
      </c>
      <c r="O701" s="97" t="str">
        <f>+VLOOKUP(N701,'[9]Productos PD'!$B$2:$C$349,2,FALSE)</f>
        <v>Alianzas estratégicas con la empresa privada y pública para generación de empleo formal.</v>
      </c>
      <c r="P701" s="96" t="s">
        <v>952</v>
      </c>
      <c r="Q701" s="96">
        <v>100</v>
      </c>
      <c r="R701" s="122" t="s">
        <v>953</v>
      </c>
      <c r="S701" s="125">
        <v>30</v>
      </c>
      <c r="T701" s="102" t="s">
        <v>1602</v>
      </c>
      <c r="U701" s="294" t="s">
        <v>1771</v>
      </c>
      <c r="V701" s="96" t="s">
        <v>952</v>
      </c>
      <c r="W701" s="125">
        <v>2</v>
      </c>
      <c r="X701" s="96" t="s">
        <v>956</v>
      </c>
      <c r="Y701" s="122">
        <v>0.1</v>
      </c>
      <c r="Z701" s="126">
        <v>0</v>
      </c>
      <c r="AA701" s="198">
        <v>0</v>
      </c>
      <c r="AB701" s="113">
        <v>0</v>
      </c>
      <c r="AC701" s="129">
        <v>0</v>
      </c>
      <c r="AD701" s="113">
        <v>1</v>
      </c>
      <c r="AE701" s="170">
        <v>1</v>
      </c>
      <c r="AF701" s="113">
        <v>1</v>
      </c>
      <c r="AG701" s="284"/>
      <c r="AH701" s="54">
        <f t="shared" si="22"/>
        <v>0.5</v>
      </c>
      <c r="AI701" s="54">
        <f t="shared" si="23"/>
        <v>0.5</v>
      </c>
      <c r="AJ701" s="135">
        <v>1752000</v>
      </c>
      <c r="AK701" s="109">
        <v>31301</v>
      </c>
      <c r="AL701" s="147" t="s">
        <v>957</v>
      </c>
      <c r="AM701" s="295">
        <v>1000000</v>
      </c>
      <c r="AN701" s="192"/>
    </row>
    <row r="702" spans="1:40" ht="25.5" x14ac:dyDescent="0.25">
      <c r="A702" s="96">
        <v>2</v>
      </c>
      <c r="B702" s="102" t="s">
        <v>402</v>
      </c>
      <c r="C702" s="96">
        <v>3</v>
      </c>
      <c r="D702" s="96" t="s">
        <v>1763</v>
      </c>
      <c r="E702" s="102" t="s">
        <v>1764</v>
      </c>
      <c r="F702" s="98">
        <v>2</v>
      </c>
      <c r="G702" s="96" t="s">
        <v>1765</v>
      </c>
      <c r="H702" s="102" t="s">
        <v>1766</v>
      </c>
      <c r="I702" s="96">
        <v>10</v>
      </c>
      <c r="J702" s="96">
        <v>8</v>
      </c>
      <c r="K702" s="102" t="s">
        <v>1767</v>
      </c>
      <c r="L702" s="98">
        <v>2020051290049</v>
      </c>
      <c r="M702" s="96">
        <v>2</v>
      </c>
      <c r="N702" s="96">
        <v>2322</v>
      </c>
      <c r="O702" s="97" t="str">
        <f>+VLOOKUP(N702,'[9]Productos PD'!$B$2:$C$349,2,FALSE)</f>
        <v>Acciones de capacitación y formación laboral realizadas.</v>
      </c>
      <c r="P702" s="96" t="s">
        <v>952</v>
      </c>
      <c r="Q702" s="96">
        <v>4</v>
      </c>
      <c r="R702" s="122" t="s">
        <v>953</v>
      </c>
      <c r="S702" s="125">
        <v>1</v>
      </c>
      <c r="T702" s="102" t="s">
        <v>1602</v>
      </c>
      <c r="U702" s="294" t="s">
        <v>1772</v>
      </c>
      <c r="V702" s="96" t="s">
        <v>952</v>
      </c>
      <c r="W702" s="125">
        <v>50</v>
      </c>
      <c r="X702" s="96" t="s">
        <v>956</v>
      </c>
      <c r="Y702" s="122">
        <v>0.5</v>
      </c>
      <c r="Z702" s="126">
        <v>5</v>
      </c>
      <c r="AA702" s="126">
        <v>5</v>
      </c>
      <c r="AB702" s="113">
        <v>15</v>
      </c>
      <c r="AC702" s="129">
        <v>10</v>
      </c>
      <c r="AD702" s="113">
        <v>15</v>
      </c>
      <c r="AE702" s="170">
        <v>1</v>
      </c>
      <c r="AF702" s="113">
        <v>15</v>
      </c>
      <c r="AG702" s="284"/>
      <c r="AH702" s="54">
        <f t="shared" si="22"/>
        <v>0.32</v>
      </c>
      <c r="AI702" s="54">
        <f t="shared" si="23"/>
        <v>0.32</v>
      </c>
      <c r="AJ702" s="135">
        <v>5928789</v>
      </c>
      <c r="AK702" s="109">
        <v>51301</v>
      </c>
      <c r="AL702" s="147" t="s">
        <v>1433</v>
      </c>
      <c r="AM702" s="291">
        <v>1844511.5</v>
      </c>
      <c r="AN702" s="192"/>
    </row>
    <row r="703" spans="1:40" ht="25.5" x14ac:dyDescent="0.25">
      <c r="A703" s="96">
        <v>2</v>
      </c>
      <c r="B703" s="102" t="s">
        <v>402</v>
      </c>
      <c r="C703" s="96">
        <v>3</v>
      </c>
      <c r="D703" s="96" t="s">
        <v>1763</v>
      </c>
      <c r="E703" s="102" t="s">
        <v>1764</v>
      </c>
      <c r="F703" s="98">
        <v>2</v>
      </c>
      <c r="G703" s="96" t="s">
        <v>1765</v>
      </c>
      <c r="H703" s="102" t="s">
        <v>1766</v>
      </c>
      <c r="I703" s="96">
        <v>10</v>
      </c>
      <c r="J703" s="96">
        <v>8</v>
      </c>
      <c r="K703" s="102" t="s">
        <v>1767</v>
      </c>
      <c r="L703" s="98">
        <v>2020051290049</v>
      </c>
      <c r="M703" s="96">
        <v>2</v>
      </c>
      <c r="N703" s="96">
        <v>2322</v>
      </c>
      <c r="O703" s="97" t="str">
        <f>+VLOOKUP(N703,'[9]Productos PD'!$B$2:$C$349,2,FALSE)</f>
        <v>Acciones de capacitación y formación laboral realizadas.</v>
      </c>
      <c r="P703" s="96" t="s">
        <v>952</v>
      </c>
      <c r="Q703" s="96">
        <v>4</v>
      </c>
      <c r="R703" s="122" t="s">
        <v>953</v>
      </c>
      <c r="S703" s="125">
        <v>1</v>
      </c>
      <c r="T703" s="102" t="s">
        <v>1602</v>
      </c>
      <c r="U703" s="294" t="s">
        <v>1772</v>
      </c>
      <c r="V703" s="96" t="s">
        <v>952</v>
      </c>
      <c r="W703" s="125">
        <v>50</v>
      </c>
      <c r="X703" s="96" t="s">
        <v>956</v>
      </c>
      <c r="Y703" s="122">
        <v>0.5</v>
      </c>
      <c r="Z703" s="126">
        <v>5</v>
      </c>
      <c r="AA703" s="126">
        <v>5</v>
      </c>
      <c r="AB703" s="113">
        <v>15</v>
      </c>
      <c r="AC703" s="129">
        <v>10</v>
      </c>
      <c r="AD703" s="113">
        <v>15</v>
      </c>
      <c r="AE703" s="170">
        <v>1</v>
      </c>
      <c r="AF703" s="113">
        <v>15</v>
      </c>
      <c r="AG703" s="284"/>
      <c r="AH703" s="54">
        <f t="shared" si="22"/>
        <v>0.32</v>
      </c>
      <c r="AI703" s="54">
        <f t="shared" si="23"/>
        <v>0.32</v>
      </c>
      <c r="AJ703" s="135">
        <v>2350850</v>
      </c>
      <c r="AK703" s="109">
        <v>31301</v>
      </c>
      <c r="AL703" s="147" t="s">
        <v>957</v>
      </c>
      <c r="AM703" s="291">
        <v>2350850</v>
      </c>
      <c r="AN703" s="192"/>
    </row>
    <row r="704" spans="1:40" ht="25.5" x14ac:dyDescent="0.25">
      <c r="A704" s="96">
        <v>2</v>
      </c>
      <c r="B704" s="102" t="s">
        <v>402</v>
      </c>
      <c r="C704" s="96">
        <v>3</v>
      </c>
      <c r="D704" s="96" t="s">
        <v>1763</v>
      </c>
      <c r="E704" s="102" t="s">
        <v>1764</v>
      </c>
      <c r="F704" s="98">
        <v>2</v>
      </c>
      <c r="G704" s="96" t="s">
        <v>1765</v>
      </c>
      <c r="H704" s="102" t="s">
        <v>1766</v>
      </c>
      <c r="I704" s="96">
        <v>10</v>
      </c>
      <c r="J704" s="96">
        <v>8</v>
      </c>
      <c r="K704" s="102" t="s">
        <v>1767</v>
      </c>
      <c r="L704" s="98">
        <v>2020051290049</v>
      </c>
      <c r="M704" s="96">
        <v>2</v>
      </c>
      <c r="N704" s="96">
        <v>2322</v>
      </c>
      <c r="O704" s="97" t="str">
        <f>+VLOOKUP(N704,'[9]Productos PD'!$B$2:$C$349,2,FALSE)</f>
        <v>Acciones de capacitación y formación laboral realizadas.</v>
      </c>
      <c r="P704" s="96" t="s">
        <v>952</v>
      </c>
      <c r="Q704" s="96">
        <v>4</v>
      </c>
      <c r="R704" s="122" t="s">
        <v>953</v>
      </c>
      <c r="S704" s="125">
        <v>1</v>
      </c>
      <c r="T704" s="102" t="s">
        <v>1602</v>
      </c>
      <c r="U704" s="294" t="s">
        <v>1773</v>
      </c>
      <c r="V704" s="96" t="s">
        <v>952</v>
      </c>
      <c r="W704" s="125">
        <v>350</v>
      </c>
      <c r="X704" s="96" t="s">
        <v>956</v>
      </c>
      <c r="Y704" s="122">
        <v>0.5</v>
      </c>
      <c r="Z704" s="126">
        <v>50</v>
      </c>
      <c r="AA704" s="126">
        <v>54</v>
      </c>
      <c r="AB704" s="113">
        <v>100</v>
      </c>
      <c r="AC704" s="129">
        <v>110</v>
      </c>
      <c r="AD704" s="113">
        <v>100</v>
      </c>
      <c r="AE704" s="170">
        <v>68</v>
      </c>
      <c r="AF704" s="113">
        <v>100</v>
      </c>
      <c r="AG704" s="284"/>
      <c r="AH704" s="54">
        <f t="shared" si="22"/>
        <v>0.66285714285714281</v>
      </c>
      <c r="AI704" s="54">
        <f t="shared" si="23"/>
        <v>0.66285714285714281</v>
      </c>
      <c r="AJ704" s="135">
        <v>5928789</v>
      </c>
      <c r="AK704" s="109">
        <v>51301</v>
      </c>
      <c r="AL704" s="147" t="s">
        <v>1433</v>
      </c>
      <c r="AM704" s="295">
        <v>3000000</v>
      </c>
      <c r="AN704" s="192"/>
    </row>
    <row r="705" spans="1:40" ht="25.5" x14ac:dyDescent="0.25">
      <c r="A705" s="96">
        <v>2</v>
      </c>
      <c r="B705" s="102" t="s">
        <v>402</v>
      </c>
      <c r="C705" s="96">
        <v>3</v>
      </c>
      <c r="D705" s="96" t="s">
        <v>1763</v>
      </c>
      <c r="E705" s="102" t="s">
        <v>1764</v>
      </c>
      <c r="F705" s="98">
        <v>2</v>
      </c>
      <c r="G705" s="96" t="s">
        <v>1765</v>
      </c>
      <c r="H705" s="102" t="s">
        <v>1766</v>
      </c>
      <c r="I705" s="96">
        <v>10</v>
      </c>
      <c r="J705" s="96">
        <v>8</v>
      </c>
      <c r="K705" s="102" t="s">
        <v>1767</v>
      </c>
      <c r="L705" s="98">
        <v>2020051290049</v>
      </c>
      <c r="M705" s="96">
        <v>2</v>
      </c>
      <c r="N705" s="96">
        <v>2322</v>
      </c>
      <c r="O705" s="97" t="str">
        <f>+VLOOKUP(N705,'[9]Productos PD'!$B$2:$C$349,2,FALSE)</f>
        <v>Acciones de capacitación y formación laboral realizadas.</v>
      </c>
      <c r="P705" s="96" t="s">
        <v>952</v>
      </c>
      <c r="Q705" s="96">
        <v>4</v>
      </c>
      <c r="R705" s="122" t="s">
        <v>953</v>
      </c>
      <c r="S705" s="125">
        <v>1</v>
      </c>
      <c r="T705" s="102" t="s">
        <v>1602</v>
      </c>
      <c r="U705" s="294" t="s">
        <v>1773</v>
      </c>
      <c r="V705" s="96" t="s">
        <v>952</v>
      </c>
      <c r="W705" s="125">
        <v>350</v>
      </c>
      <c r="X705" s="96" t="s">
        <v>956</v>
      </c>
      <c r="Y705" s="122">
        <v>0.5</v>
      </c>
      <c r="Z705" s="126">
        <v>50</v>
      </c>
      <c r="AA705" s="126">
        <v>54</v>
      </c>
      <c r="AB705" s="113">
        <v>100</v>
      </c>
      <c r="AC705" s="129">
        <v>110</v>
      </c>
      <c r="AD705" s="113">
        <v>100</v>
      </c>
      <c r="AE705" s="170">
        <v>68</v>
      </c>
      <c r="AF705" s="113">
        <v>100</v>
      </c>
      <c r="AG705" s="284"/>
      <c r="AH705" s="54">
        <f t="shared" si="22"/>
        <v>0.66285714285714281</v>
      </c>
      <c r="AI705" s="54">
        <f t="shared" si="23"/>
        <v>0.66285714285714281</v>
      </c>
      <c r="AJ705" s="135">
        <v>2350850</v>
      </c>
      <c r="AK705" s="109">
        <v>31301</v>
      </c>
      <c r="AL705" s="147" t="s">
        <v>957</v>
      </c>
      <c r="AM705" s="291">
        <v>2350850</v>
      </c>
      <c r="AN705" s="192"/>
    </row>
    <row r="706" spans="1:40" ht="25.5" x14ac:dyDescent="0.25">
      <c r="A706" s="96">
        <v>2</v>
      </c>
      <c r="B706" s="102" t="s">
        <v>402</v>
      </c>
      <c r="C706" s="96">
        <v>3</v>
      </c>
      <c r="D706" s="96" t="s">
        <v>1763</v>
      </c>
      <c r="E706" s="102" t="s">
        <v>1764</v>
      </c>
      <c r="F706" s="98">
        <v>2</v>
      </c>
      <c r="G706" s="96" t="s">
        <v>1765</v>
      </c>
      <c r="H706" s="102" t="s">
        <v>1766</v>
      </c>
      <c r="I706" s="96">
        <v>10</v>
      </c>
      <c r="J706" s="96">
        <v>8</v>
      </c>
      <c r="K706" s="102" t="s">
        <v>1767</v>
      </c>
      <c r="L706" s="98">
        <v>2020051290049</v>
      </c>
      <c r="M706" s="96">
        <v>3</v>
      </c>
      <c r="N706" s="96">
        <v>2323</v>
      </c>
      <c r="O706" s="97" t="str">
        <f>+VLOOKUP(N706,'[9]Productos PD'!$B$2:$C$349,2,FALSE)</f>
        <v>Acciones institucionales integrales para la orientación laboral.</v>
      </c>
      <c r="P706" s="96" t="s">
        <v>952</v>
      </c>
      <c r="Q706" s="96">
        <v>2</v>
      </c>
      <c r="R706" s="122" t="s">
        <v>1180</v>
      </c>
      <c r="S706" s="125">
        <v>2</v>
      </c>
      <c r="T706" s="102" t="s">
        <v>1602</v>
      </c>
      <c r="U706" s="294" t="s">
        <v>1774</v>
      </c>
      <c r="V706" s="96" t="s">
        <v>952</v>
      </c>
      <c r="W706" s="125">
        <v>500</v>
      </c>
      <c r="X706" s="96" t="s">
        <v>956</v>
      </c>
      <c r="Y706" s="122">
        <v>0.6</v>
      </c>
      <c r="Z706" s="126">
        <v>75</v>
      </c>
      <c r="AA706" s="128">
        <v>130</v>
      </c>
      <c r="AB706" s="113">
        <v>125</v>
      </c>
      <c r="AC706" s="129">
        <v>122</v>
      </c>
      <c r="AD706" s="113">
        <v>150</v>
      </c>
      <c r="AE706" s="170">
        <v>101</v>
      </c>
      <c r="AF706" s="113">
        <v>150</v>
      </c>
      <c r="AG706" s="284"/>
      <c r="AH706" s="54">
        <f t="shared" si="22"/>
        <v>0.70599999999999996</v>
      </c>
      <c r="AI706" s="54">
        <f t="shared" si="23"/>
        <v>0.70599999999999996</v>
      </c>
      <c r="AJ706" s="135">
        <v>4701700</v>
      </c>
      <c r="AK706" s="109">
        <v>31301</v>
      </c>
      <c r="AL706" s="147" t="s">
        <v>957</v>
      </c>
      <c r="AM706" s="291">
        <v>4701700</v>
      </c>
      <c r="AN706" s="192"/>
    </row>
    <row r="707" spans="1:40" ht="25.5" x14ac:dyDescent="0.2">
      <c r="A707" s="96">
        <v>2</v>
      </c>
      <c r="B707" s="102" t="s">
        <v>402</v>
      </c>
      <c r="C707" s="96">
        <v>3</v>
      </c>
      <c r="D707" s="96" t="s">
        <v>1763</v>
      </c>
      <c r="E707" s="102" t="s">
        <v>1764</v>
      </c>
      <c r="F707" s="98">
        <v>2</v>
      </c>
      <c r="G707" s="96" t="s">
        <v>1765</v>
      </c>
      <c r="H707" s="102" t="s">
        <v>1766</v>
      </c>
      <c r="I707" s="96">
        <v>10</v>
      </c>
      <c r="J707" s="96">
        <v>8</v>
      </c>
      <c r="K707" s="102" t="s">
        <v>1767</v>
      </c>
      <c r="L707" s="98">
        <v>2020051290049</v>
      </c>
      <c r="M707" s="96">
        <v>3</v>
      </c>
      <c r="N707" s="96">
        <v>2323</v>
      </c>
      <c r="O707" s="97" t="str">
        <f>+VLOOKUP(N707,'[9]Productos PD'!$B$2:$C$349,2,FALSE)</f>
        <v>Acciones institucionales integrales para la orientación laboral.</v>
      </c>
      <c r="P707" s="96" t="s">
        <v>952</v>
      </c>
      <c r="Q707" s="96">
        <v>2</v>
      </c>
      <c r="R707" s="122" t="s">
        <v>1180</v>
      </c>
      <c r="S707" s="125">
        <v>2</v>
      </c>
      <c r="T707" s="102" t="s">
        <v>1602</v>
      </c>
      <c r="U707" s="97" t="s">
        <v>1775</v>
      </c>
      <c r="V707" s="96" t="s">
        <v>952</v>
      </c>
      <c r="W707" s="125">
        <v>70</v>
      </c>
      <c r="X707" s="96" t="s">
        <v>956</v>
      </c>
      <c r="Y707" s="144">
        <v>0.4</v>
      </c>
      <c r="Z707" s="126">
        <v>7</v>
      </c>
      <c r="AA707" s="126">
        <v>7</v>
      </c>
      <c r="AB707" s="113">
        <v>21</v>
      </c>
      <c r="AC707" s="129">
        <v>21</v>
      </c>
      <c r="AD707" s="113">
        <v>21</v>
      </c>
      <c r="AE707" s="170">
        <v>11</v>
      </c>
      <c r="AF707" s="113">
        <v>21</v>
      </c>
      <c r="AG707" s="284"/>
      <c r="AH707" s="54">
        <f t="shared" si="22"/>
        <v>0.55714285714285716</v>
      </c>
      <c r="AI707" s="54">
        <f t="shared" si="23"/>
        <v>0.55714285714285716</v>
      </c>
      <c r="AJ707" s="135">
        <v>13000000</v>
      </c>
      <c r="AK707" s="109">
        <v>31301</v>
      </c>
      <c r="AL707" s="147" t="s">
        <v>957</v>
      </c>
      <c r="AM707" s="296">
        <v>12991630</v>
      </c>
      <c r="AN707" s="192"/>
    </row>
    <row r="708" spans="1:40" ht="25.5" x14ac:dyDescent="0.25">
      <c r="A708" s="96">
        <v>2</v>
      </c>
      <c r="B708" s="102" t="s">
        <v>402</v>
      </c>
      <c r="C708" s="96">
        <v>3</v>
      </c>
      <c r="D708" s="96" t="s">
        <v>1763</v>
      </c>
      <c r="E708" s="102" t="s">
        <v>1764</v>
      </c>
      <c r="F708" s="98">
        <v>2</v>
      </c>
      <c r="G708" s="96" t="s">
        <v>1765</v>
      </c>
      <c r="H708" s="102" t="s">
        <v>1766</v>
      </c>
      <c r="I708" s="96">
        <v>10</v>
      </c>
      <c r="J708" s="96">
        <v>8</v>
      </c>
      <c r="K708" s="102" t="s">
        <v>1767</v>
      </c>
      <c r="L708" s="98">
        <v>2020051290049</v>
      </c>
      <c r="M708" s="96">
        <v>3</v>
      </c>
      <c r="N708" s="96">
        <v>2323</v>
      </c>
      <c r="O708" s="97" t="str">
        <f>+VLOOKUP(N708,'[9]Productos PD'!$B$2:$C$349,2,FALSE)</f>
        <v>Acciones institucionales integrales para la orientación laboral.</v>
      </c>
      <c r="P708" s="96" t="s">
        <v>952</v>
      </c>
      <c r="Q708" s="96">
        <v>2</v>
      </c>
      <c r="R708" s="122" t="s">
        <v>1180</v>
      </c>
      <c r="S708" s="125">
        <v>2</v>
      </c>
      <c r="T708" s="102" t="s">
        <v>1602</v>
      </c>
      <c r="U708" s="97" t="s">
        <v>1775</v>
      </c>
      <c r="V708" s="96" t="s">
        <v>952</v>
      </c>
      <c r="W708" s="125">
        <v>70</v>
      </c>
      <c r="X708" s="96" t="s">
        <v>956</v>
      </c>
      <c r="Y708" s="144">
        <v>0.4</v>
      </c>
      <c r="Z708" s="126">
        <v>7</v>
      </c>
      <c r="AA708" s="126">
        <v>7</v>
      </c>
      <c r="AB708" s="113">
        <v>21</v>
      </c>
      <c r="AC708" s="129">
        <v>21</v>
      </c>
      <c r="AD708" s="113">
        <v>21</v>
      </c>
      <c r="AE708" s="170">
        <v>11</v>
      </c>
      <c r="AF708" s="113">
        <v>21</v>
      </c>
      <c r="AG708" s="284"/>
      <c r="AH708" s="54">
        <f t="shared" si="22"/>
        <v>0.55714285714285716</v>
      </c>
      <c r="AI708" s="54">
        <f t="shared" si="23"/>
        <v>0.55714285714285716</v>
      </c>
      <c r="AJ708" s="135">
        <v>17127665</v>
      </c>
      <c r="AK708" s="109">
        <v>51301</v>
      </c>
      <c r="AL708" s="147" t="s">
        <v>1433</v>
      </c>
      <c r="AM708" s="295">
        <v>3000000</v>
      </c>
      <c r="AN708" s="192"/>
    </row>
    <row r="709" spans="1:40" ht="25.5" x14ac:dyDescent="0.25">
      <c r="A709" s="96">
        <v>2</v>
      </c>
      <c r="B709" s="102" t="s">
        <v>402</v>
      </c>
      <c r="C709" s="96">
        <v>3</v>
      </c>
      <c r="D709" s="96" t="s">
        <v>1763</v>
      </c>
      <c r="E709" s="102" t="s">
        <v>1764</v>
      </c>
      <c r="F709" s="98">
        <v>2</v>
      </c>
      <c r="G709" s="96" t="s">
        <v>1765</v>
      </c>
      <c r="H709" s="102" t="s">
        <v>1766</v>
      </c>
      <c r="I709" s="96">
        <v>10</v>
      </c>
      <c r="J709" s="96">
        <v>8</v>
      </c>
      <c r="K709" s="102" t="s">
        <v>1767</v>
      </c>
      <c r="L709" s="98">
        <v>2020051290049</v>
      </c>
      <c r="M709" s="96">
        <v>4</v>
      </c>
      <c r="N709" s="96">
        <v>2324</v>
      </c>
      <c r="O709" s="97" t="str">
        <f>+VLOOKUP(N709,'[9]Productos PD'!$B$2:$C$349,2,FALSE)</f>
        <v>Eventos de empleo realizados.</v>
      </c>
      <c r="P709" s="96" t="s">
        <v>952</v>
      </c>
      <c r="Q709" s="96">
        <v>13</v>
      </c>
      <c r="R709" s="122" t="s">
        <v>953</v>
      </c>
      <c r="S709" s="125">
        <v>4</v>
      </c>
      <c r="T709" s="102" t="s">
        <v>1602</v>
      </c>
      <c r="U709" s="294" t="s">
        <v>1776</v>
      </c>
      <c r="V709" s="96" t="s">
        <v>952</v>
      </c>
      <c r="W709" s="125">
        <v>4</v>
      </c>
      <c r="X709" s="96" t="s">
        <v>956</v>
      </c>
      <c r="Y709" s="122">
        <v>1</v>
      </c>
      <c r="Z709" s="126">
        <v>1</v>
      </c>
      <c r="AA709" s="126">
        <v>2</v>
      </c>
      <c r="AB709" s="113">
        <v>1</v>
      </c>
      <c r="AC709" s="129">
        <v>0</v>
      </c>
      <c r="AD709" s="113">
        <v>1</v>
      </c>
      <c r="AE709" s="170">
        <v>2</v>
      </c>
      <c r="AF709" s="113">
        <v>1</v>
      </c>
      <c r="AG709" s="284"/>
      <c r="AH709" s="54">
        <f t="shared" si="22"/>
        <v>1</v>
      </c>
      <c r="AI709" s="54">
        <f t="shared" si="23"/>
        <v>1</v>
      </c>
      <c r="AJ709" s="135">
        <v>2000000</v>
      </c>
      <c r="AK709" s="109">
        <v>31301</v>
      </c>
      <c r="AL709" s="147" t="s">
        <v>957</v>
      </c>
      <c r="AM709" s="295">
        <v>2000000</v>
      </c>
      <c r="AN709" s="192"/>
    </row>
    <row r="710" spans="1:40" ht="25.5" x14ac:dyDescent="0.25">
      <c r="A710" s="96">
        <v>2</v>
      </c>
      <c r="B710" s="102" t="s">
        <v>402</v>
      </c>
      <c r="C710" s="96">
        <v>3</v>
      </c>
      <c r="D710" s="96" t="s">
        <v>1763</v>
      </c>
      <c r="E710" s="102" t="s">
        <v>1764</v>
      </c>
      <c r="F710" s="98">
        <v>2</v>
      </c>
      <c r="G710" s="96" t="s">
        <v>1765</v>
      </c>
      <c r="H710" s="102" t="s">
        <v>1766</v>
      </c>
      <c r="I710" s="96">
        <v>10</v>
      </c>
      <c r="J710" s="96">
        <v>8</v>
      </c>
      <c r="K710" s="102" t="s">
        <v>1767</v>
      </c>
      <c r="L710" s="98">
        <v>2020051290049</v>
      </c>
      <c r="M710" s="96">
        <v>4</v>
      </c>
      <c r="N710" s="96">
        <v>2324</v>
      </c>
      <c r="O710" s="97" t="str">
        <f>+VLOOKUP(N710,'[9]Productos PD'!$B$2:$C$349,2,FALSE)</f>
        <v>Eventos de empleo realizados.</v>
      </c>
      <c r="P710" s="96" t="s">
        <v>952</v>
      </c>
      <c r="Q710" s="96">
        <v>13</v>
      </c>
      <c r="R710" s="122" t="s">
        <v>953</v>
      </c>
      <c r="S710" s="125">
        <v>4</v>
      </c>
      <c r="T710" s="102" t="s">
        <v>1602</v>
      </c>
      <c r="U710" s="294" t="s">
        <v>1776</v>
      </c>
      <c r="V710" s="96" t="s">
        <v>952</v>
      </c>
      <c r="W710" s="125">
        <v>4</v>
      </c>
      <c r="X710" s="96" t="s">
        <v>956</v>
      </c>
      <c r="Y710" s="122">
        <v>1</v>
      </c>
      <c r="Z710" s="126">
        <v>1</v>
      </c>
      <c r="AA710" s="126">
        <v>2</v>
      </c>
      <c r="AB710" s="113">
        <v>1</v>
      </c>
      <c r="AC710" s="129">
        <v>0</v>
      </c>
      <c r="AD710" s="113">
        <v>1</v>
      </c>
      <c r="AE710" s="170">
        <v>2</v>
      </c>
      <c r="AF710" s="113">
        <v>1</v>
      </c>
      <c r="AG710" s="284"/>
      <c r="AH710" s="54">
        <f t="shared" si="22"/>
        <v>1</v>
      </c>
      <c r="AI710" s="54">
        <f t="shared" si="23"/>
        <v>1</v>
      </c>
      <c r="AJ710" s="135">
        <v>5402698</v>
      </c>
      <c r="AK710" s="109">
        <v>31602</v>
      </c>
      <c r="AL710" s="147" t="s">
        <v>957</v>
      </c>
      <c r="AM710" s="291">
        <v>5402698</v>
      </c>
      <c r="AN710" s="192"/>
    </row>
    <row r="711" spans="1:40" ht="25.5" x14ac:dyDescent="0.25">
      <c r="A711" s="96">
        <v>2</v>
      </c>
      <c r="B711" s="102" t="s">
        <v>402</v>
      </c>
      <c r="C711" s="96">
        <v>3</v>
      </c>
      <c r="D711" s="96" t="s">
        <v>1763</v>
      </c>
      <c r="E711" s="102" t="s">
        <v>1764</v>
      </c>
      <c r="F711" s="98">
        <v>2</v>
      </c>
      <c r="G711" s="96" t="s">
        <v>1765</v>
      </c>
      <c r="H711" s="102" t="s">
        <v>1766</v>
      </c>
      <c r="I711" s="96">
        <v>10</v>
      </c>
      <c r="J711" s="96">
        <v>8</v>
      </c>
      <c r="K711" s="102" t="s">
        <v>1767</v>
      </c>
      <c r="L711" s="98">
        <v>2020051290049</v>
      </c>
      <c r="M711" s="96">
        <v>4</v>
      </c>
      <c r="N711" s="96">
        <v>2324</v>
      </c>
      <c r="O711" s="97" t="str">
        <f>+VLOOKUP(N711,'[9]Productos PD'!$B$2:$C$349,2,FALSE)</f>
        <v>Eventos de empleo realizados.</v>
      </c>
      <c r="P711" s="96" t="s">
        <v>952</v>
      </c>
      <c r="Q711" s="96">
        <v>13</v>
      </c>
      <c r="R711" s="122" t="s">
        <v>953</v>
      </c>
      <c r="S711" s="125">
        <v>4</v>
      </c>
      <c r="T711" s="102" t="s">
        <v>1602</v>
      </c>
      <c r="U711" s="294" t="s">
        <v>1776</v>
      </c>
      <c r="V711" s="96" t="s">
        <v>952</v>
      </c>
      <c r="W711" s="125">
        <v>4</v>
      </c>
      <c r="X711" s="96" t="s">
        <v>956</v>
      </c>
      <c r="Y711" s="122">
        <v>1</v>
      </c>
      <c r="Z711" s="126">
        <v>1</v>
      </c>
      <c r="AA711" s="126">
        <v>2</v>
      </c>
      <c r="AB711" s="113">
        <v>1</v>
      </c>
      <c r="AC711" s="129">
        <v>0</v>
      </c>
      <c r="AD711" s="113">
        <v>1</v>
      </c>
      <c r="AE711" s="170">
        <v>2</v>
      </c>
      <c r="AF711" s="113">
        <v>1</v>
      </c>
      <c r="AG711" s="284"/>
      <c r="AH711" s="54">
        <f t="shared" si="22"/>
        <v>1</v>
      </c>
      <c r="AI711" s="54">
        <f t="shared" si="23"/>
        <v>1</v>
      </c>
      <c r="AJ711" s="135">
        <v>50000000</v>
      </c>
      <c r="AK711" s="109"/>
      <c r="AL711" s="149" t="s">
        <v>965</v>
      </c>
      <c r="AM711" s="295">
        <v>20000000</v>
      </c>
      <c r="AN711" s="192"/>
    </row>
    <row r="712" spans="1:40" ht="25.5" x14ac:dyDescent="0.25">
      <c r="A712" s="96">
        <v>2</v>
      </c>
      <c r="B712" s="102" t="s">
        <v>402</v>
      </c>
      <c r="C712" s="96">
        <v>2</v>
      </c>
      <c r="D712" s="96" t="s">
        <v>1777</v>
      </c>
      <c r="E712" s="102" t="s">
        <v>1778</v>
      </c>
      <c r="F712" s="98">
        <v>1</v>
      </c>
      <c r="G712" s="96" t="s">
        <v>1779</v>
      </c>
      <c r="H712" s="102" t="s">
        <v>1780</v>
      </c>
      <c r="I712" s="96">
        <v>11</v>
      </c>
      <c r="J712" s="96"/>
      <c r="K712" s="102" t="s">
        <v>1781</v>
      </c>
      <c r="L712" s="98">
        <v>2020051290034</v>
      </c>
      <c r="M712" s="96">
        <v>1</v>
      </c>
      <c r="N712" s="96">
        <v>2211</v>
      </c>
      <c r="O712" s="97" t="str">
        <f>+VLOOKUP(N712,'[9]Productos PD'!$B$2:$C$349,2,FALSE)</f>
        <v>Estructuración, formulación e implementación del modelo de emprendimiento sostenible del Municipio de Caldas.</v>
      </c>
      <c r="P712" s="96" t="s">
        <v>1295</v>
      </c>
      <c r="Q712" s="122">
        <v>1</v>
      </c>
      <c r="R712" s="122" t="s">
        <v>1001</v>
      </c>
      <c r="S712" s="122">
        <v>0.25</v>
      </c>
      <c r="T712" s="102" t="s">
        <v>1602</v>
      </c>
      <c r="U712" s="101" t="s">
        <v>1782</v>
      </c>
      <c r="V712" s="96" t="s">
        <v>952</v>
      </c>
      <c r="W712" s="125">
        <v>1</v>
      </c>
      <c r="X712" s="103" t="s">
        <v>962</v>
      </c>
      <c r="Y712" s="122">
        <v>0.5</v>
      </c>
      <c r="Z712" s="126">
        <v>1</v>
      </c>
      <c r="AA712" s="126">
        <v>1</v>
      </c>
      <c r="AB712" s="113">
        <v>1</v>
      </c>
      <c r="AC712" s="129">
        <v>1</v>
      </c>
      <c r="AD712" s="113">
        <v>1</v>
      </c>
      <c r="AE712" s="170">
        <v>1</v>
      </c>
      <c r="AF712" s="113">
        <v>1</v>
      </c>
      <c r="AG712" s="284"/>
      <c r="AH712" s="54">
        <f t="shared" si="22"/>
        <v>1</v>
      </c>
      <c r="AI712" s="54">
        <f t="shared" si="23"/>
        <v>1</v>
      </c>
      <c r="AJ712" s="135">
        <v>12553126</v>
      </c>
      <c r="AK712" s="109">
        <v>51301</v>
      </c>
      <c r="AL712" s="147" t="s">
        <v>985</v>
      </c>
      <c r="AM712" s="291">
        <v>9046038</v>
      </c>
      <c r="AN712" s="192"/>
    </row>
    <row r="713" spans="1:40" ht="25.5" x14ac:dyDescent="0.25">
      <c r="A713" s="96">
        <v>2</v>
      </c>
      <c r="B713" s="102" t="s">
        <v>402</v>
      </c>
      <c r="C713" s="96">
        <v>2</v>
      </c>
      <c r="D713" s="96" t="s">
        <v>1777</v>
      </c>
      <c r="E713" s="102" t="s">
        <v>1778</v>
      </c>
      <c r="F713" s="98">
        <v>1</v>
      </c>
      <c r="G713" s="96" t="s">
        <v>1779</v>
      </c>
      <c r="H713" s="102" t="s">
        <v>1780</v>
      </c>
      <c r="I713" s="96">
        <v>11</v>
      </c>
      <c r="J713" s="96"/>
      <c r="K713" s="102" t="s">
        <v>1781</v>
      </c>
      <c r="L713" s="98">
        <v>2020051290034</v>
      </c>
      <c r="M713" s="96">
        <v>1</v>
      </c>
      <c r="N713" s="96">
        <v>2211</v>
      </c>
      <c r="O713" s="97" t="str">
        <f>+VLOOKUP(N713,'[9]Productos PD'!$B$2:$C$349,2,FALSE)</f>
        <v>Estructuración, formulación e implementación del modelo de emprendimiento sostenible del Municipio de Caldas.</v>
      </c>
      <c r="P713" s="96" t="s">
        <v>1295</v>
      </c>
      <c r="Q713" s="122">
        <v>1</v>
      </c>
      <c r="R713" s="122" t="s">
        <v>1001</v>
      </c>
      <c r="S713" s="122">
        <v>0.25</v>
      </c>
      <c r="T713" s="102" t="s">
        <v>1602</v>
      </c>
      <c r="U713" s="101" t="s">
        <v>1782</v>
      </c>
      <c r="V713" s="96" t="s">
        <v>952</v>
      </c>
      <c r="W713" s="125">
        <v>1</v>
      </c>
      <c r="X713" s="103" t="s">
        <v>962</v>
      </c>
      <c r="Y713" s="122">
        <v>0.5</v>
      </c>
      <c r="Z713" s="126">
        <v>1</v>
      </c>
      <c r="AA713" s="126">
        <v>1</v>
      </c>
      <c r="AB713" s="113">
        <v>1</v>
      </c>
      <c r="AC713" s="129">
        <v>1</v>
      </c>
      <c r="AD713" s="113">
        <v>1</v>
      </c>
      <c r="AE713" s="170">
        <v>1</v>
      </c>
      <c r="AF713" s="113">
        <v>1</v>
      </c>
      <c r="AG713" s="284"/>
      <c r="AH713" s="54">
        <f t="shared" ref="AH713:AH765" si="24">+IF(X713="Acumulado",(AA713+AC713+AE713+AG713)/(Z713+AB713+AD713+AF713),
IF(X713="No acumulado",IF(AG713&lt;&gt;"",(AG713/IF(AF713=0,1,AF713)),IF(AE713&lt;&gt;"",(AE713/IF(AD713=0,1,AD713)),IF(AC713&lt;&gt;"",(AC713/IF(AB713=0,1,AB713)),IF(AA713&lt;&gt;"",(AA713/IF(Z713=0,1,Z713)))))), IF(X713="Mantenimiento",IF(AG713&lt;&gt;"",(AG713/IF(AG713=0,1,AG713)),IF(AE713&lt;&gt;"",(AE713/IF(AE713=0,1,AE713)),IF(AC713&lt;&gt;"",(AC713/IF(AC713=0,1,AC713)),IF(AA713&lt;&gt;"",(AA713/IF(AA713=0,1,AA713)))))))))</f>
        <v>1</v>
      </c>
      <c r="AI713" s="54">
        <f t="shared" ref="AI713:AI765" si="25">+IF(AH713&gt;1,1,AH713)</f>
        <v>1</v>
      </c>
      <c r="AJ713" s="135">
        <v>1245275.076923077</v>
      </c>
      <c r="AK713" s="109">
        <v>31301</v>
      </c>
      <c r="AL713" s="147" t="s">
        <v>957</v>
      </c>
      <c r="AM713" s="291">
        <v>1148420</v>
      </c>
      <c r="AN713" s="192"/>
    </row>
    <row r="714" spans="1:40" ht="25.5" x14ac:dyDescent="0.25">
      <c r="A714" s="96">
        <v>2</v>
      </c>
      <c r="B714" s="102" t="s">
        <v>402</v>
      </c>
      <c r="C714" s="96">
        <v>2</v>
      </c>
      <c r="D714" s="96" t="s">
        <v>1777</v>
      </c>
      <c r="E714" s="102" t="s">
        <v>1778</v>
      </c>
      <c r="F714" s="98">
        <v>1</v>
      </c>
      <c r="G714" s="96" t="s">
        <v>1779</v>
      </c>
      <c r="H714" s="102" t="s">
        <v>1780</v>
      </c>
      <c r="I714" s="96">
        <v>11</v>
      </c>
      <c r="J714" s="96"/>
      <c r="K714" s="102" t="s">
        <v>1781</v>
      </c>
      <c r="L714" s="98">
        <v>2020051290034</v>
      </c>
      <c r="M714" s="96">
        <v>1</v>
      </c>
      <c r="N714" s="96">
        <v>2211</v>
      </c>
      <c r="O714" s="97" t="str">
        <f>+VLOOKUP(N714,'[9]Productos PD'!$B$2:$C$349,2,FALSE)</f>
        <v>Estructuración, formulación e implementación del modelo de emprendimiento sostenible del Municipio de Caldas.</v>
      </c>
      <c r="P714" s="96" t="s">
        <v>1295</v>
      </c>
      <c r="Q714" s="122">
        <v>1</v>
      </c>
      <c r="R714" s="122" t="s">
        <v>1001</v>
      </c>
      <c r="S714" s="122">
        <v>0.25</v>
      </c>
      <c r="T714" s="102" t="s">
        <v>1602</v>
      </c>
      <c r="U714" s="101" t="s">
        <v>1783</v>
      </c>
      <c r="V714" s="96" t="s">
        <v>952</v>
      </c>
      <c r="W714" s="125">
        <v>4</v>
      </c>
      <c r="X714" s="98" t="s">
        <v>956</v>
      </c>
      <c r="Y714" s="122">
        <v>0.5</v>
      </c>
      <c r="Z714" s="126">
        <v>1</v>
      </c>
      <c r="AA714" s="126">
        <v>1</v>
      </c>
      <c r="AB714" s="113">
        <v>1</v>
      </c>
      <c r="AC714" s="129">
        <v>1</v>
      </c>
      <c r="AD714" s="113">
        <v>1</v>
      </c>
      <c r="AE714" s="170">
        <v>1</v>
      </c>
      <c r="AF714" s="113">
        <v>1</v>
      </c>
      <c r="AG714" s="287"/>
      <c r="AH714" s="54">
        <f t="shared" si="24"/>
        <v>0.75</v>
      </c>
      <c r="AI714" s="54">
        <f t="shared" si="25"/>
        <v>0.75</v>
      </c>
      <c r="AJ714" s="135">
        <v>1245275.076923077</v>
      </c>
      <c r="AK714" s="109">
        <v>31301</v>
      </c>
      <c r="AL714" s="147" t="s">
        <v>957</v>
      </c>
      <c r="AM714" s="291">
        <v>1148420</v>
      </c>
      <c r="AN714" s="192"/>
    </row>
    <row r="715" spans="1:40" ht="25.5" x14ac:dyDescent="0.25">
      <c r="A715" s="96">
        <v>2</v>
      </c>
      <c r="B715" s="102" t="s">
        <v>402</v>
      </c>
      <c r="C715" s="96">
        <v>2</v>
      </c>
      <c r="D715" s="96" t="s">
        <v>1777</v>
      </c>
      <c r="E715" s="102" t="s">
        <v>1778</v>
      </c>
      <c r="F715" s="98">
        <v>1</v>
      </c>
      <c r="G715" s="96" t="s">
        <v>1779</v>
      </c>
      <c r="H715" s="102" t="s">
        <v>1780</v>
      </c>
      <c r="I715" s="96">
        <v>11</v>
      </c>
      <c r="J715" s="96"/>
      <c r="K715" s="102" t="s">
        <v>1784</v>
      </c>
      <c r="L715" s="98">
        <v>2020051290034</v>
      </c>
      <c r="M715" s="96">
        <v>2</v>
      </c>
      <c r="N715" s="96">
        <v>2212</v>
      </c>
      <c r="O715" s="97" t="str">
        <f>+VLOOKUP(N715,'[9]Productos PD'!$B$2:$C$349,2,FALSE)</f>
        <v>Acciones que promuevan la formación permanente para el empleo y el emprendimiento.</v>
      </c>
      <c r="P715" s="96" t="s">
        <v>952</v>
      </c>
      <c r="Q715" s="96">
        <v>4</v>
      </c>
      <c r="R715" s="122" t="s">
        <v>1180</v>
      </c>
      <c r="S715" s="125">
        <v>4</v>
      </c>
      <c r="T715" s="102" t="s">
        <v>1602</v>
      </c>
      <c r="U715" s="294" t="s">
        <v>1785</v>
      </c>
      <c r="V715" s="96" t="s">
        <v>952</v>
      </c>
      <c r="W715" s="125">
        <v>10</v>
      </c>
      <c r="X715" s="96" t="s">
        <v>956</v>
      </c>
      <c r="Y715" s="122">
        <v>0.3</v>
      </c>
      <c r="Z715" s="126">
        <v>3</v>
      </c>
      <c r="AA715" s="126">
        <v>3</v>
      </c>
      <c r="AB715" s="113">
        <v>3</v>
      </c>
      <c r="AC715" s="129">
        <v>3</v>
      </c>
      <c r="AD715" s="113">
        <v>3</v>
      </c>
      <c r="AE715" s="170">
        <v>3</v>
      </c>
      <c r="AF715" s="113">
        <v>1</v>
      </c>
      <c r="AG715" s="284"/>
      <c r="AH715" s="54">
        <f t="shared" si="24"/>
        <v>0.9</v>
      </c>
      <c r="AI715" s="54">
        <f t="shared" si="25"/>
        <v>0.9</v>
      </c>
      <c r="AJ715" s="135">
        <v>1000000</v>
      </c>
      <c r="AK715" s="109">
        <v>51301</v>
      </c>
      <c r="AL715" s="147" t="s">
        <v>985</v>
      </c>
      <c r="AM715" s="295">
        <v>1000000</v>
      </c>
      <c r="AN715" s="192"/>
    </row>
    <row r="716" spans="1:40" ht="25.5" x14ac:dyDescent="0.25">
      <c r="A716" s="96">
        <v>2</v>
      </c>
      <c r="B716" s="102" t="s">
        <v>402</v>
      </c>
      <c r="C716" s="96">
        <v>2</v>
      </c>
      <c r="D716" s="96" t="s">
        <v>1777</v>
      </c>
      <c r="E716" s="102" t="s">
        <v>1778</v>
      </c>
      <c r="F716" s="98">
        <v>1</v>
      </c>
      <c r="G716" s="96" t="s">
        <v>1779</v>
      </c>
      <c r="H716" s="102" t="s">
        <v>1780</v>
      </c>
      <c r="I716" s="96">
        <v>11</v>
      </c>
      <c r="J716" s="96"/>
      <c r="K716" s="102" t="s">
        <v>1784</v>
      </c>
      <c r="L716" s="98">
        <v>2020051290034</v>
      </c>
      <c r="M716" s="96">
        <v>2</v>
      </c>
      <c r="N716" s="96">
        <v>2212</v>
      </c>
      <c r="O716" s="97" t="str">
        <f>+VLOOKUP(N716,'[9]Productos PD'!$B$2:$C$349,2,FALSE)</f>
        <v>Acciones que promuevan la formación permanente para el empleo y el emprendimiento.</v>
      </c>
      <c r="P716" s="96" t="s">
        <v>952</v>
      </c>
      <c r="Q716" s="96">
        <v>4</v>
      </c>
      <c r="R716" s="122" t="s">
        <v>1180</v>
      </c>
      <c r="S716" s="125">
        <v>4</v>
      </c>
      <c r="T716" s="102" t="s">
        <v>1602</v>
      </c>
      <c r="U716" s="294" t="s">
        <v>1785</v>
      </c>
      <c r="V716" s="96" t="s">
        <v>952</v>
      </c>
      <c r="W716" s="125">
        <v>10</v>
      </c>
      <c r="X716" s="96" t="s">
        <v>956</v>
      </c>
      <c r="Y716" s="122">
        <v>0.3</v>
      </c>
      <c r="Z716" s="126">
        <v>3</v>
      </c>
      <c r="AA716" s="126">
        <v>3</v>
      </c>
      <c r="AB716" s="113">
        <v>3</v>
      </c>
      <c r="AC716" s="129">
        <v>3</v>
      </c>
      <c r="AD716" s="113">
        <v>3</v>
      </c>
      <c r="AE716" s="170">
        <v>3</v>
      </c>
      <c r="AF716" s="113">
        <v>1</v>
      </c>
      <c r="AG716" s="284"/>
      <c r="AH716" s="54">
        <f t="shared" si="24"/>
        <v>0.9</v>
      </c>
      <c r="AI716" s="54">
        <f t="shared" si="25"/>
        <v>0.9</v>
      </c>
      <c r="AJ716" s="135">
        <v>1245275.076923077</v>
      </c>
      <c r="AK716" s="109">
        <v>31301</v>
      </c>
      <c r="AL716" s="147" t="s">
        <v>957</v>
      </c>
      <c r="AM716" s="291">
        <v>1148420</v>
      </c>
      <c r="AN716" s="192"/>
    </row>
    <row r="717" spans="1:40" ht="25.5" x14ac:dyDescent="0.25">
      <c r="A717" s="96">
        <v>2</v>
      </c>
      <c r="B717" s="102" t="s">
        <v>402</v>
      </c>
      <c r="C717" s="96">
        <v>2</v>
      </c>
      <c r="D717" s="96" t="s">
        <v>1777</v>
      </c>
      <c r="E717" s="102" t="s">
        <v>1778</v>
      </c>
      <c r="F717" s="98">
        <v>1</v>
      </c>
      <c r="G717" s="96" t="s">
        <v>1779</v>
      </c>
      <c r="H717" s="102" t="s">
        <v>1780</v>
      </c>
      <c r="I717" s="96">
        <v>11</v>
      </c>
      <c r="J717" s="96"/>
      <c r="K717" s="102" t="s">
        <v>1784</v>
      </c>
      <c r="L717" s="98">
        <v>2020051290034</v>
      </c>
      <c r="M717" s="96">
        <v>2</v>
      </c>
      <c r="N717" s="96">
        <v>2212</v>
      </c>
      <c r="O717" s="97" t="str">
        <f>+VLOOKUP(N717,'[9]Productos PD'!$B$2:$C$349,2,FALSE)</f>
        <v>Acciones que promuevan la formación permanente para el empleo y el emprendimiento.</v>
      </c>
      <c r="P717" s="96" t="s">
        <v>952</v>
      </c>
      <c r="Q717" s="96">
        <v>4</v>
      </c>
      <c r="R717" s="122" t="s">
        <v>1180</v>
      </c>
      <c r="S717" s="125">
        <v>4</v>
      </c>
      <c r="T717" s="102" t="s">
        <v>1602</v>
      </c>
      <c r="U717" s="294" t="s">
        <v>1786</v>
      </c>
      <c r="V717" s="96" t="s">
        <v>952</v>
      </c>
      <c r="W717" s="125">
        <v>350</v>
      </c>
      <c r="X717" s="96" t="s">
        <v>956</v>
      </c>
      <c r="Y717" s="122">
        <v>0.2</v>
      </c>
      <c r="Z717" s="126">
        <v>50</v>
      </c>
      <c r="AA717" s="126">
        <v>52</v>
      </c>
      <c r="AB717" s="113">
        <v>100</v>
      </c>
      <c r="AC717" s="129">
        <v>117</v>
      </c>
      <c r="AD717" s="113">
        <v>100</v>
      </c>
      <c r="AE717" s="170">
        <v>100</v>
      </c>
      <c r="AF717" s="113">
        <v>100</v>
      </c>
      <c r="AG717" s="284"/>
      <c r="AH717" s="54">
        <f t="shared" si="24"/>
        <v>0.76857142857142857</v>
      </c>
      <c r="AI717" s="54">
        <f t="shared" si="25"/>
        <v>0.76857142857142857</v>
      </c>
      <c r="AJ717" s="135">
        <v>2000000</v>
      </c>
      <c r="AK717" s="109">
        <v>51301</v>
      </c>
      <c r="AL717" s="147" t="s">
        <v>985</v>
      </c>
      <c r="AM717" s="295">
        <v>1000000</v>
      </c>
      <c r="AN717" s="192"/>
    </row>
    <row r="718" spans="1:40" ht="25.5" x14ac:dyDescent="0.25">
      <c r="A718" s="96">
        <v>2</v>
      </c>
      <c r="B718" s="102" t="s">
        <v>402</v>
      </c>
      <c r="C718" s="96">
        <v>2</v>
      </c>
      <c r="D718" s="96" t="s">
        <v>1777</v>
      </c>
      <c r="E718" s="102" t="s">
        <v>1778</v>
      </c>
      <c r="F718" s="98">
        <v>1</v>
      </c>
      <c r="G718" s="96" t="s">
        <v>1779</v>
      </c>
      <c r="H718" s="102" t="s">
        <v>1780</v>
      </c>
      <c r="I718" s="96">
        <v>11</v>
      </c>
      <c r="J718" s="96"/>
      <c r="K718" s="102" t="s">
        <v>1784</v>
      </c>
      <c r="L718" s="98">
        <v>2020051290034</v>
      </c>
      <c r="M718" s="96">
        <v>2</v>
      </c>
      <c r="N718" s="96">
        <v>2212</v>
      </c>
      <c r="O718" s="97" t="str">
        <f>+VLOOKUP(N718,'[9]Productos PD'!$B$2:$C$349,2,FALSE)</f>
        <v>Acciones que promuevan la formación permanente para el empleo y el emprendimiento.</v>
      </c>
      <c r="P718" s="96" t="s">
        <v>952</v>
      </c>
      <c r="Q718" s="96">
        <v>4</v>
      </c>
      <c r="R718" s="122" t="s">
        <v>1180</v>
      </c>
      <c r="S718" s="125">
        <v>4</v>
      </c>
      <c r="T718" s="102" t="s">
        <v>1602</v>
      </c>
      <c r="U718" s="294" t="s">
        <v>1786</v>
      </c>
      <c r="V718" s="96" t="s">
        <v>952</v>
      </c>
      <c r="W718" s="125">
        <v>350</v>
      </c>
      <c r="X718" s="96" t="s">
        <v>956</v>
      </c>
      <c r="Y718" s="122">
        <v>0.2</v>
      </c>
      <c r="Z718" s="126">
        <v>50</v>
      </c>
      <c r="AA718" s="126">
        <v>52</v>
      </c>
      <c r="AB718" s="113">
        <v>100</v>
      </c>
      <c r="AC718" s="129">
        <v>117</v>
      </c>
      <c r="AD718" s="113">
        <v>100</v>
      </c>
      <c r="AE718" s="170">
        <v>100</v>
      </c>
      <c r="AF718" s="113">
        <v>100</v>
      </c>
      <c r="AG718" s="284"/>
      <c r="AH718" s="54">
        <f t="shared" si="24"/>
        <v>0.76857142857142857</v>
      </c>
      <c r="AI718" s="54">
        <f t="shared" si="25"/>
        <v>0.76857142857142857</v>
      </c>
      <c r="AJ718" s="135">
        <v>1245275.076923077</v>
      </c>
      <c r="AK718" s="109">
        <v>31301</v>
      </c>
      <c r="AL718" s="147" t="s">
        <v>957</v>
      </c>
      <c r="AM718" s="291">
        <v>1148420</v>
      </c>
      <c r="AN718" s="192"/>
    </row>
    <row r="719" spans="1:40" ht="25.5" x14ac:dyDescent="0.25">
      <c r="A719" s="96">
        <v>2</v>
      </c>
      <c r="B719" s="102" t="s">
        <v>402</v>
      </c>
      <c r="C719" s="96">
        <v>2</v>
      </c>
      <c r="D719" s="96" t="s">
        <v>1777</v>
      </c>
      <c r="E719" s="102" t="s">
        <v>1778</v>
      </c>
      <c r="F719" s="98">
        <v>1</v>
      </c>
      <c r="G719" s="96" t="s">
        <v>1779</v>
      </c>
      <c r="H719" s="102" t="s">
        <v>1780</v>
      </c>
      <c r="I719" s="96">
        <v>11</v>
      </c>
      <c r="J719" s="96"/>
      <c r="K719" s="102" t="s">
        <v>1784</v>
      </c>
      <c r="L719" s="98">
        <v>2020051290034</v>
      </c>
      <c r="M719" s="96">
        <v>2</v>
      </c>
      <c r="N719" s="96">
        <v>2212</v>
      </c>
      <c r="O719" s="97" t="str">
        <f>+VLOOKUP(N719,'[9]Productos PD'!$B$2:$C$349,2,FALSE)</f>
        <v>Acciones que promuevan la formación permanente para el empleo y el emprendimiento.</v>
      </c>
      <c r="P719" s="96" t="s">
        <v>952</v>
      </c>
      <c r="Q719" s="96">
        <v>4</v>
      </c>
      <c r="R719" s="122" t="s">
        <v>1180</v>
      </c>
      <c r="S719" s="125">
        <v>4</v>
      </c>
      <c r="T719" s="102" t="s">
        <v>1602</v>
      </c>
      <c r="U719" s="294" t="s">
        <v>1787</v>
      </c>
      <c r="V719" s="96" t="s">
        <v>952</v>
      </c>
      <c r="W719" s="125">
        <v>1</v>
      </c>
      <c r="X719" s="103" t="s">
        <v>962</v>
      </c>
      <c r="Y719" s="122">
        <v>0.1</v>
      </c>
      <c r="Z719" s="126">
        <v>1</v>
      </c>
      <c r="AA719" s="126">
        <v>1</v>
      </c>
      <c r="AB719" s="113">
        <v>1</v>
      </c>
      <c r="AC719" s="129">
        <v>1</v>
      </c>
      <c r="AD719" s="113">
        <v>1</v>
      </c>
      <c r="AE719" s="170">
        <v>1</v>
      </c>
      <c r="AF719" s="113">
        <v>1</v>
      </c>
      <c r="AG719" s="284"/>
      <c r="AH719" s="54">
        <f t="shared" si="24"/>
        <v>1</v>
      </c>
      <c r="AI719" s="54">
        <f t="shared" si="25"/>
        <v>1</v>
      </c>
      <c r="AJ719" s="135">
        <v>5000000</v>
      </c>
      <c r="AK719" s="109">
        <v>31301</v>
      </c>
      <c r="AL719" s="147" t="s">
        <v>957</v>
      </c>
      <c r="AM719" s="291">
        <v>2407536</v>
      </c>
      <c r="AN719" s="192"/>
    </row>
    <row r="720" spans="1:40" ht="25.5" x14ac:dyDescent="0.25">
      <c r="A720" s="96">
        <v>2</v>
      </c>
      <c r="B720" s="102" t="s">
        <v>402</v>
      </c>
      <c r="C720" s="96">
        <v>2</v>
      </c>
      <c r="D720" s="96" t="s">
        <v>1777</v>
      </c>
      <c r="E720" s="102" t="s">
        <v>1778</v>
      </c>
      <c r="F720" s="98">
        <v>1</v>
      </c>
      <c r="G720" s="96" t="s">
        <v>1779</v>
      </c>
      <c r="H720" s="102" t="s">
        <v>1780</v>
      </c>
      <c r="I720" s="96">
        <v>11</v>
      </c>
      <c r="J720" s="96"/>
      <c r="K720" s="102" t="s">
        <v>1784</v>
      </c>
      <c r="L720" s="98">
        <v>2020051290034</v>
      </c>
      <c r="M720" s="96">
        <v>2</v>
      </c>
      <c r="N720" s="96">
        <v>2212</v>
      </c>
      <c r="O720" s="97" t="str">
        <f>+VLOOKUP(N720,'[9]Productos PD'!$B$2:$C$349,2,FALSE)</f>
        <v>Acciones que promuevan la formación permanente para el empleo y el emprendimiento.</v>
      </c>
      <c r="P720" s="96" t="s">
        <v>952</v>
      </c>
      <c r="Q720" s="96">
        <v>4</v>
      </c>
      <c r="R720" s="122" t="s">
        <v>1180</v>
      </c>
      <c r="S720" s="125">
        <v>4</v>
      </c>
      <c r="T720" s="102" t="s">
        <v>1602</v>
      </c>
      <c r="U720" s="294" t="s">
        <v>1787</v>
      </c>
      <c r="V720" s="96" t="s">
        <v>952</v>
      </c>
      <c r="W720" s="125">
        <v>1</v>
      </c>
      <c r="X720" s="103" t="s">
        <v>962</v>
      </c>
      <c r="Y720" s="122">
        <v>0.1</v>
      </c>
      <c r="Z720" s="126">
        <v>1</v>
      </c>
      <c r="AA720" s="126">
        <v>1</v>
      </c>
      <c r="AB720" s="113">
        <v>1</v>
      </c>
      <c r="AC720" s="129">
        <v>1</v>
      </c>
      <c r="AD720" s="113">
        <v>1</v>
      </c>
      <c r="AE720" s="170">
        <v>1</v>
      </c>
      <c r="AF720" s="113">
        <v>1</v>
      </c>
      <c r="AG720" s="284"/>
      <c r="AH720" s="54">
        <f t="shared" si="24"/>
        <v>1</v>
      </c>
      <c r="AI720" s="54">
        <f t="shared" si="25"/>
        <v>1</v>
      </c>
      <c r="AJ720" s="135">
        <v>1245275.076923077</v>
      </c>
      <c r="AK720" s="109">
        <v>31301</v>
      </c>
      <c r="AL720" s="147" t="s">
        <v>957</v>
      </c>
      <c r="AM720" s="295">
        <v>0</v>
      </c>
      <c r="AN720" s="192"/>
    </row>
    <row r="721" spans="1:40" ht="25.5" x14ac:dyDescent="0.25">
      <c r="A721" s="96">
        <v>2</v>
      </c>
      <c r="B721" s="102" t="s">
        <v>402</v>
      </c>
      <c r="C721" s="96">
        <v>2</v>
      </c>
      <c r="D721" s="96" t="s">
        <v>1777</v>
      </c>
      <c r="E721" s="102" t="s">
        <v>1778</v>
      </c>
      <c r="F721" s="98">
        <v>1</v>
      </c>
      <c r="G721" s="96" t="s">
        <v>1779</v>
      </c>
      <c r="H721" s="102" t="s">
        <v>1780</v>
      </c>
      <c r="I721" s="96">
        <v>11</v>
      </c>
      <c r="J721" s="96"/>
      <c r="K721" s="102" t="s">
        <v>1784</v>
      </c>
      <c r="L721" s="98">
        <v>2020051290034</v>
      </c>
      <c r="M721" s="96">
        <v>2</v>
      </c>
      <c r="N721" s="96">
        <v>2212</v>
      </c>
      <c r="O721" s="97" t="str">
        <f>+VLOOKUP(N721,'[9]Productos PD'!$B$2:$C$349,2,FALSE)</f>
        <v>Acciones que promuevan la formación permanente para el empleo y el emprendimiento.</v>
      </c>
      <c r="P721" s="96" t="s">
        <v>952</v>
      </c>
      <c r="Q721" s="96">
        <v>4</v>
      </c>
      <c r="R721" s="122" t="s">
        <v>1180</v>
      </c>
      <c r="S721" s="125">
        <v>4</v>
      </c>
      <c r="T721" s="102" t="s">
        <v>1602</v>
      </c>
      <c r="U721" s="294" t="s">
        <v>1788</v>
      </c>
      <c r="V721" s="96" t="s">
        <v>952</v>
      </c>
      <c r="W721" s="125">
        <v>1</v>
      </c>
      <c r="X721" s="96" t="s">
        <v>956</v>
      </c>
      <c r="Y721" s="122">
        <v>0.1</v>
      </c>
      <c r="Z721" s="126">
        <v>0</v>
      </c>
      <c r="AA721" s="198">
        <v>0</v>
      </c>
      <c r="AB721" s="113">
        <v>1</v>
      </c>
      <c r="AC721" s="129">
        <v>1</v>
      </c>
      <c r="AD721" s="113">
        <v>0</v>
      </c>
      <c r="AE721" s="170">
        <v>0</v>
      </c>
      <c r="AF721" s="113">
        <v>0</v>
      </c>
      <c r="AG721" s="113"/>
      <c r="AH721" s="54">
        <f t="shared" si="24"/>
        <v>1</v>
      </c>
      <c r="AI721" s="54">
        <f t="shared" si="25"/>
        <v>1</v>
      </c>
      <c r="AJ721" s="135">
        <v>4000000</v>
      </c>
      <c r="AK721" s="109">
        <v>51301</v>
      </c>
      <c r="AL721" s="147" t="s">
        <v>1433</v>
      </c>
      <c r="AM721" s="295">
        <v>0</v>
      </c>
      <c r="AN721" s="192"/>
    </row>
    <row r="722" spans="1:40" ht="25.5" x14ac:dyDescent="0.25">
      <c r="A722" s="96">
        <v>2</v>
      </c>
      <c r="B722" s="102" t="s">
        <v>402</v>
      </c>
      <c r="C722" s="96">
        <v>2</v>
      </c>
      <c r="D722" s="96" t="s">
        <v>1777</v>
      </c>
      <c r="E722" s="102" t="s">
        <v>1778</v>
      </c>
      <c r="F722" s="98">
        <v>1</v>
      </c>
      <c r="G722" s="96" t="s">
        <v>1779</v>
      </c>
      <c r="H722" s="102" t="s">
        <v>1780</v>
      </c>
      <c r="I722" s="96">
        <v>11</v>
      </c>
      <c r="J722" s="96"/>
      <c r="K722" s="102" t="s">
        <v>1784</v>
      </c>
      <c r="L722" s="98">
        <v>2020051290034</v>
      </c>
      <c r="M722" s="96">
        <v>2</v>
      </c>
      <c r="N722" s="96">
        <v>2212</v>
      </c>
      <c r="O722" s="97" t="str">
        <f>+VLOOKUP(N722,'[9]Productos PD'!$B$2:$C$349,2,FALSE)</f>
        <v>Acciones que promuevan la formación permanente para el empleo y el emprendimiento.</v>
      </c>
      <c r="P722" s="96" t="s">
        <v>952</v>
      </c>
      <c r="Q722" s="96">
        <v>4</v>
      </c>
      <c r="R722" s="122" t="s">
        <v>1180</v>
      </c>
      <c r="S722" s="125">
        <v>4</v>
      </c>
      <c r="T722" s="102" t="s">
        <v>1602</v>
      </c>
      <c r="U722" s="294" t="s">
        <v>1789</v>
      </c>
      <c r="V722" s="96" t="s">
        <v>952</v>
      </c>
      <c r="W722" s="125">
        <v>140</v>
      </c>
      <c r="X722" s="96" t="s">
        <v>956</v>
      </c>
      <c r="Y722" s="122">
        <v>0.3</v>
      </c>
      <c r="Z722" s="126">
        <v>30</v>
      </c>
      <c r="AA722" s="126">
        <v>32</v>
      </c>
      <c r="AB722" s="113">
        <v>40</v>
      </c>
      <c r="AC722" s="129">
        <v>44</v>
      </c>
      <c r="AD722" s="113">
        <v>40</v>
      </c>
      <c r="AE722" s="170">
        <v>40</v>
      </c>
      <c r="AF722" s="113">
        <v>30</v>
      </c>
      <c r="AG722" s="113"/>
      <c r="AH722" s="54">
        <f t="shared" si="24"/>
        <v>0.82857142857142863</v>
      </c>
      <c r="AI722" s="54">
        <f t="shared" si="25"/>
        <v>0.82857142857142863</v>
      </c>
      <c r="AJ722" s="135">
        <v>11000000</v>
      </c>
      <c r="AK722" s="109">
        <v>51301</v>
      </c>
      <c r="AL722" s="147" t="s">
        <v>1433</v>
      </c>
      <c r="AM722" s="291">
        <v>10046038</v>
      </c>
      <c r="AN722" s="192"/>
    </row>
    <row r="723" spans="1:40" ht="25.5" x14ac:dyDescent="0.25">
      <c r="A723" s="96">
        <v>2</v>
      </c>
      <c r="B723" s="102" t="s">
        <v>402</v>
      </c>
      <c r="C723" s="96">
        <v>2</v>
      </c>
      <c r="D723" s="96" t="s">
        <v>1777</v>
      </c>
      <c r="E723" s="102" t="s">
        <v>1778</v>
      </c>
      <c r="F723" s="98">
        <v>1</v>
      </c>
      <c r="G723" s="96" t="s">
        <v>1779</v>
      </c>
      <c r="H723" s="102" t="s">
        <v>1780</v>
      </c>
      <c r="I723" s="96">
        <v>11</v>
      </c>
      <c r="J723" s="96"/>
      <c r="K723" s="102" t="s">
        <v>1784</v>
      </c>
      <c r="L723" s="98">
        <v>2020051290034</v>
      </c>
      <c r="M723" s="96">
        <v>2</v>
      </c>
      <c r="N723" s="96">
        <v>2212</v>
      </c>
      <c r="O723" s="97" t="str">
        <f>+VLOOKUP(N723,'[9]Productos PD'!$B$2:$C$349,2,FALSE)</f>
        <v>Acciones que promuevan la formación permanente para el empleo y el emprendimiento.</v>
      </c>
      <c r="P723" s="96" t="s">
        <v>952</v>
      </c>
      <c r="Q723" s="96">
        <v>4</v>
      </c>
      <c r="R723" s="122" t="s">
        <v>1180</v>
      </c>
      <c r="S723" s="125">
        <v>4</v>
      </c>
      <c r="T723" s="102" t="s">
        <v>1602</v>
      </c>
      <c r="U723" s="294" t="s">
        <v>1789</v>
      </c>
      <c r="V723" s="96" t="s">
        <v>952</v>
      </c>
      <c r="W723" s="125">
        <v>140</v>
      </c>
      <c r="X723" s="96" t="s">
        <v>956</v>
      </c>
      <c r="Y723" s="122">
        <v>0.3</v>
      </c>
      <c r="Z723" s="126">
        <v>30</v>
      </c>
      <c r="AA723" s="126">
        <v>32</v>
      </c>
      <c r="AB723" s="113">
        <v>40</v>
      </c>
      <c r="AC723" s="129">
        <v>44</v>
      </c>
      <c r="AD723" s="113">
        <v>40</v>
      </c>
      <c r="AE723" s="170">
        <v>40</v>
      </c>
      <c r="AF723" s="113">
        <v>30</v>
      </c>
      <c r="AG723" s="113"/>
      <c r="AH723" s="54">
        <f t="shared" si="24"/>
        <v>0.82857142857142863</v>
      </c>
      <c r="AI723" s="54">
        <f t="shared" si="25"/>
        <v>0.82857142857142863</v>
      </c>
      <c r="AJ723" s="135">
        <v>1245275.07692308</v>
      </c>
      <c r="AK723" s="109">
        <v>31301</v>
      </c>
      <c r="AL723" s="147" t="s">
        <v>957</v>
      </c>
      <c r="AM723" s="291">
        <v>1148420</v>
      </c>
      <c r="AN723" s="192"/>
    </row>
    <row r="724" spans="1:40" ht="25.5" x14ac:dyDescent="0.25">
      <c r="A724" s="96">
        <v>2</v>
      </c>
      <c r="B724" s="102" t="s">
        <v>402</v>
      </c>
      <c r="C724" s="96">
        <v>2</v>
      </c>
      <c r="D724" s="96" t="s">
        <v>1777</v>
      </c>
      <c r="E724" s="102" t="s">
        <v>1778</v>
      </c>
      <c r="F724" s="98">
        <v>1</v>
      </c>
      <c r="G724" s="96" t="s">
        <v>1779</v>
      </c>
      <c r="H724" s="102" t="s">
        <v>1780</v>
      </c>
      <c r="I724" s="96">
        <v>8</v>
      </c>
      <c r="J724" s="96">
        <v>10</v>
      </c>
      <c r="K724" s="102" t="s">
        <v>1784</v>
      </c>
      <c r="L724" s="98">
        <v>2020051290034</v>
      </c>
      <c r="M724" s="96">
        <v>3</v>
      </c>
      <c r="N724" s="96">
        <v>2213</v>
      </c>
      <c r="O724" s="97" t="str">
        <f>+VLOOKUP(N724,'[9]Productos PD'!$B$2:$C$349,2,FALSE)</f>
        <v>Acciones para la implementación de estrategia de incubadora de empleo y emprendimiento sostenible.</v>
      </c>
      <c r="P724" s="96" t="s">
        <v>952</v>
      </c>
      <c r="Q724" s="96">
        <v>4</v>
      </c>
      <c r="R724" s="122" t="s">
        <v>953</v>
      </c>
      <c r="S724" s="125">
        <v>1</v>
      </c>
      <c r="T724" s="102" t="s">
        <v>1602</v>
      </c>
      <c r="U724" s="294" t="s">
        <v>1790</v>
      </c>
      <c r="V724" s="96" t="s">
        <v>952</v>
      </c>
      <c r="W724" s="125">
        <v>1</v>
      </c>
      <c r="X724" s="103" t="s">
        <v>962</v>
      </c>
      <c r="Y724" s="122">
        <v>1</v>
      </c>
      <c r="Z724" s="126">
        <v>1</v>
      </c>
      <c r="AA724" s="126">
        <v>1</v>
      </c>
      <c r="AB724" s="113">
        <v>1</v>
      </c>
      <c r="AC724" s="129">
        <v>1</v>
      </c>
      <c r="AD724" s="113">
        <v>1</v>
      </c>
      <c r="AE724" s="170">
        <v>1</v>
      </c>
      <c r="AF724" s="113">
        <v>1</v>
      </c>
      <c r="AG724" s="113"/>
      <c r="AH724" s="54">
        <f t="shared" si="24"/>
        <v>1</v>
      </c>
      <c r="AI724" s="54">
        <f t="shared" si="25"/>
        <v>1</v>
      </c>
      <c r="AJ724" s="135">
        <v>2000000</v>
      </c>
      <c r="AK724" s="109">
        <v>51301</v>
      </c>
      <c r="AL724" s="147" t="s">
        <v>1791</v>
      </c>
      <c r="AM724" s="295">
        <v>1000000</v>
      </c>
      <c r="AN724" s="192"/>
    </row>
    <row r="725" spans="1:40" ht="25.5" x14ac:dyDescent="0.25">
      <c r="A725" s="96">
        <v>2</v>
      </c>
      <c r="B725" s="102" t="s">
        <v>402</v>
      </c>
      <c r="C725" s="96">
        <v>2</v>
      </c>
      <c r="D725" s="96" t="s">
        <v>1777</v>
      </c>
      <c r="E725" s="102" t="s">
        <v>1778</v>
      </c>
      <c r="F725" s="98">
        <v>1</v>
      </c>
      <c r="G725" s="96" t="s">
        <v>1779</v>
      </c>
      <c r="H725" s="102" t="s">
        <v>1780</v>
      </c>
      <c r="I725" s="96">
        <v>8</v>
      </c>
      <c r="J725" s="96">
        <v>10</v>
      </c>
      <c r="K725" s="102" t="s">
        <v>1784</v>
      </c>
      <c r="L725" s="98">
        <v>2020051290034</v>
      </c>
      <c r="M725" s="96">
        <v>3</v>
      </c>
      <c r="N725" s="96">
        <v>2213</v>
      </c>
      <c r="O725" s="97" t="str">
        <f>+VLOOKUP(N725,'[9]Productos PD'!$B$2:$C$349,2,FALSE)</f>
        <v>Acciones para la implementación de estrategia de incubadora de empleo y emprendimiento sostenible.</v>
      </c>
      <c r="P725" s="96" t="s">
        <v>952</v>
      </c>
      <c r="Q725" s="96">
        <v>4</v>
      </c>
      <c r="R725" s="122" t="s">
        <v>953</v>
      </c>
      <c r="S725" s="125">
        <v>1</v>
      </c>
      <c r="T725" s="102" t="s">
        <v>1602</v>
      </c>
      <c r="U725" s="294" t="s">
        <v>1790</v>
      </c>
      <c r="V725" s="96" t="s">
        <v>952</v>
      </c>
      <c r="W725" s="125">
        <v>1</v>
      </c>
      <c r="X725" s="103" t="s">
        <v>962</v>
      </c>
      <c r="Y725" s="122">
        <v>1</v>
      </c>
      <c r="Z725" s="126">
        <v>1</v>
      </c>
      <c r="AA725" s="126">
        <v>1</v>
      </c>
      <c r="AB725" s="113">
        <v>1</v>
      </c>
      <c r="AC725" s="129">
        <v>1</v>
      </c>
      <c r="AD725" s="113">
        <v>1</v>
      </c>
      <c r="AE725" s="170">
        <v>1</v>
      </c>
      <c r="AF725" s="113">
        <v>1</v>
      </c>
      <c r="AG725" s="113"/>
      <c r="AH725" s="54">
        <f t="shared" si="24"/>
        <v>1</v>
      </c>
      <c r="AI725" s="54">
        <f t="shared" si="25"/>
        <v>1</v>
      </c>
      <c r="AJ725" s="135">
        <v>1245275.07692308</v>
      </c>
      <c r="AK725" s="109">
        <v>31301</v>
      </c>
      <c r="AL725" s="147" t="s">
        <v>957</v>
      </c>
      <c r="AM725" s="291">
        <v>1148420</v>
      </c>
      <c r="AN725" s="192"/>
    </row>
    <row r="726" spans="1:40" ht="38.25" x14ac:dyDescent="0.25">
      <c r="A726" s="96">
        <v>2</v>
      </c>
      <c r="B726" s="102" t="s">
        <v>402</v>
      </c>
      <c r="C726" s="96">
        <v>2</v>
      </c>
      <c r="D726" s="96" t="s">
        <v>1777</v>
      </c>
      <c r="E726" s="102" t="s">
        <v>1778</v>
      </c>
      <c r="F726" s="98">
        <v>1</v>
      </c>
      <c r="G726" s="96" t="s">
        <v>1779</v>
      </c>
      <c r="H726" s="102" t="s">
        <v>1780</v>
      </c>
      <c r="I726" s="96">
        <v>8</v>
      </c>
      <c r="J726" s="96">
        <v>10</v>
      </c>
      <c r="K726" s="102" t="s">
        <v>1784</v>
      </c>
      <c r="L726" s="98">
        <v>2020051290034</v>
      </c>
      <c r="M726" s="96">
        <v>4</v>
      </c>
      <c r="N726" s="96">
        <v>2214</v>
      </c>
      <c r="O726" s="97" t="str">
        <f>+VLOOKUP(N726,'[9]Productos PD'!$B$2:$C$349,2,FALSE)</f>
        <v>Acciones para el fortalecimiento tecnológico a la producción, comercialización y promoción del empleo para lograr la diversificación y sofisticación de sus bienes y servicios.</v>
      </c>
      <c r="P726" s="96" t="s">
        <v>952</v>
      </c>
      <c r="Q726" s="96">
        <v>4</v>
      </c>
      <c r="R726" s="122" t="s">
        <v>953</v>
      </c>
      <c r="S726" s="125">
        <v>1</v>
      </c>
      <c r="T726" s="102" t="s">
        <v>1602</v>
      </c>
      <c r="U726" s="294" t="s">
        <v>1792</v>
      </c>
      <c r="V726" s="96" t="s">
        <v>952</v>
      </c>
      <c r="W726" s="125">
        <v>1</v>
      </c>
      <c r="X726" s="103" t="s">
        <v>962</v>
      </c>
      <c r="Y726" s="122">
        <v>0.6</v>
      </c>
      <c r="Z726" s="126">
        <v>1</v>
      </c>
      <c r="AA726" s="126">
        <v>1</v>
      </c>
      <c r="AB726" s="113">
        <v>1</v>
      </c>
      <c r="AC726" s="129">
        <v>1</v>
      </c>
      <c r="AD726" s="113">
        <v>1</v>
      </c>
      <c r="AE726" s="170">
        <v>1</v>
      </c>
      <c r="AF726" s="113">
        <v>1</v>
      </c>
      <c r="AG726" s="113"/>
      <c r="AH726" s="54">
        <f t="shared" si="24"/>
        <v>1</v>
      </c>
      <c r="AI726" s="54">
        <f t="shared" si="25"/>
        <v>1</v>
      </c>
      <c r="AJ726" s="135">
        <v>10000000</v>
      </c>
      <c r="AK726" s="109">
        <v>51302</v>
      </c>
      <c r="AL726" s="147" t="s">
        <v>1791</v>
      </c>
      <c r="AM726" s="295">
        <v>0</v>
      </c>
      <c r="AN726" s="192"/>
    </row>
    <row r="727" spans="1:40" ht="38.25" x14ac:dyDescent="0.25">
      <c r="A727" s="96">
        <v>2</v>
      </c>
      <c r="B727" s="102" t="s">
        <v>402</v>
      </c>
      <c r="C727" s="96">
        <v>2</v>
      </c>
      <c r="D727" s="96" t="s">
        <v>1777</v>
      </c>
      <c r="E727" s="102" t="s">
        <v>1778</v>
      </c>
      <c r="F727" s="98">
        <v>1</v>
      </c>
      <c r="G727" s="96" t="s">
        <v>1779</v>
      </c>
      <c r="H727" s="102" t="s">
        <v>1780</v>
      </c>
      <c r="I727" s="96">
        <v>8</v>
      </c>
      <c r="J727" s="96">
        <v>10</v>
      </c>
      <c r="K727" s="102" t="s">
        <v>1784</v>
      </c>
      <c r="L727" s="98">
        <v>2020051290034</v>
      </c>
      <c r="M727" s="96">
        <v>4</v>
      </c>
      <c r="N727" s="96">
        <v>2214</v>
      </c>
      <c r="O727" s="97" t="str">
        <f>+VLOOKUP(N727,'[9]Productos PD'!$B$2:$C$349,2,FALSE)</f>
        <v>Acciones para el fortalecimiento tecnológico a la producción, comercialización y promoción del empleo para lograr la diversificación y sofisticación de sus bienes y servicios.</v>
      </c>
      <c r="P727" s="96" t="s">
        <v>952</v>
      </c>
      <c r="Q727" s="96">
        <v>4</v>
      </c>
      <c r="R727" s="122" t="s">
        <v>953</v>
      </c>
      <c r="S727" s="125">
        <v>1</v>
      </c>
      <c r="T727" s="102" t="s">
        <v>1602</v>
      </c>
      <c r="U727" s="294" t="s">
        <v>1792</v>
      </c>
      <c r="V727" s="96" t="s">
        <v>952</v>
      </c>
      <c r="W727" s="125">
        <v>1</v>
      </c>
      <c r="X727" s="103" t="s">
        <v>962</v>
      </c>
      <c r="Y727" s="122">
        <v>0.6</v>
      </c>
      <c r="Z727" s="126">
        <v>1</v>
      </c>
      <c r="AA727" s="126">
        <v>1</v>
      </c>
      <c r="AB727" s="113">
        <v>1</v>
      </c>
      <c r="AC727" s="129">
        <v>1</v>
      </c>
      <c r="AD727" s="113">
        <v>1</v>
      </c>
      <c r="AE727" s="170">
        <v>1</v>
      </c>
      <c r="AF727" s="113">
        <v>1</v>
      </c>
      <c r="AG727" s="113"/>
      <c r="AH727" s="54">
        <f t="shared" si="24"/>
        <v>1</v>
      </c>
      <c r="AI727" s="54">
        <f t="shared" si="25"/>
        <v>1</v>
      </c>
      <c r="AJ727" s="135">
        <v>1245275.07692308</v>
      </c>
      <c r="AK727" s="109">
        <v>31301</v>
      </c>
      <c r="AL727" s="147" t="s">
        <v>957</v>
      </c>
      <c r="AM727" s="291">
        <v>1148420</v>
      </c>
      <c r="AN727" s="192"/>
    </row>
    <row r="728" spans="1:40" ht="38.25" x14ac:dyDescent="0.25">
      <c r="A728" s="96">
        <v>2</v>
      </c>
      <c r="B728" s="102" t="s">
        <v>402</v>
      </c>
      <c r="C728" s="96">
        <v>2</v>
      </c>
      <c r="D728" s="96" t="s">
        <v>1777</v>
      </c>
      <c r="E728" s="102" t="s">
        <v>1778</v>
      </c>
      <c r="F728" s="98">
        <v>1</v>
      </c>
      <c r="G728" s="96" t="s">
        <v>1779</v>
      </c>
      <c r="H728" s="102" t="s">
        <v>1780</v>
      </c>
      <c r="I728" s="96">
        <v>8</v>
      </c>
      <c r="J728" s="96">
        <v>10</v>
      </c>
      <c r="K728" s="102" t="s">
        <v>1784</v>
      </c>
      <c r="L728" s="98">
        <v>2020051290034</v>
      </c>
      <c r="M728" s="96">
        <v>4</v>
      </c>
      <c r="N728" s="96">
        <v>2214</v>
      </c>
      <c r="O728" s="97" t="str">
        <f>+VLOOKUP(N728,'[9]Productos PD'!$B$2:$C$349,2,FALSE)</f>
        <v>Acciones para el fortalecimiento tecnológico a la producción, comercialización y promoción del empleo para lograr la diversificación y sofisticación de sus bienes y servicios.</v>
      </c>
      <c r="P728" s="96" t="s">
        <v>952</v>
      </c>
      <c r="Q728" s="96">
        <v>4</v>
      </c>
      <c r="R728" s="122" t="s">
        <v>953</v>
      </c>
      <c r="S728" s="125">
        <v>1</v>
      </c>
      <c r="T728" s="102" t="s">
        <v>1602</v>
      </c>
      <c r="U728" s="97" t="s">
        <v>1793</v>
      </c>
      <c r="V728" s="96" t="s">
        <v>952</v>
      </c>
      <c r="W728" s="125">
        <v>1</v>
      </c>
      <c r="X728" s="103" t="s">
        <v>962</v>
      </c>
      <c r="Y728" s="144">
        <v>0.4</v>
      </c>
      <c r="Z728" s="126">
        <v>0</v>
      </c>
      <c r="AA728" s="198">
        <v>0</v>
      </c>
      <c r="AB728" s="113">
        <v>0</v>
      </c>
      <c r="AC728" s="129">
        <v>1</v>
      </c>
      <c r="AD728" s="113">
        <v>1</v>
      </c>
      <c r="AE728" s="170">
        <v>1</v>
      </c>
      <c r="AF728" s="113">
        <v>1</v>
      </c>
      <c r="AG728" s="113"/>
      <c r="AH728" s="54">
        <f t="shared" si="24"/>
        <v>1</v>
      </c>
      <c r="AI728" s="54">
        <f t="shared" si="25"/>
        <v>1</v>
      </c>
      <c r="AJ728" s="135">
        <v>40000000</v>
      </c>
      <c r="AK728" s="109">
        <v>51302</v>
      </c>
      <c r="AL728" s="147" t="s">
        <v>1614</v>
      </c>
      <c r="AM728" s="295">
        <v>0</v>
      </c>
      <c r="AN728" s="192"/>
    </row>
    <row r="729" spans="1:40" ht="25.5" x14ac:dyDescent="0.25">
      <c r="A729" s="96">
        <v>2</v>
      </c>
      <c r="B729" s="102" t="s">
        <v>402</v>
      </c>
      <c r="C729" s="96">
        <v>2</v>
      </c>
      <c r="D729" s="96" t="s">
        <v>1777</v>
      </c>
      <c r="E729" s="102" t="s">
        <v>1778</v>
      </c>
      <c r="F729" s="98">
        <v>1</v>
      </c>
      <c r="G729" s="96" t="s">
        <v>1779</v>
      </c>
      <c r="H729" s="102" t="s">
        <v>1780</v>
      </c>
      <c r="I729" s="96">
        <v>10</v>
      </c>
      <c r="J729" s="96">
        <v>8</v>
      </c>
      <c r="K729" s="102" t="s">
        <v>1784</v>
      </c>
      <c r="L729" s="98">
        <v>2020051290034</v>
      </c>
      <c r="M729" s="96">
        <v>5</v>
      </c>
      <c r="N729" s="96">
        <v>2215</v>
      </c>
      <c r="O729" s="97" t="str">
        <f>+VLOOKUP(N729,'[9]Productos PD'!$B$2:$C$349,2,FALSE)</f>
        <v>Acuerdos de responsabilidad social empresarial realizados.</v>
      </c>
      <c r="P729" s="96" t="s">
        <v>952</v>
      </c>
      <c r="Q729" s="96">
        <v>20</v>
      </c>
      <c r="R729" s="122" t="s">
        <v>953</v>
      </c>
      <c r="S729" s="125">
        <v>6</v>
      </c>
      <c r="T729" s="102" t="s">
        <v>1602</v>
      </c>
      <c r="U729" s="294" t="s">
        <v>1794</v>
      </c>
      <c r="V729" s="96" t="s">
        <v>952</v>
      </c>
      <c r="W729" s="125">
        <v>7</v>
      </c>
      <c r="X729" s="96" t="s">
        <v>956</v>
      </c>
      <c r="Y729" s="122">
        <v>1</v>
      </c>
      <c r="Z729" s="126">
        <v>1</v>
      </c>
      <c r="AA729" s="126">
        <v>1</v>
      </c>
      <c r="AB729" s="113">
        <v>2</v>
      </c>
      <c r="AC729" s="129">
        <v>2</v>
      </c>
      <c r="AD729" s="113">
        <v>2</v>
      </c>
      <c r="AE729" s="170">
        <v>2</v>
      </c>
      <c r="AF729" s="113">
        <v>2</v>
      </c>
      <c r="AG729" s="113"/>
      <c r="AH729" s="54">
        <f t="shared" si="24"/>
        <v>0.7142857142857143</v>
      </c>
      <c r="AI729" s="54">
        <f t="shared" si="25"/>
        <v>0.7142857142857143</v>
      </c>
      <c r="AJ729" s="135">
        <v>1839528</v>
      </c>
      <c r="AK729" s="109">
        <v>51301</v>
      </c>
      <c r="AL729" s="147" t="s">
        <v>1791</v>
      </c>
      <c r="AM729" s="295">
        <v>1000000</v>
      </c>
      <c r="AN729" s="192"/>
    </row>
    <row r="730" spans="1:40" ht="25.5" x14ac:dyDescent="0.25">
      <c r="A730" s="96">
        <v>2</v>
      </c>
      <c r="B730" s="102" t="s">
        <v>402</v>
      </c>
      <c r="C730" s="96">
        <v>2</v>
      </c>
      <c r="D730" s="96" t="s">
        <v>1777</v>
      </c>
      <c r="E730" s="102" t="s">
        <v>1778</v>
      </c>
      <c r="F730" s="98">
        <v>1</v>
      </c>
      <c r="G730" s="96" t="s">
        <v>1779</v>
      </c>
      <c r="H730" s="102" t="s">
        <v>1780</v>
      </c>
      <c r="I730" s="96">
        <v>10</v>
      </c>
      <c r="J730" s="96">
        <v>8</v>
      </c>
      <c r="K730" s="102" t="s">
        <v>1784</v>
      </c>
      <c r="L730" s="98">
        <v>2020051290034</v>
      </c>
      <c r="M730" s="96">
        <v>5</v>
      </c>
      <c r="N730" s="96">
        <v>2215</v>
      </c>
      <c r="O730" s="97" t="str">
        <f>+VLOOKUP(N730,'[9]Productos PD'!$B$2:$C$349,2,FALSE)</f>
        <v>Acuerdos de responsabilidad social empresarial realizados.</v>
      </c>
      <c r="P730" s="96" t="s">
        <v>952</v>
      </c>
      <c r="Q730" s="96">
        <v>20</v>
      </c>
      <c r="R730" s="122" t="s">
        <v>953</v>
      </c>
      <c r="S730" s="125">
        <v>6</v>
      </c>
      <c r="T730" s="102" t="s">
        <v>1602</v>
      </c>
      <c r="U730" s="294" t="s">
        <v>1794</v>
      </c>
      <c r="V730" s="96" t="s">
        <v>952</v>
      </c>
      <c r="W730" s="125">
        <v>7</v>
      </c>
      <c r="X730" s="96" t="s">
        <v>956</v>
      </c>
      <c r="Y730" s="122">
        <v>1</v>
      </c>
      <c r="Z730" s="126">
        <v>1</v>
      </c>
      <c r="AA730" s="126">
        <v>1</v>
      </c>
      <c r="AB730" s="113">
        <v>2</v>
      </c>
      <c r="AC730" s="129">
        <v>2</v>
      </c>
      <c r="AD730" s="113">
        <v>2</v>
      </c>
      <c r="AE730" s="170">
        <v>2</v>
      </c>
      <c r="AF730" s="113">
        <v>2</v>
      </c>
      <c r="AG730" s="113"/>
      <c r="AH730" s="54">
        <f t="shared" si="24"/>
        <v>0.7142857142857143</v>
      </c>
      <c r="AI730" s="54">
        <f t="shared" si="25"/>
        <v>0.7142857142857143</v>
      </c>
      <c r="AJ730" s="135">
        <v>1245275.07692308</v>
      </c>
      <c r="AK730" s="109">
        <v>31301</v>
      </c>
      <c r="AL730" s="147" t="s">
        <v>957</v>
      </c>
      <c r="AM730" s="291">
        <v>1148420</v>
      </c>
      <c r="AN730" s="192"/>
    </row>
    <row r="731" spans="1:40" ht="25.5" x14ac:dyDescent="0.25">
      <c r="A731" s="96">
        <v>2</v>
      </c>
      <c r="B731" s="102" t="s">
        <v>402</v>
      </c>
      <c r="C731" s="96">
        <v>2</v>
      </c>
      <c r="D731" s="96" t="s">
        <v>1777</v>
      </c>
      <c r="E731" s="102" t="s">
        <v>1778</v>
      </c>
      <c r="F731" s="98">
        <v>1</v>
      </c>
      <c r="G731" s="96" t="s">
        <v>1779</v>
      </c>
      <c r="H731" s="102" t="s">
        <v>1780</v>
      </c>
      <c r="I731" s="96">
        <v>10</v>
      </c>
      <c r="J731" s="96">
        <v>8</v>
      </c>
      <c r="K731" s="102" t="s">
        <v>1784</v>
      </c>
      <c r="L731" s="98">
        <v>2020051290034</v>
      </c>
      <c r="M731" s="96">
        <v>6</v>
      </c>
      <c r="N731" s="96">
        <v>2216</v>
      </c>
      <c r="O731" s="97" t="str">
        <f>+VLOOKUP(N731,'[9]Productos PD'!$B$2:$C$349,2,FALSE)</f>
        <v>Acciones de comunicación y difusión e información en materia de empleo y emprendimiento.</v>
      </c>
      <c r="P731" s="96" t="s">
        <v>952</v>
      </c>
      <c r="Q731" s="96">
        <v>4</v>
      </c>
      <c r="R731" s="122" t="s">
        <v>953</v>
      </c>
      <c r="S731" s="125">
        <v>1</v>
      </c>
      <c r="T731" s="102" t="s">
        <v>1602</v>
      </c>
      <c r="U731" s="294" t="s">
        <v>1795</v>
      </c>
      <c r="V731" s="96" t="s">
        <v>952</v>
      </c>
      <c r="W731" s="125">
        <v>1</v>
      </c>
      <c r="X731" s="103" t="s">
        <v>962</v>
      </c>
      <c r="Y731" s="122">
        <v>1</v>
      </c>
      <c r="Z731" s="126">
        <v>1</v>
      </c>
      <c r="AA731" s="126">
        <v>1</v>
      </c>
      <c r="AB731" s="113">
        <v>1</v>
      </c>
      <c r="AC731" s="129">
        <v>1</v>
      </c>
      <c r="AD731" s="113">
        <v>1</v>
      </c>
      <c r="AE731" s="170">
        <v>1</v>
      </c>
      <c r="AF731" s="113">
        <v>1</v>
      </c>
      <c r="AG731" s="113"/>
      <c r="AH731" s="54">
        <f t="shared" si="24"/>
        <v>1</v>
      </c>
      <c r="AI731" s="54">
        <f t="shared" si="25"/>
        <v>1</v>
      </c>
      <c r="AJ731" s="135">
        <v>10000000</v>
      </c>
      <c r="AK731" s="109">
        <v>51301</v>
      </c>
      <c r="AL731" s="147" t="s">
        <v>1791</v>
      </c>
      <c r="AM731" s="295">
        <v>5000000</v>
      </c>
      <c r="AN731" s="192"/>
    </row>
    <row r="732" spans="1:40" ht="25.5" x14ac:dyDescent="0.25">
      <c r="A732" s="96">
        <v>2</v>
      </c>
      <c r="B732" s="102" t="s">
        <v>402</v>
      </c>
      <c r="C732" s="96">
        <v>2</v>
      </c>
      <c r="D732" s="96" t="s">
        <v>1777</v>
      </c>
      <c r="E732" s="102" t="s">
        <v>1778</v>
      </c>
      <c r="F732" s="98">
        <v>1</v>
      </c>
      <c r="G732" s="96" t="s">
        <v>1779</v>
      </c>
      <c r="H732" s="102" t="s">
        <v>1780</v>
      </c>
      <c r="I732" s="96">
        <v>10</v>
      </c>
      <c r="J732" s="96">
        <v>8</v>
      </c>
      <c r="K732" s="102" t="s">
        <v>1784</v>
      </c>
      <c r="L732" s="98">
        <v>2020051290034</v>
      </c>
      <c r="M732" s="96">
        <v>6</v>
      </c>
      <c r="N732" s="96">
        <v>2216</v>
      </c>
      <c r="O732" s="97" t="str">
        <f>+VLOOKUP(N732,'[9]Productos PD'!$B$2:$C$349,2,FALSE)</f>
        <v>Acciones de comunicación y difusión e información en materia de empleo y emprendimiento.</v>
      </c>
      <c r="P732" s="96" t="s">
        <v>952</v>
      </c>
      <c r="Q732" s="96">
        <v>4</v>
      </c>
      <c r="R732" s="122" t="s">
        <v>953</v>
      </c>
      <c r="S732" s="125">
        <v>1</v>
      </c>
      <c r="T732" s="102" t="s">
        <v>1602</v>
      </c>
      <c r="U732" s="294" t="s">
        <v>1795</v>
      </c>
      <c r="V732" s="96" t="s">
        <v>952</v>
      </c>
      <c r="W732" s="125">
        <v>1</v>
      </c>
      <c r="X732" s="103" t="s">
        <v>962</v>
      </c>
      <c r="Y732" s="122">
        <v>1</v>
      </c>
      <c r="Z732" s="126">
        <v>1</v>
      </c>
      <c r="AA732" s="126">
        <v>1</v>
      </c>
      <c r="AB732" s="113">
        <v>1</v>
      </c>
      <c r="AC732" s="129">
        <v>1</v>
      </c>
      <c r="AD732" s="113">
        <v>1</v>
      </c>
      <c r="AE732" s="170">
        <v>1</v>
      </c>
      <c r="AF732" s="113">
        <v>1</v>
      </c>
      <c r="AG732" s="113"/>
      <c r="AH732" s="54">
        <f t="shared" si="24"/>
        <v>1</v>
      </c>
      <c r="AI732" s="54">
        <f t="shared" si="25"/>
        <v>1</v>
      </c>
      <c r="AJ732" s="135">
        <v>1245275.07692308</v>
      </c>
      <c r="AK732" s="109">
        <v>31301</v>
      </c>
      <c r="AL732" s="147" t="s">
        <v>957</v>
      </c>
      <c r="AM732" s="291">
        <v>1148420</v>
      </c>
      <c r="AN732" s="192"/>
    </row>
    <row r="733" spans="1:40" ht="25.5" x14ac:dyDescent="0.25">
      <c r="A733" s="96">
        <v>2</v>
      </c>
      <c r="B733" s="102" t="s">
        <v>402</v>
      </c>
      <c r="C733" s="96">
        <v>3</v>
      </c>
      <c r="D733" s="96" t="s">
        <v>1763</v>
      </c>
      <c r="E733" s="102" t="s">
        <v>1764</v>
      </c>
      <c r="F733" s="98">
        <v>1</v>
      </c>
      <c r="G733" s="96" t="s">
        <v>1796</v>
      </c>
      <c r="H733" s="102" t="s">
        <v>1797</v>
      </c>
      <c r="I733" s="96">
        <v>10</v>
      </c>
      <c r="J733" s="96">
        <v>8</v>
      </c>
      <c r="K733" s="102" t="s">
        <v>1784</v>
      </c>
      <c r="L733" s="98">
        <v>2020051290034</v>
      </c>
      <c r="M733" s="96">
        <v>1</v>
      </c>
      <c r="N733" s="96">
        <v>2311</v>
      </c>
      <c r="O733" s="97" t="str">
        <f>+VLOOKUP(N733,'[9]Productos PD'!$B$2:$C$349,2,FALSE)</f>
        <v>Ferias y /o ruedas de negocios realizadas “Compre en Caldas".</v>
      </c>
      <c r="P733" s="96" t="s">
        <v>952</v>
      </c>
      <c r="Q733" s="96">
        <v>55</v>
      </c>
      <c r="R733" s="122" t="s">
        <v>953</v>
      </c>
      <c r="S733" s="125">
        <v>16</v>
      </c>
      <c r="T733" s="102" t="s">
        <v>1602</v>
      </c>
      <c r="U733" s="294" t="s">
        <v>1798</v>
      </c>
      <c r="V733" s="96" t="s">
        <v>952</v>
      </c>
      <c r="W733" s="125">
        <v>10</v>
      </c>
      <c r="X733" s="96" t="s">
        <v>956</v>
      </c>
      <c r="Y733" s="122">
        <v>0.4</v>
      </c>
      <c r="Z733" s="126">
        <v>1</v>
      </c>
      <c r="AA733" s="126">
        <v>1</v>
      </c>
      <c r="AB733" s="113">
        <v>1</v>
      </c>
      <c r="AC733" s="129">
        <v>1</v>
      </c>
      <c r="AD733" s="113">
        <v>3</v>
      </c>
      <c r="AE733" s="170">
        <v>3</v>
      </c>
      <c r="AF733" s="113">
        <v>4</v>
      </c>
      <c r="AG733" s="113"/>
      <c r="AH733" s="54">
        <f t="shared" si="24"/>
        <v>0.55555555555555558</v>
      </c>
      <c r="AI733" s="54">
        <f t="shared" si="25"/>
        <v>0.55555555555555558</v>
      </c>
      <c r="AJ733" s="135">
        <v>28632917</v>
      </c>
      <c r="AK733" s="109">
        <v>51301</v>
      </c>
      <c r="AL733" s="147" t="s">
        <v>985</v>
      </c>
      <c r="AM733" s="291">
        <v>11046038</v>
      </c>
      <c r="AN733" s="192"/>
    </row>
    <row r="734" spans="1:40" ht="25.5" x14ac:dyDescent="0.25">
      <c r="A734" s="96">
        <v>2</v>
      </c>
      <c r="B734" s="102" t="s">
        <v>402</v>
      </c>
      <c r="C734" s="96">
        <v>3</v>
      </c>
      <c r="D734" s="96" t="s">
        <v>1763</v>
      </c>
      <c r="E734" s="102" t="s">
        <v>1764</v>
      </c>
      <c r="F734" s="98">
        <v>1</v>
      </c>
      <c r="G734" s="96" t="s">
        <v>1796</v>
      </c>
      <c r="H734" s="102" t="s">
        <v>1797</v>
      </c>
      <c r="I734" s="96">
        <v>10</v>
      </c>
      <c r="J734" s="96">
        <v>8</v>
      </c>
      <c r="K734" s="102" t="s">
        <v>1784</v>
      </c>
      <c r="L734" s="98">
        <v>2020051290034</v>
      </c>
      <c r="M734" s="96">
        <v>1</v>
      </c>
      <c r="N734" s="96">
        <v>2311</v>
      </c>
      <c r="O734" s="97" t="str">
        <f>+VLOOKUP(N734,'[9]Productos PD'!$B$2:$C$349,2,FALSE)</f>
        <v>Ferias y /o ruedas de negocios realizadas “Compre en Caldas".</v>
      </c>
      <c r="P734" s="96" t="s">
        <v>952</v>
      </c>
      <c r="Q734" s="96">
        <v>55</v>
      </c>
      <c r="R734" s="122" t="s">
        <v>953</v>
      </c>
      <c r="S734" s="125">
        <v>16</v>
      </c>
      <c r="T734" s="102" t="s">
        <v>1602</v>
      </c>
      <c r="U734" s="294" t="s">
        <v>1798</v>
      </c>
      <c r="V734" s="96" t="s">
        <v>952</v>
      </c>
      <c r="W734" s="125">
        <v>10</v>
      </c>
      <c r="X734" s="96" t="s">
        <v>956</v>
      </c>
      <c r="Y734" s="122">
        <v>0.4</v>
      </c>
      <c r="Z734" s="126">
        <v>1</v>
      </c>
      <c r="AA734" s="126">
        <v>1</v>
      </c>
      <c r="AB734" s="113">
        <v>3</v>
      </c>
      <c r="AC734" s="129">
        <v>1</v>
      </c>
      <c r="AD734" s="113">
        <v>3</v>
      </c>
      <c r="AE734" s="170">
        <v>3</v>
      </c>
      <c r="AF734" s="113">
        <v>3</v>
      </c>
      <c r="AG734" s="113"/>
      <c r="AH734" s="54">
        <f t="shared" si="24"/>
        <v>0.5</v>
      </c>
      <c r="AI734" s="54">
        <f t="shared" si="25"/>
        <v>0.5</v>
      </c>
      <c r="AJ734" s="135">
        <v>1245275.07692308</v>
      </c>
      <c r="AK734" s="109">
        <v>31301</v>
      </c>
      <c r="AL734" s="147" t="s">
        <v>957</v>
      </c>
      <c r="AM734" s="291">
        <v>1148420</v>
      </c>
      <c r="AN734" s="192"/>
    </row>
    <row r="735" spans="1:40" ht="25.5" x14ac:dyDescent="0.25">
      <c r="A735" s="96">
        <v>2</v>
      </c>
      <c r="B735" s="102" t="s">
        <v>402</v>
      </c>
      <c r="C735" s="96">
        <v>3</v>
      </c>
      <c r="D735" s="96" t="s">
        <v>1763</v>
      </c>
      <c r="E735" s="102" t="s">
        <v>1764</v>
      </c>
      <c r="F735" s="98">
        <v>1</v>
      </c>
      <c r="G735" s="96" t="s">
        <v>1796</v>
      </c>
      <c r="H735" s="102" t="s">
        <v>1797</v>
      </c>
      <c r="I735" s="96">
        <v>10</v>
      </c>
      <c r="J735" s="96">
        <v>8</v>
      </c>
      <c r="K735" s="102" t="s">
        <v>1784</v>
      </c>
      <c r="L735" s="98">
        <v>2020051290034</v>
      </c>
      <c r="M735" s="96">
        <v>1</v>
      </c>
      <c r="N735" s="96">
        <v>2311</v>
      </c>
      <c r="O735" s="97" t="str">
        <f>+VLOOKUP(N735,'[9]Productos PD'!$B$2:$C$349,2,FALSE)</f>
        <v>Ferias y /o ruedas de negocios realizadas “Compre en Caldas".</v>
      </c>
      <c r="P735" s="96" t="s">
        <v>952</v>
      </c>
      <c r="Q735" s="96">
        <v>55</v>
      </c>
      <c r="R735" s="122" t="s">
        <v>953</v>
      </c>
      <c r="S735" s="125">
        <v>16</v>
      </c>
      <c r="T735" s="102" t="s">
        <v>1602</v>
      </c>
      <c r="U735" s="294" t="s">
        <v>1799</v>
      </c>
      <c r="V735" s="96" t="s">
        <v>952</v>
      </c>
      <c r="W735" s="125">
        <v>4</v>
      </c>
      <c r="X735" s="96" t="s">
        <v>956</v>
      </c>
      <c r="Y735" s="122">
        <v>0.3</v>
      </c>
      <c r="Z735" s="126">
        <v>1</v>
      </c>
      <c r="AA735" s="126">
        <v>1</v>
      </c>
      <c r="AB735" s="113">
        <v>1</v>
      </c>
      <c r="AC735" s="129">
        <v>1</v>
      </c>
      <c r="AD735" s="113">
        <v>1</v>
      </c>
      <c r="AE735" s="170">
        <v>1</v>
      </c>
      <c r="AF735" s="113">
        <v>1</v>
      </c>
      <c r="AG735" s="113"/>
      <c r="AH735" s="54">
        <f t="shared" si="24"/>
        <v>0.75</v>
      </c>
      <c r="AI735" s="54">
        <f t="shared" si="25"/>
        <v>0.75</v>
      </c>
      <c r="AJ735" s="135">
        <v>31367083</v>
      </c>
      <c r="AK735" s="109">
        <v>51302</v>
      </c>
      <c r="AL735" s="147" t="s">
        <v>985</v>
      </c>
      <c r="AM735" s="295">
        <v>0</v>
      </c>
      <c r="AN735" s="192"/>
    </row>
    <row r="736" spans="1:40" ht="25.5" x14ac:dyDescent="0.25">
      <c r="A736" s="96">
        <v>2</v>
      </c>
      <c r="B736" s="102" t="s">
        <v>402</v>
      </c>
      <c r="C736" s="96">
        <v>3</v>
      </c>
      <c r="D736" s="96" t="s">
        <v>1763</v>
      </c>
      <c r="E736" s="102" t="s">
        <v>1764</v>
      </c>
      <c r="F736" s="98">
        <v>1</v>
      </c>
      <c r="G736" s="96" t="s">
        <v>1796</v>
      </c>
      <c r="H736" s="102" t="s">
        <v>1797</v>
      </c>
      <c r="I736" s="96">
        <v>10</v>
      </c>
      <c r="J736" s="96">
        <v>8</v>
      </c>
      <c r="K736" s="102" t="s">
        <v>1784</v>
      </c>
      <c r="L736" s="98">
        <v>2020051290034</v>
      </c>
      <c r="M736" s="96">
        <v>1</v>
      </c>
      <c r="N736" s="96">
        <v>2311</v>
      </c>
      <c r="O736" s="97" t="str">
        <f>+VLOOKUP(N736,'[9]Productos PD'!$B$2:$C$349,2,FALSE)</f>
        <v>Ferias y /o ruedas de negocios realizadas “Compre en Caldas".</v>
      </c>
      <c r="P736" s="96" t="s">
        <v>952</v>
      </c>
      <c r="Q736" s="96">
        <v>55</v>
      </c>
      <c r="R736" s="122" t="s">
        <v>953</v>
      </c>
      <c r="S736" s="125">
        <v>16</v>
      </c>
      <c r="T736" s="102" t="s">
        <v>1602</v>
      </c>
      <c r="U736" s="294" t="s">
        <v>1799</v>
      </c>
      <c r="V736" s="96" t="s">
        <v>952</v>
      </c>
      <c r="W736" s="125">
        <v>4</v>
      </c>
      <c r="X736" s="96" t="s">
        <v>956</v>
      </c>
      <c r="Y736" s="122">
        <v>0.3</v>
      </c>
      <c r="Z736" s="126">
        <v>1</v>
      </c>
      <c r="AA736" s="126">
        <v>1</v>
      </c>
      <c r="AB736" s="113">
        <v>1</v>
      </c>
      <c r="AC736" s="129">
        <v>1</v>
      </c>
      <c r="AD736" s="113">
        <v>1</v>
      </c>
      <c r="AE736" s="170">
        <v>1</v>
      </c>
      <c r="AF736" s="113">
        <v>1</v>
      </c>
      <c r="AG736" s="113"/>
      <c r="AH736" s="54">
        <f t="shared" si="24"/>
        <v>0.75</v>
      </c>
      <c r="AI736" s="54">
        <f t="shared" si="25"/>
        <v>0.75</v>
      </c>
      <c r="AJ736" s="135">
        <v>1245275.07692308</v>
      </c>
      <c r="AK736" s="109">
        <v>31301</v>
      </c>
      <c r="AL736" s="147" t="s">
        <v>957</v>
      </c>
      <c r="AM736" s="291">
        <v>1148420</v>
      </c>
      <c r="AN736" s="192"/>
    </row>
    <row r="737" spans="1:40" ht="25.5" x14ac:dyDescent="0.25">
      <c r="A737" s="96">
        <v>2</v>
      </c>
      <c r="B737" s="102" t="s">
        <v>402</v>
      </c>
      <c r="C737" s="96">
        <v>3</v>
      </c>
      <c r="D737" s="96" t="s">
        <v>1763</v>
      </c>
      <c r="E737" s="102" t="s">
        <v>1764</v>
      </c>
      <c r="F737" s="98">
        <v>1</v>
      </c>
      <c r="G737" s="96" t="s">
        <v>1796</v>
      </c>
      <c r="H737" s="102" t="s">
        <v>1797</v>
      </c>
      <c r="I737" s="96">
        <v>10</v>
      </c>
      <c r="J737" s="96">
        <v>8</v>
      </c>
      <c r="K737" s="102" t="s">
        <v>1784</v>
      </c>
      <c r="L737" s="98">
        <v>2020051290034</v>
      </c>
      <c r="M737" s="96">
        <v>1</v>
      </c>
      <c r="N737" s="96">
        <v>2311</v>
      </c>
      <c r="O737" s="97" t="str">
        <f>+VLOOKUP(N737,'[9]Productos PD'!$B$2:$C$349,2,FALSE)</f>
        <v>Ferias y /o ruedas de negocios realizadas “Compre en Caldas".</v>
      </c>
      <c r="P737" s="96" t="s">
        <v>952</v>
      </c>
      <c r="Q737" s="96">
        <v>55</v>
      </c>
      <c r="R737" s="122" t="s">
        <v>953</v>
      </c>
      <c r="S737" s="125">
        <v>16</v>
      </c>
      <c r="T737" s="102" t="s">
        <v>1602</v>
      </c>
      <c r="U737" s="294" t="s">
        <v>1800</v>
      </c>
      <c r="V737" s="96" t="s">
        <v>952</v>
      </c>
      <c r="W737" s="125">
        <v>1</v>
      </c>
      <c r="X737" s="96" t="s">
        <v>956</v>
      </c>
      <c r="Y737" s="122">
        <v>0.15</v>
      </c>
      <c r="Z737" s="126">
        <v>0</v>
      </c>
      <c r="AA737" s="198">
        <v>0</v>
      </c>
      <c r="AB737" s="113">
        <v>0</v>
      </c>
      <c r="AC737" s="129">
        <v>0</v>
      </c>
      <c r="AD737" s="113">
        <v>0</v>
      </c>
      <c r="AE737" s="170">
        <v>1</v>
      </c>
      <c r="AF737" s="113">
        <v>1</v>
      </c>
      <c r="AG737" s="113"/>
      <c r="AH737" s="54">
        <f t="shared" si="24"/>
        <v>1</v>
      </c>
      <c r="AI737" s="54">
        <f t="shared" si="25"/>
        <v>1</v>
      </c>
      <c r="AJ737" s="135">
        <v>11367083</v>
      </c>
      <c r="AK737" s="109">
        <v>51301</v>
      </c>
      <c r="AL737" s="147" t="s">
        <v>1433</v>
      </c>
      <c r="AM737" s="295">
        <v>5000000</v>
      </c>
      <c r="AN737" s="192"/>
    </row>
    <row r="738" spans="1:40" ht="25.5" x14ac:dyDescent="0.25">
      <c r="A738" s="96">
        <v>2</v>
      </c>
      <c r="B738" s="102" t="s">
        <v>402</v>
      </c>
      <c r="C738" s="96">
        <v>3</v>
      </c>
      <c r="D738" s="96" t="s">
        <v>1763</v>
      </c>
      <c r="E738" s="102" t="s">
        <v>1764</v>
      </c>
      <c r="F738" s="98">
        <v>1</v>
      </c>
      <c r="G738" s="96" t="s">
        <v>1796</v>
      </c>
      <c r="H738" s="102" t="s">
        <v>1797</v>
      </c>
      <c r="I738" s="96">
        <v>10</v>
      </c>
      <c r="J738" s="96">
        <v>8</v>
      </c>
      <c r="K738" s="102" t="s">
        <v>1784</v>
      </c>
      <c r="L738" s="98">
        <v>2020051290034</v>
      </c>
      <c r="M738" s="96">
        <v>1</v>
      </c>
      <c r="N738" s="96">
        <v>2311</v>
      </c>
      <c r="O738" s="97" t="str">
        <f>+VLOOKUP(N738,'[9]Productos PD'!$B$2:$C$349,2,FALSE)</f>
        <v>Ferias y /o ruedas de negocios realizadas “Compre en Caldas".</v>
      </c>
      <c r="P738" s="96" t="s">
        <v>952</v>
      </c>
      <c r="Q738" s="96">
        <v>55</v>
      </c>
      <c r="R738" s="122" t="s">
        <v>953</v>
      </c>
      <c r="S738" s="125">
        <v>16</v>
      </c>
      <c r="T738" s="102" t="s">
        <v>1602</v>
      </c>
      <c r="U738" s="294" t="s">
        <v>1801</v>
      </c>
      <c r="V738" s="96" t="s">
        <v>952</v>
      </c>
      <c r="W738" s="125">
        <v>2</v>
      </c>
      <c r="X738" s="96" t="s">
        <v>956</v>
      </c>
      <c r="Y738" s="122">
        <v>0.15</v>
      </c>
      <c r="Z738" s="126">
        <v>0</v>
      </c>
      <c r="AA738" s="198">
        <v>0</v>
      </c>
      <c r="AB738" s="113">
        <v>1</v>
      </c>
      <c r="AC738" s="129">
        <v>1</v>
      </c>
      <c r="AD738" s="113">
        <v>0</v>
      </c>
      <c r="AE738" s="170">
        <v>0</v>
      </c>
      <c r="AF738" s="113">
        <v>1</v>
      </c>
      <c r="AG738" s="113"/>
      <c r="AH738" s="54">
        <f t="shared" si="24"/>
        <v>0.5</v>
      </c>
      <c r="AI738" s="54">
        <f t="shared" si="25"/>
        <v>0.5</v>
      </c>
      <c r="AJ738" s="135">
        <v>5000000</v>
      </c>
      <c r="AK738" s="109">
        <v>51301</v>
      </c>
      <c r="AL738" s="147" t="s">
        <v>1433</v>
      </c>
      <c r="AM738" s="295">
        <v>0</v>
      </c>
      <c r="AN738" s="192"/>
    </row>
    <row r="739" spans="1:40" ht="38.25" x14ac:dyDescent="0.25">
      <c r="A739" s="96">
        <v>2</v>
      </c>
      <c r="B739" s="102" t="s">
        <v>402</v>
      </c>
      <c r="C739" s="96">
        <v>3</v>
      </c>
      <c r="D739" s="96" t="s">
        <v>1763</v>
      </c>
      <c r="E739" s="102" t="s">
        <v>1764</v>
      </c>
      <c r="F739" s="98">
        <v>1</v>
      </c>
      <c r="G739" s="96" t="s">
        <v>1796</v>
      </c>
      <c r="H739" s="102" t="s">
        <v>1797</v>
      </c>
      <c r="I739" s="96">
        <v>12</v>
      </c>
      <c r="J739" s="96"/>
      <c r="K739" s="102" t="s">
        <v>1784</v>
      </c>
      <c r="L739" s="98">
        <v>2020051290034</v>
      </c>
      <c r="M739" s="96">
        <v>2</v>
      </c>
      <c r="N739" s="96">
        <v>2312</v>
      </c>
      <c r="O739" s="97" t="str">
        <f>+VLOOKUP(N739,'[9]Productos PD'!$B$2:$C$349,2,FALSE)</f>
        <v>Acciones que promuevan el turismo agroambiental para los campesinos que habitan en áreas de reserva y zonas de producción agrícola y pecuaria.</v>
      </c>
      <c r="P739" s="96" t="s">
        <v>952</v>
      </c>
      <c r="Q739" s="96">
        <v>4</v>
      </c>
      <c r="R739" s="122" t="s">
        <v>953</v>
      </c>
      <c r="S739" s="125">
        <v>1</v>
      </c>
      <c r="T739" s="102" t="s">
        <v>1602</v>
      </c>
      <c r="U739" s="294" t="s">
        <v>1802</v>
      </c>
      <c r="V739" s="96" t="s">
        <v>952</v>
      </c>
      <c r="W739" s="125">
        <v>4</v>
      </c>
      <c r="X739" s="96" t="s">
        <v>956</v>
      </c>
      <c r="Y739" s="122">
        <v>0.5</v>
      </c>
      <c r="Z739" s="126">
        <v>0</v>
      </c>
      <c r="AA739" s="198">
        <v>0</v>
      </c>
      <c r="AB739" s="113">
        <v>2</v>
      </c>
      <c r="AC739" s="129">
        <v>2</v>
      </c>
      <c r="AD739" s="113">
        <v>2</v>
      </c>
      <c r="AE739" s="170">
        <v>2</v>
      </c>
      <c r="AF739" s="113">
        <v>0</v>
      </c>
      <c r="AG739" s="113"/>
      <c r="AH739" s="54">
        <f t="shared" si="24"/>
        <v>1</v>
      </c>
      <c r="AI739" s="54">
        <f t="shared" si="25"/>
        <v>1</v>
      </c>
      <c r="AJ739" s="135">
        <v>3000000</v>
      </c>
      <c r="AK739" s="109">
        <v>51301</v>
      </c>
      <c r="AL739" s="147" t="s">
        <v>1433</v>
      </c>
      <c r="AM739" s="295">
        <v>3000000</v>
      </c>
      <c r="AN739" s="192"/>
    </row>
    <row r="740" spans="1:40" ht="38.25" x14ac:dyDescent="0.25">
      <c r="A740" s="96">
        <v>2</v>
      </c>
      <c r="B740" s="102" t="s">
        <v>402</v>
      </c>
      <c r="C740" s="96">
        <v>3</v>
      </c>
      <c r="D740" s="96" t="s">
        <v>1763</v>
      </c>
      <c r="E740" s="102" t="s">
        <v>1764</v>
      </c>
      <c r="F740" s="98">
        <v>1</v>
      </c>
      <c r="G740" s="96" t="s">
        <v>1796</v>
      </c>
      <c r="H740" s="102" t="s">
        <v>1797</v>
      </c>
      <c r="I740" s="96">
        <v>12</v>
      </c>
      <c r="J740" s="96"/>
      <c r="K740" s="102" t="s">
        <v>1784</v>
      </c>
      <c r="L740" s="98">
        <v>2020051290034</v>
      </c>
      <c r="M740" s="96">
        <v>2</v>
      </c>
      <c r="N740" s="96">
        <v>2312</v>
      </c>
      <c r="O740" s="97" t="str">
        <f>+VLOOKUP(N740,'[9]Productos PD'!$B$2:$C$349,2,FALSE)</f>
        <v>Acciones que promuevan el turismo agroambiental para los campesinos que habitan en áreas de reserva y zonas de producción agrícola y pecuaria.</v>
      </c>
      <c r="P740" s="96" t="s">
        <v>952</v>
      </c>
      <c r="Q740" s="96">
        <v>4</v>
      </c>
      <c r="R740" s="122" t="s">
        <v>953</v>
      </c>
      <c r="S740" s="125">
        <v>1</v>
      </c>
      <c r="T740" s="102" t="s">
        <v>1602</v>
      </c>
      <c r="U740" s="294" t="s">
        <v>1803</v>
      </c>
      <c r="V740" s="96" t="s">
        <v>952</v>
      </c>
      <c r="W740" s="125">
        <v>10</v>
      </c>
      <c r="X740" s="96" t="s">
        <v>956</v>
      </c>
      <c r="Y740" s="122">
        <v>0.5</v>
      </c>
      <c r="Z740" s="126">
        <v>2</v>
      </c>
      <c r="AA740" s="126">
        <v>2</v>
      </c>
      <c r="AB740" s="113">
        <v>3</v>
      </c>
      <c r="AC740" s="129">
        <v>2</v>
      </c>
      <c r="AD740" s="113">
        <v>3</v>
      </c>
      <c r="AE740" s="170">
        <v>3</v>
      </c>
      <c r="AF740" s="113">
        <v>2</v>
      </c>
      <c r="AG740" s="113"/>
      <c r="AH740" s="54">
        <f t="shared" si="24"/>
        <v>0.7</v>
      </c>
      <c r="AI740" s="54">
        <f t="shared" si="25"/>
        <v>0.7</v>
      </c>
      <c r="AJ740" s="135">
        <v>5000000</v>
      </c>
      <c r="AK740" s="109">
        <v>51301</v>
      </c>
      <c r="AL740" s="147" t="s">
        <v>1433</v>
      </c>
      <c r="AM740" s="295">
        <v>5000000</v>
      </c>
      <c r="AN740" s="192"/>
    </row>
    <row r="741" spans="1:40" ht="38.25" x14ac:dyDescent="0.25">
      <c r="A741" s="96">
        <v>2</v>
      </c>
      <c r="B741" s="102" t="s">
        <v>402</v>
      </c>
      <c r="C741" s="96">
        <v>3</v>
      </c>
      <c r="D741" s="96" t="s">
        <v>1763</v>
      </c>
      <c r="E741" s="102" t="s">
        <v>1764</v>
      </c>
      <c r="F741" s="98">
        <v>1</v>
      </c>
      <c r="G741" s="96" t="s">
        <v>1796</v>
      </c>
      <c r="H741" s="102" t="s">
        <v>1797</v>
      </c>
      <c r="I741" s="96">
        <v>12</v>
      </c>
      <c r="J741" s="96"/>
      <c r="K741" s="102" t="s">
        <v>1784</v>
      </c>
      <c r="L741" s="98">
        <v>2020051290034</v>
      </c>
      <c r="M741" s="96">
        <v>2</v>
      </c>
      <c r="N741" s="96">
        <v>2312</v>
      </c>
      <c r="O741" s="97" t="str">
        <f>+VLOOKUP(N741,'[9]Productos PD'!$B$2:$C$349,2,FALSE)</f>
        <v>Acciones que promuevan el turismo agroambiental para los campesinos que habitan en áreas de reserva y zonas de producción agrícola y pecuaria.</v>
      </c>
      <c r="P741" s="96" t="s">
        <v>952</v>
      </c>
      <c r="Q741" s="96">
        <v>4</v>
      </c>
      <c r="R741" s="122" t="s">
        <v>953</v>
      </c>
      <c r="S741" s="125">
        <v>1</v>
      </c>
      <c r="T741" s="102" t="s">
        <v>1602</v>
      </c>
      <c r="U741" s="294" t="s">
        <v>1803</v>
      </c>
      <c r="V741" s="96" t="s">
        <v>952</v>
      </c>
      <c r="W741" s="125">
        <v>10</v>
      </c>
      <c r="X741" s="96" t="s">
        <v>956</v>
      </c>
      <c r="Y741" s="122">
        <v>0.5</v>
      </c>
      <c r="Z741" s="126">
        <v>2</v>
      </c>
      <c r="AA741" s="126">
        <v>2</v>
      </c>
      <c r="AB741" s="113">
        <v>3</v>
      </c>
      <c r="AC741" s="129">
        <v>2</v>
      </c>
      <c r="AD741" s="113">
        <v>3</v>
      </c>
      <c r="AE741" s="170">
        <v>3</v>
      </c>
      <c r="AF741" s="113">
        <v>2</v>
      </c>
      <c r="AG741" s="113"/>
      <c r="AH741" s="54">
        <f t="shared" si="24"/>
        <v>0.7</v>
      </c>
      <c r="AI741" s="54">
        <f t="shared" si="25"/>
        <v>0.7</v>
      </c>
      <c r="AJ741" s="135">
        <v>1245275.07692308</v>
      </c>
      <c r="AK741" s="109">
        <v>31301</v>
      </c>
      <c r="AL741" s="147" t="s">
        <v>957</v>
      </c>
      <c r="AM741" s="291">
        <v>1148420</v>
      </c>
      <c r="AN741" s="192"/>
    </row>
    <row r="742" spans="1:40" ht="38.25" x14ac:dyDescent="0.25">
      <c r="A742" s="96">
        <v>2</v>
      </c>
      <c r="B742" s="102" t="s">
        <v>402</v>
      </c>
      <c r="C742" s="96">
        <v>3</v>
      </c>
      <c r="D742" s="96" t="s">
        <v>1763</v>
      </c>
      <c r="E742" s="102" t="s">
        <v>1764</v>
      </c>
      <c r="F742" s="98">
        <v>1</v>
      </c>
      <c r="G742" s="96" t="s">
        <v>1796</v>
      </c>
      <c r="H742" s="102" t="s">
        <v>1797</v>
      </c>
      <c r="I742" s="96">
        <v>10</v>
      </c>
      <c r="J742" s="96"/>
      <c r="K742" s="102" t="s">
        <v>1784</v>
      </c>
      <c r="L742" s="98">
        <v>2020051290034</v>
      </c>
      <c r="M742" s="96">
        <v>4</v>
      </c>
      <c r="N742" s="96">
        <v>2314</v>
      </c>
      <c r="O742" s="97" t="str">
        <f>+VLOOKUP(N742,'[9]Productos PD'!$B$2:$C$349,2,FALSE)</f>
        <v>Acciones para promover la formulación de incentivos tributarios para grandes empresas, PYMES e iniciativas de emprendimiento que generen        valor        y promuevan la generación de nuevos puestos de trabajo.</v>
      </c>
      <c r="P742" s="96" t="s">
        <v>952</v>
      </c>
      <c r="Q742" s="96">
        <v>4</v>
      </c>
      <c r="R742" s="122" t="s">
        <v>953</v>
      </c>
      <c r="S742" s="125">
        <v>1</v>
      </c>
      <c r="T742" s="102" t="s">
        <v>1602</v>
      </c>
      <c r="U742" s="294" t="s">
        <v>1804</v>
      </c>
      <c r="V742" s="96" t="s">
        <v>952</v>
      </c>
      <c r="W742" s="125">
        <v>1</v>
      </c>
      <c r="X742" s="96" t="s">
        <v>956</v>
      </c>
      <c r="Y742" s="122">
        <v>0.3</v>
      </c>
      <c r="Z742" s="126">
        <v>0</v>
      </c>
      <c r="AA742" s="198">
        <v>0</v>
      </c>
      <c r="AB742" s="113">
        <v>1</v>
      </c>
      <c r="AC742" s="129">
        <v>1</v>
      </c>
      <c r="AD742" s="113">
        <v>0</v>
      </c>
      <c r="AE742" s="170">
        <v>0</v>
      </c>
      <c r="AF742" s="113">
        <v>0</v>
      </c>
      <c r="AG742" s="113"/>
      <c r="AH742" s="54">
        <f t="shared" si="24"/>
        <v>1</v>
      </c>
      <c r="AI742" s="54">
        <f t="shared" si="25"/>
        <v>1</v>
      </c>
      <c r="AJ742" s="135">
        <v>5000000</v>
      </c>
      <c r="AK742" s="109">
        <v>51301</v>
      </c>
      <c r="AL742" s="147" t="s">
        <v>1433</v>
      </c>
      <c r="AM742" s="295">
        <v>0</v>
      </c>
      <c r="AN742" s="192"/>
    </row>
    <row r="743" spans="1:40" ht="38.25" x14ac:dyDescent="0.25">
      <c r="A743" s="96">
        <v>2</v>
      </c>
      <c r="B743" s="102" t="s">
        <v>402</v>
      </c>
      <c r="C743" s="96">
        <v>3</v>
      </c>
      <c r="D743" s="96" t="s">
        <v>1763</v>
      </c>
      <c r="E743" s="102" t="s">
        <v>1764</v>
      </c>
      <c r="F743" s="98">
        <v>1</v>
      </c>
      <c r="G743" s="96" t="s">
        <v>1796</v>
      </c>
      <c r="H743" s="102" t="s">
        <v>1797</v>
      </c>
      <c r="I743" s="96">
        <v>10</v>
      </c>
      <c r="J743" s="96"/>
      <c r="K743" s="102" t="s">
        <v>1784</v>
      </c>
      <c r="L743" s="98">
        <v>2020051290034</v>
      </c>
      <c r="M743" s="96">
        <v>4</v>
      </c>
      <c r="N743" s="96">
        <v>2314</v>
      </c>
      <c r="O743" s="97" t="str">
        <f>+VLOOKUP(N743,'[9]Productos PD'!$B$2:$C$349,2,FALSE)</f>
        <v>Acciones para promover la formulación de incentivos tributarios para grandes empresas, PYMES e iniciativas de emprendimiento que generen        valor        y promuevan la generación de nuevos puestos de trabajo.</v>
      </c>
      <c r="P743" s="96" t="s">
        <v>952</v>
      </c>
      <c r="Q743" s="96">
        <v>4</v>
      </c>
      <c r="R743" s="122" t="s">
        <v>953</v>
      </c>
      <c r="S743" s="125">
        <v>1</v>
      </c>
      <c r="T743" s="102" t="s">
        <v>1602</v>
      </c>
      <c r="U743" s="294" t="s">
        <v>1805</v>
      </c>
      <c r="V743" s="96" t="s">
        <v>952</v>
      </c>
      <c r="W743" s="125">
        <v>20</v>
      </c>
      <c r="X743" s="96" t="s">
        <v>956</v>
      </c>
      <c r="Y743" s="122">
        <v>0.7</v>
      </c>
      <c r="Z743" s="126">
        <v>0</v>
      </c>
      <c r="AA743" s="198">
        <v>0</v>
      </c>
      <c r="AB743" s="113">
        <v>5</v>
      </c>
      <c r="AC743" s="129">
        <v>7</v>
      </c>
      <c r="AD743" s="113">
        <v>10</v>
      </c>
      <c r="AE743" s="170">
        <v>7</v>
      </c>
      <c r="AF743" s="113">
        <v>5</v>
      </c>
      <c r="AG743" s="113"/>
      <c r="AH743" s="54">
        <f t="shared" si="24"/>
        <v>0.7</v>
      </c>
      <c r="AI743" s="54">
        <f t="shared" si="25"/>
        <v>0.7</v>
      </c>
      <c r="AJ743" s="135">
        <v>2000000</v>
      </c>
      <c r="AK743" s="109">
        <v>51301</v>
      </c>
      <c r="AL743" s="147" t="s">
        <v>1433</v>
      </c>
      <c r="AM743" s="295">
        <v>1983955</v>
      </c>
      <c r="AN743" s="192"/>
    </row>
    <row r="744" spans="1:40" ht="25.5" x14ac:dyDescent="0.25">
      <c r="A744" s="96">
        <v>2</v>
      </c>
      <c r="B744" s="102" t="s">
        <v>402</v>
      </c>
      <c r="C744" s="96">
        <v>3</v>
      </c>
      <c r="D744" s="96" t="s">
        <v>1763</v>
      </c>
      <c r="E744" s="102" t="s">
        <v>1764</v>
      </c>
      <c r="F744" s="98">
        <v>1</v>
      </c>
      <c r="G744" s="96" t="s">
        <v>1796</v>
      </c>
      <c r="H744" s="102" t="s">
        <v>1797</v>
      </c>
      <c r="I744" s="96">
        <v>10</v>
      </c>
      <c r="J744" s="96">
        <v>8</v>
      </c>
      <c r="K744" s="102" t="s">
        <v>1784</v>
      </c>
      <c r="L744" s="98">
        <v>2020051290034</v>
      </c>
      <c r="M744" s="96">
        <v>5</v>
      </c>
      <c r="N744" s="96">
        <v>2315</v>
      </c>
      <c r="O744" s="97" t="str">
        <f>+VLOOKUP(N744,'[9]Productos PD'!$B$2:$C$349,2,FALSE)</f>
        <v>Estrategias que promuevan alianzas en beneficio del fortalecimiento comercial y generación del empleo digno.</v>
      </c>
      <c r="P744" s="96" t="s">
        <v>952</v>
      </c>
      <c r="Q744" s="96">
        <v>10</v>
      </c>
      <c r="R744" s="122" t="s">
        <v>953</v>
      </c>
      <c r="S744" s="125">
        <v>3</v>
      </c>
      <c r="T744" s="102" t="s">
        <v>1602</v>
      </c>
      <c r="U744" s="294" t="s">
        <v>1806</v>
      </c>
      <c r="V744" s="96" t="s">
        <v>952</v>
      </c>
      <c r="W744" s="125">
        <v>1</v>
      </c>
      <c r="X744" s="96" t="s">
        <v>956</v>
      </c>
      <c r="Y744" s="122">
        <v>0.33329999999999999</v>
      </c>
      <c r="Z744" s="126">
        <v>0</v>
      </c>
      <c r="AA744" s="198">
        <v>0</v>
      </c>
      <c r="AB744" s="113">
        <v>1</v>
      </c>
      <c r="AC744" s="129">
        <v>1</v>
      </c>
      <c r="AD744" s="113">
        <v>0</v>
      </c>
      <c r="AE744" s="170">
        <v>0</v>
      </c>
      <c r="AF744" s="113">
        <v>0</v>
      </c>
      <c r="AG744" s="113"/>
      <c r="AH744" s="54">
        <f t="shared" si="24"/>
        <v>1</v>
      </c>
      <c r="AI744" s="54">
        <f t="shared" si="25"/>
        <v>1</v>
      </c>
      <c r="AJ744" s="135">
        <v>9000000</v>
      </c>
      <c r="AK744" s="109">
        <v>51301</v>
      </c>
      <c r="AL744" s="147" t="s">
        <v>1433</v>
      </c>
      <c r="AM744" s="295">
        <v>0</v>
      </c>
      <c r="AN744" s="192"/>
    </row>
    <row r="745" spans="1:40" ht="25.5" x14ac:dyDescent="0.25">
      <c r="A745" s="96">
        <v>2</v>
      </c>
      <c r="B745" s="102" t="s">
        <v>402</v>
      </c>
      <c r="C745" s="96">
        <v>3</v>
      </c>
      <c r="D745" s="96" t="s">
        <v>1763</v>
      </c>
      <c r="E745" s="102" t="s">
        <v>1764</v>
      </c>
      <c r="F745" s="98">
        <v>1</v>
      </c>
      <c r="G745" s="96" t="s">
        <v>1796</v>
      </c>
      <c r="H745" s="102" t="s">
        <v>1797</v>
      </c>
      <c r="I745" s="96">
        <v>10</v>
      </c>
      <c r="J745" s="96">
        <v>8</v>
      </c>
      <c r="K745" s="102" t="s">
        <v>1784</v>
      </c>
      <c r="L745" s="98">
        <v>2020051290034</v>
      </c>
      <c r="M745" s="96">
        <v>5</v>
      </c>
      <c r="N745" s="96">
        <v>2315</v>
      </c>
      <c r="O745" s="97" t="str">
        <f>+VLOOKUP(N745,'[9]Productos PD'!$B$2:$C$349,2,FALSE)</f>
        <v>Estrategias que promuevan alianzas en beneficio del fortalecimiento comercial y generación del empleo digno.</v>
      </c>
      <c r="P745" s="96" t="s">
        <v>952</v>
      </c>
      <c r="Q745" s="96">
        <v>10</v>
      </c>
      <c r="R745" s="122" t="s">
        <v>953</v>
      </c>
      <c r="S745" s="125">
        <v>3</v>
      </c>
      <c r="T745" s="102" t="s">
        <v>1602</v>
      </c>
      <c r="U745" s="294" t="s">
        <v>1807</v>
      </c>
      <c r="V745" s="96" t="s">
        <v>952</v>
      </c>
      <c r="W745" s="125">
        <v>1</v>
      </c>
      <c r="X745" s="96" t="s">
        <v>956</v>
      </c>
      <c r="Y745" s="122">
        <v>0.33329999999999999</v>
      </c>
      <c r="Z745" s="126">
        <v>0</v>
      </c>
      <c r="AA745" s="198">
        <v>0</v>
      </c>
      <c r="AB745" s="113">
        <v>1</v>
      </c>
      <c r="AC745" s="129">
        <v>1</v>
      </c>
      <c r="AD745" s="113">
        <v>0</v>
      </c>
      <c r="AE745" s="170">
        <v>0</v>
      </c>
      <c r="AF745" s="113">
        <v>0</v>
      </c>
      <c r="AG745" s="113"/>
      <c r="AH745" s="54">
        <f t="shared" si="24"/>
        <v>1</v>
      </c>
      <c r="AI745" s="54">
        <f t="shared" si="25"/>
        <v>1</v>
      </c>
      <c r="AJ745" s="135">
        <v>3000000</v>
      </c>
      <c r="AK745" s="109">
        <v>51301</v>
      </c>
      <c r="AL745" s="147" t="s">
        <v>1433</v>
      </c>
      <c r="AM745" s="295">
        <v>0</v>
      </c>
      <c r="AN745" s="192"/>
    </row>
    <row r="746" spans="1:40" ht="25.5" x14ac:dyDescent="0.25">
      <c r="A746" s="96">
        <v>2</v>
      </c>
      <c r="B746" s="102" t="s">
        <v>402</v>
      </c>
      <c r="C746" s="96">
        <v>3</v>
      </c>
      <c r="D746" s="96" t="s">
        <v>1763</v>
      </c>
      <c r="E746" s="102" t="s">
        <v>1764</v>
      </c>
      <c r="F746" s="98">
        <v>1</v>
      </c>
      <c r="G746" s="96" t="s">
        <v>1796</v>
      </c>
      <c r="H746" s="102" t="s">
        <v>1797</v>
      </c>
      <c r="I746" s="96">
        <v>10</v>
      </c>
      <c r="J746" s="96">
        <v>8</v>
      </c>
      <c r="K746" s="102" t="s">
        <v>1784</v>
      </c>
      <c r="L746" s="98">
        <v>2020051290034</v>
      </c>
      <c r="M746" s="96">
        <v>5</v>
      </c>
      <c r="N746" s="96">
        <v>2315</v>
      </c>
      <c r="O746" s="97" t="str">
        <f>+VLOOKUP(N746,'[9]Productos PD'!$B$2:$C$349,2,FALSE)</f>
        <v>Estrategias que promuevan alianzas en beneficio del fortalecimiento comercial y generación del empleo digno.</v>
      </c>
      <c r="P746" s="96" t="s">
        <v>952</v>
      </c>
      <c r="Q746" s="96">
        <v>10</v>
      </c>
      <c r="R746" s="122" t="s">
        <v>953</v>
      </c>
      <c r="S746" s="125">
        <v>3</v>
      </c>
      <c r="T746" s="102" t="s">
        <v>1602</v>
      </c>
      <c r="U746" s="294" t="s">
        <v>1808</v>
      </c>
      <c r="V746" s="96" t="s">
        <v>952</v>
      </c>
      <c r="W746" s="125">
        <v>1</v>
      </c>
      <c r="X746" s="96" t="s">
        <v>956</v>
      </c>
      <c r="Y746" s="122">
        <v>0.33329999999999999</v>
      </c>
      <c r="Z746" s="126">
        <v>0</v>
      </c>
      <c r="AA746" s="198">
        <v>0</v>
      </c>
      <c r="AB746" s="113">
        <v>1</v>
      </c>
      <c r="AC746" s="129">
        <v>1</v>
      </c>
      <c r="AD746" s="113">
        <v>0</v>
      </c>
      <c r="AE746" s="170">
        <v>0</v>
      </c>
      <c r="AF746" s="113">
        <v>0</v>
      </c>
      <c r="AG746" s="113"/>
      <c r="AH746" s="54">
        <f t="shared" si="24"/>
        <v>1</v>
      </c>
      <c r="AI746" s="54">
        <f t="shared" si="25"/>
        <v>1</v>
      </c>
      <c r="AJ746" s="135">
        <v>7516992</v>
      </c>
      <c r="AK746" s="109">
        <v>51301</v>
      </c>
      <c r="AL746" s="147" t="s">
        <v>1433</v>
      </c>
      <c r="AM746" s="295">
        <v>0</v>
      </c>
      <c r="AN746" s="192"/>
    </row>
    <row r="747" spans="1:40" ht="25.5" x14ac:dyDescent="0.25">
      <c r="A747" s="96">
        <v>1</v>
      </c>
      <c r="B747" s="102" t="s">
        <v>5</v>
      </c>
      <c r="C747" s="96">
        <v>3</v>
      </c>
      <c r="D747" s="96" t="s">
        <v>1809</v>
      </c>
      <c r="E747" s="102" t="s">
        <v>1810</v>
      </c>
      <c r="F747" s="98">
        <v>1</v>
      </c>
      <c r="G747" s="96" t="s">
        <v>1811</v>
      </c>
      <c r="H747" s="102" t="s">
        <v>1812</v>
      </c>
      <c r="I747" s="96">
        <v>10</v>
      </c>
      <c r="J747" s="96">
        <v>16</v>
      </c>
      <c r="K747" s="102" t="s">
        <v>1813</v>
      </c>
      <c r="L747" s="98">
        <v>2020051290051</v>
      </c>
      <c r="M747" s="186">
        <v>1</v>
      </c>
      <c r="N747" s="186">
        <v>1311</v>
      </c>
      <c r="O747" s="97" t="str">
        <f>+VLOOKUP(N747,'[9]Productos PD'!$B$2:$C$349,2,FALSE)</f>
        <v>Estructuración, formulación e implementación del Plan estratégico de desarrollo juvenil.</v>
      </c>
      <c r="P747" s="279" t="s">
        <v>983</v>
      </c>
      <c r="Q747" s="122">
        <v>1</v>
      </c>
      <c r="R747" s="122" t="s">
        <v>1001</v>
      </c>
      <c r="S747" s="122">
        <v>0.25</v>
      </c>
      <c r="T747" s="102" t="s">
        <v>1602</v>
      </c>
      <c r="U747" s="105" t="s">
        <v>1814</v>
      </c>
      <c r="V747" s="96" t="s">
        <v>952</v>
      </c>
      <c r="W747" s="158">
        <v>1</v>
      </c>
      <c r="X747" s="103" t="s">
        <v>962</v>
      </c>
      <c r="Y747" s="288">
        <v>0.2</v>
      </c>
      <c r="Z747" s="128">
        <v>1</v>
      </c>
      <c r="AA747" s="126">
        <v>1</v>
      </c>
      <c r="AB747" s="204">
        <v>1</v>
      </c>
      <c r="AC747" s="129">
        <v>1</v>
      </c>
      <c r="AD747" s="204">
        <v>1</v>
      </c>
      <c r="AE747" s="170">
        <v>1</v>
      </c>
      <c r="AF747" s="204">
        <v>1</v>
      </c>
      <c r="AG747" s="113"/>
      <c r="AH747" s="54">
        <f t="shared" si="24"/>
        <v>1</v>
      </c>
      <c r="AI747" s="54">
        <f t="shared" si="25"/>
        <v>1</v>
      </c>
      <c r="AJ747" s="280">
        <v>5000000</v>
      </c>
      <c r="AK747" s="297">
        <v>31604</v>
      </c>
      <c r="AL747" s="147" t="s">
        <v>957</v>
      </c>
      <c r="AM747" s="291">
        <v>1191657</v>
      </c>
      <c r="AN747" s="192"/>
    </row>
    <row r="748" spans="1:40" ht="25.5" x14ac:dyDescent="0.25">
      <c r="A748" s="96">
        <v>1</v>
      </c>
      <c r="B748" s="102" t="s">
        <v>5</v>
      </c>
      <c r="C748" s="96">
        <v>3</v>
      </c>
      <c r="D748" s="96" t="s">
        <v>1809</v>
      </c>
      <c r="E748" s="102" t="s">
        <v>1810</v>
      </c>
      <c r="F748" s="98">
        <v>1</v>
      </c>
      <c r="G748" s="96" t="s">
        <v>1811</v>
      </c>
      <c r="H748" s="102" t="s">
        <v>1812</v>
      </c>
      <c r="I748" s="96">
        <v>10</v>
      </c>
      <c r="J748" s="96">
        <v>16</v>
      </c>
      <c r="K748" s="102" t="s">
        <v>1813</v>
      </c>
      <c r="L748" s="98">
        <v>2020051290051</v>
      </c>
      <c r="M748" s="186">
        <v>1</v>
      </c>
      <c r="N748" s="186">
        <v>1311</v>
      </c>
      <c r="O748" s="97" t="str">
        <f>+VLOOKUP(N748,'[9]Productos PD'!$B$2:$C$349,2,FALSE)</f>
        <v>Estructuración, formulación e implementación del Plan estratégico de desarrollo juvenil.</v>
      </c>
      <c r="P748" s="279" t="s">
        <v>983</v>
      </c>
      <c r="Q748" s="122">
        <v>1</v>
      </c>
      <c r="R748" s="122" t="s">
        <v>1001</v>
      </c>
      <c r="S748" s="122">
        <v>0.25</v>
      </c>
      <c r="T748" s="102" t="s">
        <v>1602</v>
      </c>
      <c r="U748" s="105" t="s">
        <v>1815</v>
      </c>
      <c r="V748" s="96" t="s">
        <v>952</v>
      </c>
      <c r="W748" s="158">
        <v>1</v>
      </c>
      <c r="X748" s="103" t="s">
        <v>962</v>
      </c>
      <c r="Y748" s="288">
        <v>0.3</v>
      </c>
      <c r="Z748" s="128">
        <v>1</v>
      </c>
      <c r="AA748" s="126">
        <v>1</v>
      </c>
      <c r="AB748" s="204">
        <v>1</v>
      </c>
      <c r="AC748" s="129">
        <v>1</v>
      </c>
      <c r="AD748" s="204">
        <v>1</v>
      </c>
      <c r="AE748" s="170">
        <v>0</v>
      </c>
      <c r="AF748" s="204">
        <v>1</v>
      </c>
      <c r="AG748" s="113"/>
      <c r="AH748" s="54">
        <f t="shared" si="24"/>
        <v>0</v>
      </c>
      <c r="AI748" s="54">
        <f t="shared" si="25"/>
        <v>0</v>
      </c>
      <c r="AJ748" s="280">
        <v>5000000</v>
      </c>
      <c r="AK748" s="297">
        <v>31604</v>
      </c>
      <c r="AL748" s="147" t="s">
        <v>957</v>
      </c>
      <c r="AM748" s="291">
        <v>1191657</v>
      </c>
      <c r="AN748" s="192"/>
    </row>
    <row r="749" spans="1:40" ht="25.5" x14ac:dyDescent="0.25">
      <c r="A749" s="96">
        <v>1</v>
      </c>
      <c r="B749" s="102" t="s">
        <v>5</v>
      </c>
      <c r="C749" s="96">
        <v>3</v>
      </c>
      <c r="D749" s="96" t="s">
        <v>1809</v>
      </c>
      <c r="E749" s="102" t="s">
        <v>1810</v>
      </c>
      <c r="F749" s="98">
        <v>1</v>
      </c>
      <c r="G749" s="96" t="s">
        <v>1811</v>
      </c>
      <c r="H749" s="102" t="s">
        <v>1812</v>
      </c>
      <c r="I749" s="96">
        <v>10</v>
      </c>
      <c r="J749" s="96">
        <v>16</v>
      </c>
      <c r="K749" s="102" t="s">
        <v>1813</v>
      </c>
      <c r="L749" s="98">
        <v>2020051290051</v>
      </c>
      <c r="M749" s="186">
        <v>1</v>
      </c>
      <c r="N749" s="186">
        <v>1311</v>
      </c>
      <c r="O749" s="97" t="str">
        <f>+VLOOKUP(N749,'[9]Productos PD'!$B$2:$C$349,2,FALSE)</f>
        <v>Estructuración, formulación e implementación del Plan estratégico de desarrollo juvenil.</v>
      </c>
      <c r="P749" s="279" t="s">
        <v>983</v>
      </c>
      <c r="Q749" s="122">
        <v>1</v>
      </c>
      <c r="R749" s="122" t="s">
        <v>1001</v>
      </c>
      <c r="S749" s="122">
        <v>0.25</v>
      </c>
      <c r="T749" s="102" t="s">
        <v>1602</v>
      </c>
      <c r="U749" s="105" t="s">
        <v>1816</v>
      </c>
      <c r="V749" s="96" t="s">
        <v>952</v>
      </c>
      <c r="W749" s="158">
        <v>4</v>
      </c>
      <c r="X749" s="186" t="s">
        <v>956</v>
      </c>
      <c r="Y749" s="288">
        <v>0.15</v>
      </c>
      <c r="Z749" s="128">
        <v>1</v>
      </c>
      <c r="AA749" s="126">
        <v>1</v>
      </c>
      <c r="AB749" s="204">
        <v>1</v>
      </c>
      <c r="AC749" s="129">
        <v>1</v>
      </c>
      <c r="AD749" s="204">
        <v>1</v>
      </c>
      <c r="AE749" s="170">
        <v>1</v>
      </c>
      <c r="AF749" s="204">
        <v>1</v>
      </c>
      <c r="AG749" s="113"/>
      <c r="AH749" s="54">
        <f t="shared" si="24"/>
        <v>0.75</v>
      </c>
      <c r="AI749" s="54">
        <f t="shared" si="25"/>
        <v>0.75</v>
      </c>
      <c r="AJ749" s="280">
        <v>5000000</v>
      </c>
      <c r="AK749" s="297">
        <v>31604</v>
      </c>
      <c r="AL749" s="147" t="s">
        <v>957</v>
      </c>
      <c r="AM749" s="291">
        <v>1191657</v>
      </c>
      <c r="AN749" s="192"/>
    </row>
    <row r="750" spans="1:40" ht="25.5" x14ac:dyDescent="0.25">
      <c r="A750" s="96">
        <v>1</v>
      </c>
      <c r="B750" s="102" t="s">
        <v>5</v>
      </c>
      <c r="C750" s="96">
        <v>3</v>
      </c>
      <c r="D750" s="96" t="s">
        <v>1809</v>
      </c>
      <c r="E750" s="102" t="s">
        <v>1810</v>
      </c>
      <c r="F750" s="98">
        <v>1</v>
      </c>
      <c r="G750" s="96" t="s">
        <v>1811</v>
      </c>
      <c r="H750" s="102" t="s">
        <v>1812</v>
      </c>
      <c r="I750" s="96">
        <v>10</v>
      </c>
      <c r="J750" s="96">
        <v>16</v>
      </c>
      <c r="K750" s="102" t="s">
        <v>1813</v>
      </c>
      <c r="L750" s="98">
        <v>2020051290051</v>
      </c>
      <c r="M750" s="186">
        <v>1</v>
      </c>
      <c r="N750" s="186">
        <v>1311</v>
      </c>
      <c r="O750" s="97" t="str">
        <f>+VLOOKUP(N750,'[9]Productos PD'!$B$2:$C$349,2,FALSE)</f>
        <v>Estructuración, formulación e implementación del Plan estratégico de desarrollo juvenil.</v>
      </c>
      <c r="P750" s="279" t="s">
        <v>983</v>
      </c>
      <c r="Q750" s="122">
        <v>1</v>
      </c>
      <c r="R750" s="122" t="s">
        <v>1001</v>
      </c>
      <c r="S750" s="122">
        <v>0.25</v>
      </c>
      <c r="T750" s="102" t="s">
        <v>1602</v>
      </c>
      <c r="U750" s="105" t="s">
        <v>1817</v>
      </c>
      <c r="V750" s="96" t="s">
        <v>952</v>
      </c>
      <c r="W750" s="125">
        <v>4000</v>
      </c>
      <c r="X750" s="103" t="s">
        <v>956</v>
      </c>
      <c r="Y750" s="288">
        <v>0.35</v>
      </c>
      <c r="Z750" s="126">
        <v>100</v>
      </c>
      <c r="AA750" s="126">
        <v>150</v>
      </c>
      <c r="AB750" s="113">
        <v>1300</v>
      </c>
      <c r="AC750" s="129">
        <v>9377</v>
      </c>
      <c r="AD750" s="113">
        <v>1300</v>
      </c>
      <c r="AE750" s="170">
        <v>1500</v>
      </c>
      <c r="AF750" s="113">
        <v>1300</v>
      </c>
      <c r="AG750" s="113"/>
      <c r="AH750" s="54">
        <f t="shared" si="24"/>
        <v>2.7567499999999998</v>
      </c>
      <c r="AI750" s="54">
        <f t="shared" si="25"/>
        <v>1</v>
      </c>
      <c r="AJ750" s="280">
        <v>5000000</v>
      </c>
      <c r="AK750" s="297">
        <v>31604</v>
      </c>
      <c r="AL750" s="147" t="s">
        <v>957</v>
      </c>
      <c r="AM750" s="291">
        <v>4191657</v>
      </c>
      <c r="AN750" s="192"/>
    </row>
    <row r="751" spans="1:40" ht="25.5" x14ac:dyDescent="0.25">
      <c r="A751" s="96">
        <v>1</v>
      </c>
      <c r="B751" s="102" t="s">
        <v>5</v>
      </c>
      <c r="C751" s="96">
        <v>3</v>
      </c>
      <c r="D751" s="96" t="s">
        <v>1809</v>
      </c>
      <c r="E751" s="102" t="s">
        <v>1810</v>
      </c>
      <c r="F751" s="98">
        <v>1</v>
      </c>
      <c r="G751" s="96" t="s">
        <v>1811</v>
      </c>
      <c r="H751" s="102" t="s">
        <v>1812</v>
      </c>
      <c r="I751" s="96">
        <v>10</v>
      </c>
      <c r="J751" s="96">
        <v>9</v>
      </c>
      <c r="K751" s="102" t="s">
        <v>1813</v>
      </c>
      <c r="L751" s="98">
        <v>2020051290051</v>
      </c>
      <c r="M751" s="96">
        <v>2</v>
      </c>
      <c r="N751" s="96">
        <v>1312</v>
      </c>
      <c r="O751" s="97" t="str">
        <f>+VLOOKUP(N751,'[9]Productos PD'!$B$2:$C$349,2,FALSE)</f>
        <v>Acciones para la estructuración, conformación y acompañamiento integral del Consejo Municipal de Juventud – CMJ.</v>
      </c>
      <c r="P751" s="96" t="s">
        <v>952</v>
      </c>
      <c r="Q751" s="96">
        <v>3</v>
      </c>
      <c r="R751" s="122" t="s">
        <v>953</v>
      </c>
      <c r="S751" s="125">
        <v>1</v>
      </c>
      <c r="T751" s="102" t="s">
        <v>1602</v>
      </c>
      <c r="U751" s="97" t="s">
        <v>1818</v>
      </c>
      <c r="V751" s="96" t="s">
        <v>952</v>
      </c>
      <c r="W751" s="125">
        <v>6</v>
      </c>
      <c r="X751" s="96" t="s">
        <v>956</v>
      </c>
      <c r="Y751" s="144">
        <v>0.25</v>
      </c>
      <c r="Z751" s="126">
        <v>0</v>
      </c>
      <c r="AA751" s="126">
        <v>0</v>
      </c>
      <c r="AB751" s="113">
        <v>2</v>
      </c>
      <c r="AC751" s="129">
        <v>3</v>
      </c>
      <c r="AD751" s="113">
        <v>2</v>
      </c>
      <c r="AE751" s="170">
        <v>9</v>
      </c>
      <c r="AF751" s="113">
        <v>2</v>
      </c>
      <c r="AG751" s="113"/>
      <c r="AH751" s="54">
        <f t="shared" si="24"/>
        <v>2</v>
      </c>
      <c r="AI751" s="54">
        <f t="shared" si="25"/>
        <v>1</v>
      </c>
      <c r="AJ751" s="135">
        <v>1000000</v>
      </c>
      <c r="AK751" s="297">
        <v>31604</v>
      </c>
      <c r="AL751" s="147" t="s">
        <v>957</v>
      </c>
      <c r="AM751" s="291">
        <v>1191657</v>
      </c>
      <c r="AN751" s="192"/>
    </row>
    <row r="752" spans="1:40" ht="25.5" x14ac:dyDescent="0.25">
      <c r="A752" s="96">
        <v>1</v>
      </c>
      <c r="B752" s="102" t="s">
        <v>5</v>
      </c>
      <c r="C752" s="96">
        <v>3</v>
      </c>
      <c r="D752" s="96" t="s">
        <v>1809</v>
      </c>
      <c r="E752" s="102" t="s">
        <v>1810</v>
      </c>
      <c r="F752" s="98">
        <v>1</v>
      </c>
      <c r="G752" s="96" t="s">
        <v>1811</v>
      </c>
      <c r="H752" s="102" t="s">
        <v>1812</v>
      </c>
      <c r="I752" s="96">
        <v>10</v>
      </c>
      <c r="J752" s="96">
        <v>9</v>
      </c>
      <c r="K752" s="102" t="s">
        <v>1813</v>
      </c>
      <c r="L752" s="98">
        <v>2020051290051</v>
      </c>
      <c r="M752" s="96">
        <v>2</v>
      </c>
      <c r="N752" s="96">
        <v>1312</v>
      </c>
      <c r="O752" s="97" t="str">
        <f>+VLOOKUP(N752,'[9]Productos PD'!$B$2:$C$349,2,FALSE)</f>
        <v>Acciones para la estructuración, conformación y acompañamiento integral del Consejo Municipal de Juventud – CMJ.</v>
      </c>
      <c r="P752" s="96" t="s">
        <v>952</v>
      </c>
      <c r="Q752" s="96">
        <v>3</v>
      </c>
      <c r="R752" s="122" t="s">
        <v>953</v>
      </c>
      <c r="S752" s="125">
        <v>1</v>
      </c>
      <c r="T752" s="102" t="s">
        <v>1602</v>
      </c>
      <c r="U752" s="97" t="s">
        <v>1819</v>
      </c>
      <c r="V752" s="96" t="s">
        <v>952</v>
      </c>
      <c r="W752" s="125">
        <v>1</v>
      </c>
      <c r="X752" s="96" t="s">
        <v>956</v>
      </c>
      <c r="Y752" s="144">
        <v>0.6</v>
      </c>
      <c r="Z752" s="126">
        <v>0</v>
      </c>
      <c r="AA752" s="126">
        <v>0</v>
      </c>
      <c r="AB752" s="113">
        <v>0</v>
      </c>
      <c r="AC752" s="129">
        <v>0</v>
      </c>
      <c r="AD752" s="113">
        <v>0</v>
      </c>
      <c r="AE752" s="170">
        <v>0</v>
      </c>
      <c r="AF752" s="113">
        <v>1</v>
      </c>
      <c r="AG752" s="113"/>
      <c r="AH752" s="54">
        <f t="shared" si="24"/>
        <v>0</v>
      </c>
      <c r="AI752" s="54">
        <f t="shared" si="25"/>
        <v>0</v>
      </c>
      <c r="AJ752" s="135">
        <v>5000000</v>
      </c>
      <c r="AK752" s="180">
        <v>31604</v>
      </c>
      <c r="AL752" s="147" t="s">
        <v>957</v>
      </c>
      <c r="AM752" s="295">
        <v>0</v>
      </c>
      <c r="AN752" s="192"/>
    </row>
    <row r="753" spans="1:40" ht="25.5" x14ac:dyDescent="0.25">
      <c r="A753" s="96">
        <v>1</v>
      </c>
      <c r="B753" s="102" t="s">
        <v>5</v>
      </c>
      <c r="C753" s="96">
        <v>3</v>
      </c>
      <c r="D753" s="96" t="s">
        <v>1809</v>
      </c>
      <c r="E753" s="102" t="s">
        <v>1810</v>
      </c>
      <c r="F753" s="98">
        <v>1</v>
      </c>
      <c r="G753" s="96" t="s">
        <v>1811</v>
      </c>
      <c r="H753" s="102" t="s">
        <v>1812</v>
      </c>
      <c r="I753" s="96">
        <v>10</v>
      </c>
      <c r="J753" s="96">
        <v>9</v>
      </c>
      <c r="K753" s="102" t="s">
        <v>1813</v>
      </c>
      <c r="L753" s="98">
        <v>2020051290051</v>
      </c>
      <c r="M753" s="96">
        <v>2</v>
      </c>
      <c r="N753" s="96">
        <v>1312</v>
      </c>
      <c r="O753" s="97" t="str">
        <f>+VLOOKUP(N753,'[9]Productos PD'!$B$2:$C$349,2,FALSE)</f>
        <v>Acciones para la estructuración, conformación y acompañamiento integral del Consejo Municipal de Juventud – CMJ.</v>
      </c>
      <c r="P753" s="96" t="s">
        <v>952</v>
      </c>
      <c r="Q753" s="96">
        <v>3</v>
      </c>
      <c r="R753" s="122" t="s">
        <v>953</v>
      </c>
      <c r="S753" s="125">
        <v>1</v>
      </c>
      <c r="T753" s="102" t="s">
        <v>1602</v>
      </c>
      <c r="U753" s="97" t="s">
        <v>1819</v>
      </c>
      <c r="V753" s="96" t="s">
        <v>952</v>
      </c>
      <c r="W753" s="125">
        <v>1</v>
      </c>
      <c r="X753" s="96" t="s">
        <v>956</v>
      </c>
      <c r="Y753" s="144">
        <v>0.6</v>
      </c>
      <c r="Z753" s="126">
        <v>0</v>
      </c>
      <c r="AA753" s="126">
        <v>0</v>
      </c>
      <c r="AB753" s="113">
        <v>0</v>
      </c>
      <c r="AC753" s="129">
        <v>0</v>
      </c>
      <c r="AD753" s="113">
        <v>0</v>
      </c>
      <c r="AE753" s="170">
        <v>0</v>
      </c>
      <c r="AF753" s="113">
        <v>1</v>
      </c>
      <c r="AG753" s="113"/>
      <c r="AH753" s="54">
        <f t="shared" si="24"/>
        <v>0</v>
      </c>
      <c r="AI753" s="54">
        <f t="shared" si="25"/>
        <v>0</v>
      </c>
      <c r="AJ753" s="135">
        <v>20000000</v>
      </c>
      <c r="AK753" s="109"/>
      <c r="AL753" s="149" t="s">
        <v>965</v>
      </c>
      <c r="AM753" s="295">
        <v>0</v>
      </c>
      <c r="AN753" s="192"/>
    </row>
    <row r="754" spans="1:40" ht="25.5" x14ac:dyDescent="0.25">
      <c r="A754" s="96">
        <v>1</v>
      </c>
      <c r="B754" s="102" t="s">
        <v>5</v>
      </c>
      <c r="C754" s="96">
        <v>3</v>
      </c>
      <c r="D754" s="96" t="s">
        <v>1809</v>
      </c>
      <c r="E754" s="102" t="s">
        <v>1810</v>
      </c>
      <c r="F754" s="98">
        <v>1</v>
      </c>
      <c r="G754" s="96" t="s">
        <v>1811</v>
      </c>
      <c r="H754" s="102" t="s">
        <v>1812</v>
      </c>
      <c r="I754" s="96">
        <v>10</v>
      </c>
      <c r="J754" s="96">
        <v>9</v>
      </c>
      <c r="K754" s="102" t="s">
        <v>1813</v>
      </c>
      <c r="L754" s="98">
        <v>2020051290051</v>
      </c>
      <c r="M754" s="96">
        <v>2</v>
      </c>
      <c r="N754" s="96">
        <v>1312</v>
      </c>
      <c r="O754" s="97" t="str">
        <f>+VLOOKUP(N754,'[9]Productos PD'!$B$2:$C$349,2,FALSE)</f>
        <v>Acciones para la estructuración, conformación y acompañamiento integral del Consejo Municipal de Juventud – CMJ.</v>
      </c>
      <c r="P754" s="96" t="s">
        <v>952</v>
      </c>
      <c r="Q754" s="96">
        <v>3</v>
      </c>
      <c r="R754" s="122" t="s">
        <v>953</v>
      </c>
      <c r="S754" s="125">
        <v>1</v>
      </c>
      <c r="T754" s="102" t="s">
        <v>1602</v>
      </c>
      <c r="U754" s="97" t="s">
        <v>1820</v>
      </c>
      <c r="V754" s="96" t="s">
        <v>952</v>
      </c>
      <c r="W754" s="125">
        <v>1</v>
      </c>
      <c r="X754" s="96" t="s">
        <v>956</v>
      </c>
      <c r="Y754" s="144">
        <v>0.15</v>
      </c>
      <c r="Z754" s="126">
        <v>0</v>
      </c>
      <c r="AA754" s="126">
        <v>0</v>
      </c>
      <c r="AB754" s="113">
        <v>0</v>
      </c>
      <c r="AC754" s="129">
        <v>0</v>
      </c>
      <c r="AD754" s="113">
        <v>0</v>
      </c>
      <c r="AE754" s="170">
        <v>0</v>
      </c>
      <c r="AF754" s="113">
        <v>1</v>
      </c>
      <c r="AG754" s="113"/>
      <c r="AH754" s="54">
        <f t="shared" si="24"/>
        <v>0</v>
      </c>
      <c r="AI754" s="54">
        <f t="shared" si="25"/>
        <v>0</v>
      </c>
      <c r="AJ754" s="135">
        <v>4000000</v>
      </c>
      <c r="AK754" s="180">
        <v>31604</v>
      </c>
      <c r="AL754" s="147" t="s">
        <v>957</v>
      </c>
      <c r="AM754" s="295">
        <v>0</v>
      </c>
      <c r="AN754" s="192"/>
    </row>
    <row r="755" spans="1:40" ht="25.5" x14ac:dyDescent="0.25">
      <c r="A755" s="96">
        <v>1</v>
      </c>
      <c r="B755" s="102" t="s">
        <v>5</v>
      </c>
      <c r="C755" s="96">
        <v>3</v>
      </c>
      <c r="D755" s="96" t="s">
        <v>1809</v>
      </c>
      <c r="E755" s="102" t="s">
        <v>1810</v>
      </c>
      <c r="F755" s="98">
        <v>1</v>
      </c>
      <c r="G755" s="96" t="s">
        <v>1811</v>
      </c>
      <c r="H755" s="102" t="s">
        <v>1812</v>
      </c>
      <c r="I755" s="96">
        <v>4</v>
      </c>
      <c r="J755" s="96">
        <v>5</v>
      </c>
      <c r="K755" s="102" t="s">
        <v>1813</v>
      </c>
      <c r="L755" s="98">
        <v>2020051290051</v>
      </c>
      <c r="M755" s="96">
        <v>4</v>
      </c>
      <c r="N755" s="96">
        <v>1314</v>
      </c>
      <c r="O755" s="97" t="str">
        <f>+VLOOKUP(N755,'[9]Productos PD'!$B$2:$C$349,2,FALSE)</f>
        <v>Eventos realizados para los jóvenes del Municipio</v>
      </c>
      <c r="P755" s="96" t="s">
        <v>952</v>
      </c>
      <c r="Q755" s="96">
        <v>50</v>
      </c>
      <c r="R755" s="122" t="s">
        <v>953</v>
      </c>
      <c r="S755" s="125">
        <v>14</v>
      </c>
      <c r="T755" s="102" t="s">
        <v>1602</v>
      </c>
      <c r="U755" s="97" t="s">
        <v>1821</v>
      </c>
      <c r="V755" s="96" t="s">
        <v>952</v>
      </c>
      <c r="W755" s="125">
        <v>1</v>
      </c>
      <c r="X755" s="96" t="s">
        <v>956</v>
      </c>
      <c r="Y755" s="144">
        <v>0.2</v>
      </c>
      <c r="Z755" s="126">
        <v>0</v>
      </c>
      <c r="AA755" s="126">
        <v>0</v>
      </c>
      <c r="AB755" s="113">
        <v>0</v>
      </c>
      <c r="AC755" s="129">
        <v>0</v>
      </c>
      <c r="AD755" s="113">
        <v>0</v>
      </c>
      <c r="AE755" s="170">
        <v>0</v>
      </c>
      <c r="AF755" s="113">
        <v>1</v>
      </c>
      <c r="AG755" s="113"/>
      <c r="AH755" s="54">
        <f t="shared" si="24"/>
        <v>0</v>
      </c>
      <c r="AI755" s="54">
        <f t="shared" si="25"/>
        <v>0</v>
      </c>
      <c r="AJ755" s="135">
        <v>2000000</v>
      </c>
      <c r="AK755" s="180">
        <v>31604</v>
      </c>
      <c r="AL755" s="147" t="s">
        <v>957</v>
      </c>
      <c r="AM755" s="295">
        <v>0</v>
      </c>
      <c r="AN755" s="192"/>
    </row>
    <row r="756" spans="1:40" ht="25.5" x14ac:dyDescent="0.25">
      <c r="A756" s="96">
        <v>1</v>
      </c>
      <c r="B756" s="102" t="s">
        <v>5</v>
      </c>
      <c r="C756" s="96">
        <v>3</v>
      </c>
      <c r="D756" s="96" t="s">
        <v>1809</v>
      </c>
      <c r="E756" s="102" t="s">
        <v>1810</v>
      </c>
      <c r="F756" s="98">
        <v>1</v>
      </c>
      <c r="G756" s="96" t="s">
        <v>1811</v>
      </c>
      <c r="H756" s="102" t="s">
        <v>1812</v>
      </c>
      <c r="I756" s="96">
        <v>4</v>
      </c>
      <c r="J756" s="96">
        <v>5</v>
      </c>
      <c r="K756" s="102" t="s">
        <v>1813</v>
      </c>
      <c r="L756" s="98">
        <v>2020051290051</v>
      </c>
      <c r="M756" s="96">
        <v>4</v>
      </c>
      <c r="N756" s="96">
        <v>1314</v>
      </c>
      <c r="O756" s="97" t="str">
        <f>+VLOOKUP(N756,'[9]Productos PD'!$B$2:$C$349,2,FALSE)</f>
        <v>Eventos realizados para los jóvenes del Municipio</v>
      </c>
      <c r="P756" s="96" t="s">
        <v>952</v>
      </c>
      <c r="Q756" s="96">
        <v>50</v>
      </c>
      <c r="R756" s="122" t="s">
        <v>953</v>
      </c>
      <c r="S756" s="125">
        <v>14</v>
      </c>
      <c r="T756" s="102" t="s">
        <v>1602</v>
      </c>
      <c r="U756" s="97" t="s">
        <v>1822</v>
      </c>
      <c r="V756" s="96" t="s">
        <v>952</v>
      </c>
      <c r="W756" s="125">
        <v>1</v>
      </c>
      <c r="X756" s="96" t="s">
        <v>956</v>
      </c>
      <c r="Y756" s="144">
        <v>0.2</v>
      </c>
      <c r="Z756" s="126">
        <v>0</v>
      </c>
      <c r="AA756" s="126">
        <v>0</v>
      </c>
      <c r="AB756" s="113">
        <v>1</v>
      </c>
      <c r="AC756" s="129">
        <v>1</v>
      </c>
      <c r="AD756" s="113">
        <v>0</v>
      </c>
      <c r="AE756" s="170">
        <v>0</v>
      </c>
      <c r="AF756" s="113">
        <v>0</v>
      </c>
      <c r="AG756" s="113"/>
      <c r="AH756" s="54">
        <f t="shared" si="24"/>
        <v>1</v>
      </c>
      <c r="AI756" s="54">
        <f t="shared" si="25"/>
        <v>1</v>
      </c>
      <c r="AJ756" s="135">
        <v>10000000</v>
      </c>
      <c r="AK756" s="180">
        <v>31604</v>
      </c>
      <c r="AL756" s="147" t="s">
        <v>957</v>
      </c>
      <c r="AM756" s="291">
        <v>1191657</v>
      </c>
      <c r="AN756" s="192"/>
    </row>
    <row r="757" spans="1:40" ht="25.5" x14ac:dyDescent="0.25">
      <c r="A757" s="96">
        <v>1</v>
      </c>
      <c r="B757" s="102" t="s">
        <v>5</v>
      </c>
      <c r="C757" s="96">
        <v>3</v>
      </c>
      <c r="D757" s="96" t="s">
        <v>1809</v>
      </c>
      <c r="E757" s="102" t="s">
        <v>1810</v>
      </c>
      <c r="F757" s="98">
        <v>1</v>
      </c>
      <c r="G757" s="96" t="s">
        <v>1811</v>
      </c>
      <c r="H757" s="102" t="s">
        <v>1812</v>
      </c>
      <c r="I757" s="96">
        <v>4</v>
      </c>
      <c r="J757" s="96">
        <v>5</v>
      </c>
      <c r="K757" s="102" t="s">
        <v>1813</v>
      </c>
      <c r="L757" s="98">
        <v>2020051290051</v>
      </c>
      <c r="M757" s="96">
        <v>4</v>
      </c>
      <c r="N757" s="96">
        <v>1314</v>
      </c>
      <c r="O757" s="97" t="str">
        <f>+VLOOKUP(N757,'[9]Productos PD'!$B$2:$C$349,2,FALSE)</f>
        <v>Eventos realizados para los jóvenes del Municipio</v>
      </c>
      <c r="P757" s="96" t="s">
        <v>952</v>
      </c>
      <c r="Q757" s="96">
        <v>50</v>
      </c>
      <c r="R757" s="122" t="s">
        <v>953</v>
      </c>
      <c r="S757" s="125">
        <v>14</v>
      </c>
      <c r="T757" s="102" t="s">
        <v>1602</v>
      </c>
      <c r="U757" s="97" t="s">
        <v>1823</v>
      </c>
      <c r="V757" s="96" t="s">
        <v>952</v>
      </c>
      <c r="W757" s="125">
        <v>1</v>
      </c>
      <c r="X757" s="96" t="s">
        <v>956</v>
      </c>
      <c r="Y757" s="144">
        <v>0.1</v>
      </c>
      <c r="Z757" s="126">
        <v>0</v>
      </c>
      <c r="AA757" s="126">
        <v>0</v>
      </c>
      <c r="AB757" s="113">
        <v>0</v>
      </c>
      <c r="AC757" s="129">
        <v>0</v>
      </c>
      <c r="AD757" s="113">
        <v>1</v>
      </c>
      <c r="AE757" s="170">
        <v>0</v>
      </c>
      <c r="AF757" s="113">
        <v>0</v>
      </c>
      <c r="AG757" s="113"/>
      <c r="AH757" s="54">
        <f t="shared" si="24"/>
        <v>0</v>
      </c>
      <c r="AI757" s="54">
        <f t="shared" si="25"/>
        <v>0</v>
      </c>
      <c r="AJ757" s="135">
        <v>5000000</v>
      </c>
      <c r="AK757" s="180">
        <v>31604</v>
      </c>
      <c r="AL757" s="147" t="s">
        <v>957</v>
      </c>
      <c r="AM757" s="295">
        <v>0</v>
      </c>
      <c r="AN757" s="192"/>
    </row>
    <row r="758" spans="1:40" ht="25.5" x14ac:dyDescent="0.25">
      <c r="A758" s="96">
        <v>1</v>
      </c>
      <c r="B758" s="102" t="s">
        <v>5</v>
      </c>
      <c r="C758" s="96">
        <v>3</v>
      </c>
      <c r="D758" s="96" t="s">
        <v>1809</v>
      </c>
      <c r="E758" s="102" t="s">
        <v>1810</v>
      </c>
      <c r="F758" s="98">
        <v>1</v>
      </c>
      <c r="G758" s="96" t="s">
        <v>1811</v>
      </c>
      <c r="H758" s="102" t="s">
        <v>1812</v>
      </c>
      <c r="I758" s="96">
        <v>4</v>
      </c>
      <c r="J758" s="96">
        <v>5</v>
      </c>
      <c r="K758" s="102" t="s">
        <v>1813</v>
      </c>
      <c r="L758" s="98">
        <v>2020051290051</v>
      </c>
      <c r="M758" s="96">
        <v>4</v>
      </c>
      <c r="N758" s="96">
        <v>1314</v>
      </c>
      <c r="O758" s="97" t="str">
        <f>+VLOOKUP(N758,'[9]Productos PD'!$B$2:$C$349,2,FALSE)</f>
        <v>Eventos realizados para los jóvenes del Municipio</v>
      </c>
      <c r="P758" s="96" t="s">
        <v>952</v>
      </c>
      <c r="Q758" s="96">
        <v>50</v>
      </c>
      <c r="R758" s="122" t="s">
        <v>953</v>
      </c>
      <c r="S758" s="125">
        <v>14</v>
      </c>
      <c r="T758" s="102" t="s">
        <v>1602</v>
      </c>
      <c r="U758" s="97" t="s">
        <v>1824</v>
      </c>
      <c r="V758" s="96" t="s">
        <v>952</v>
      </c>
      <c r="W758" s="125">
        <v>10</v>
      </c>
      <c r="X758" s="96" t="s">
        <v>956</v>
      </c>
      <c r="Y758" s="144">
        <v>0.3</v>
      </c>
      <c r="Z758" s="126">
        <v>3</v>
      </c>
      <c r="AA758" s="126">
        <v>3</v>
      </c>
      <c r="AB758" s="113">
        <v>3</v>
      </c>
      <c r="AC758" s="129">
        <v>3</v>
      </c>
      <c r="AD758" s="113">
        <v>3</v>
      </c>
      <c r="AE758" s="170">
        <v>3</v>
      </c>
      <c r="AF758" s="113">
        <v>1</v>
      </c>
      <c r="AG758" s="113"/>
      <c r="AH758" s="54">
        <f t="shared" si="24"/>
        <v>0.9</v>
      </c>
      <c r="AI758" s="54">
        <f t="shared" si="25"/>
        <v>0.9</v>
      </c>
      <c r="AJ758" s="135">
        <v>13000000</v>
      </c>
      <c r="AK758" s="180">
        <v>31604</v>
      </c>
      <c r="AL758" s="147" t="s">
        <v>957</v>
      </c>
      <c r="AM758" s="291">
        <v>1191657</v>
      </c>
      <c r="AN758" s="192"/>
    </row>
    <row r="759" spans="1:40" ht="25.5" x14ac:dyDescent="0.25">
      <c r="A759" s="96">
        <v>1</v>
      </c>
      <c r="B759" s="102" t="s">
        <v>5</v>
      </c>
      <c r="C759" s="96">
        <v>3</v>
      </c>
      <c r="D759" s="96" t="s">
        <v>1809</v>
      </c>
      <c r="E759" s="102" t="s">
        <v>1810</v>
      </c>
      <c r="F759" s="98">
        <v>1</v>
      </c>
      <c r="G759" s="96" t="s">
        <v>1811</v>
      </c>
      <c r="H759" s="102" t="s">
        <v>1812</v>
      </c>
      <c r="I759" s="96">
        <v>4</v>
      </c>
      <c r="J759" s="96">
        <v>5</v>
      </c>
      <c r="K759" s="102" t="s">
        <v>1813</v>
      </c>
      <c r="L759" s="98">
        <v>2020051290051</v>
      </c>
      <c r="M759" s="96">
        <v>4</v>
      </c>
      <c r="N759" s="96">
        <v>1314</v>
      </c>
      <c r="O759" s="97" t="str">
        <f>+VLOOKUP(N759,'[9]Productos PD'!$B$2:$C$349,2,FALSE)</f>
        <v>Eventos realizados para los jóvenes del Municipio</v>
      </c>
      <c r="P759" s="96" t="s">
        <v>952</v>
      </c>
      <c r="Q759" s="96">
        <v>50</v>
      </c>
      <c r="R759" s="122" t="s">
        <v>953</v>
      </c>
      <c r="S759" s="125">
        <v>14</v>
      </c>
      <c r="T759" s="102" t="s">
        <v>1602</v>
      </c>
      <c r="U759" s="97" t="s">
        <v>1825</v>
      </c>
      <c r="V759" s="96" t="s">
        <v>952</v>
      </c>
      <c r="W759" s="125">
        <v>1</v>
      </c>
      <c r="X759" s="96" t="s">
        <v>956</v>
      </c>
      <c r="Y759" s="144">
        <v>0.2</v>
      </c>
      <c r="Z759" s="126">
        <v>0</v>
      </c>
      <c r="AA759" s="126">
        <v>0</v>
      </c>
      <c r="AB759" s="113">
        <v>0</v>
      </c>
      <c r="AC759" s="129">
        <v>0</v>
      </c>
      <c r="AD759" s="113">
        <v>0</v>
      </c>
      <c r="AE759" s="170">
        <v>0</v>
      </c>
      <c r="AF759" s="113">
        <v>1</v>
      </c>
      <c r="AG759" s="113"/>
      <c r="AH759" s="54">
        <f t="shared" si="24"/>
        <v>0</v>
      </c>
      <c r="AI759" s="54">
        <f t="shared" si="25"/>
        <v>0</v>
      </c>
      <c r="AJ759" s="135">
        <v>20000000</v>
      </c>
      <c r="AK759" s="180">
        <v>31604</v>
      </c>
      <c r="AL759" s="147" t="s">
        <v>957</v>
      </c>
      <c r="AM759" s="295">
        <v>0</v>
      </c>
      <c r="AN759" s="192"/>
    </row>
    <row r="760" spans="1:40" ht="51" x14ac:dyDescent="0.25">
      <c r="A760" s="96">
        <v>1</v>
      </c>
      <c r="B760" s="102" t="s">
        <v>5</v>
      </c>
      <c r="C760" s="96">
        <v>3</v>
      </c>
      <c r="D760" s="96" t="s">
        <v>1809</v>
      </c>
      <c r="E760" s="102" t="s">
        <v>1810</v>
      </c>
      <c r="F760" s="98">
        <v>1</v>
      </c>
      <c r="G760" s="96" t="s">
        <v>1811</v>
      </c>
      <c r="H760" s="102" t="s">
        <v>1812</v>
      </c>
      <c r="I760" s="96">
        <v>10</v>
      </c>
      <c r="J760" s="96">
        <v>9</v>
      </c>
      <c r="K760" s="102" t="s">
        <v>1813</v>
      </c>
      <c r="L760" s="98">
        <v>2020051290051</v>
      </c>
      <c r="M760" s="96">
        <v>5</v>
      </c>
      <c r="N760" s="96">
        <v>1315</v>
      </c>
      <c r="O760" s="97" t="str">
        <f>+VLOOKUP(N760,'[9]Productos PD'!$B$2:$C$349,2,FALSE)</f>
        <v>Acciones para la creación del Campus Juvenil para la identificación y reconocimiento de liderazgos positivos, formación en participación, resolución de conflictos, emprendimiento e inclusión laboral y productiva a los jóvenes.</v>
      </c>
      <c r="P760" s="96" t="s">
        <v>952</v>
      </c>
      <c r="Q760" s="96">
        <v>4</v>
      </c>
      <c r="R760" s="122" t="s">
        <v>953</v>
      </c>
      <c r="S760" s="125">
        <v>1</v>
      </c>
      <c r="T760" s="102" t="s">
        <v>1602</v>
      </c>
      <c r="U760" s="97" t="s">
        <v>1826</v>
      </c>
      <c r="V760" s="96" t="s">
        <v>952</v>
      </c>
      <c r="W760" s="125">
        <v>1</v>
      </c>
      <c r="X760" s="103" t="s">
        <v>962</v>
      </c>
      <c r="Y760" s="144">
        <v>0.1</v>
      </c>
      <c r="Z760" s="126">
        <v>1</v>
      </c>
      <c r="AA760" s="126">
        <v>1</v>
      </c>
      <c r="AB760" s="113">
        <v>1</v>
      </c>
      <c r="AC760" s="129">
        <v>1</v>
      </c>
      <c r="AD760" s="113">
        <v>1</v>
      </c>
      <c r="AE760" s="170">
        <v>1</v>
      </c>
      <c r="AF760" s="113">
        <v>1</v>
      </c>
      <c r="AG760" s="113"/>
      <c r="AH760" s="54">
        <f t="shared" si="24"/>
        <v>1</v>
      </c>
      <c r="AI760" s="54">
        <f t="shared" si="25"/>
        <v>1</v>
      </c>
      <c r="AJ760" s="135">
        <v>34687126</v>
      </c>
      <c r="AK760" s="180">
        <v>31604</v>
      </c>
      <c r="AL760" s="147" t="s">
        <v>957</v>
      </c>
      <c r="AM760" s="291">
        <v>1191657</v>
      </c>
      <c r="AN760" s="192"/>
    </row>
    <row r="761" spans="1:40" ht="51" x14ac:dyDescent="0.25">
      <c r="A761" s="96">
        <v>1</v>
      </c>
      <c r="B761" s="102" t="s">
        <v>5</v>
      </c>
      <c r="C761" s="96">
        <v>3</v>
      </c>
      <c r="D761" s="96" t="s">
        <v>1809</v>
      </c>
      <c r="E761" s="102" t="s">
        <v>1810</v>
      </c>
      <c r="F761" s="98">
        <v>1</v>
      </c>
      <c r="G761" s="96" t="s">
        <v>1811</v>
      </c>
      <c r="H761" s="102" t="s">
        <v>1812</v>
      </c>
      <c r="I761" s="96">
        <v>10</v>
      </c>
      <c r="J761" s="96">
        <v>9</v>
      </c>
      <c r="K761" s="102" t="s">
        <v>1813</v>
      </c>
      <c r="L761" s="98">
        <v>2020051290051</v>
      </c>
      <c r="M761" s="96">
        <v>5</v>
      </c>
      <c r="N761" s="96">
        <v>1315</v>
      </c>
      <c r="O761" s="97" t="str">
        <f>+VLOOKUP(N761,'[9]Productos PD'!$B$2:$C$349,2,FALSE)</f>
        <v>Acciones para la creación del Campus Juvenil para la identificación y reconocimiento de liderazgos positivos, formación en participación, resolución de conflictos, emprendimiento e inclusión laboral y productiva a los jóvenes.</v>
      </c>
      <c r="P761" s="96" t="s">
        <v>952</v>
      </c>
      <c r="Q761" s="96">
        <v>4</v>
      </c>
      <c r="R761" s="122" t="s">
        <v>953</v>
      </c>
      <c r="S761" s="125">
        <v>1</v>
      </c>
      <c r="T761" s="102" t="s">
        <v>1602</v>
      </c>
      <c r="U761" s="97" t="s">
        <v>1827</v>
      </c>
      <c r="V761" s="96" t="s">
        <v>952</v>
      </c>
      <c r="W761" s="125">
        <v>30</v>
      </c>
      <c r="X761" s="96" t="s">
        <v>956</v>
      </c>
      <c r="Y761" s="144">
        <v>0.3</v>
      </c>
      <c r="Z761" s="126">
        <v>5</v>
      </c>
      <c r="AA761" s="126">
        <v>5</v>
      </c>
      <c r="AB761" s="113">
        <v>8</v>
      </c>
      <c r="AC761" s="129">
        <v>8</v>
      </c>
      <c r="AD761" s="113">
        <v>8</v>
      </c>
      <c r="AE761" s="170">
        <v>8</v>
      </c>
      <c r="AF761" s="113">
        <v>9</v>
      </c>
      <c r="AG761" s="113"/>
      <c r="AH761" s="54">
        <f t="shared" si="24"/>
        <v>0.7</v>
      </c>
      <c r="AI761" s="54">
        <f t="shared" si="25"/>
        <v>0.7</v>
      </c>
      <c r="AJ761" s="135">
        <v>10000000</v>
      </c>
      <c r="AK761" s="180">
        <v>31604</v>
      </c>
      <c r="AL761" s="147" t="s">
        <v>957</v>
      </c>
      <c r="AM761" s="291">
        <v>5903738</v>
      </c>
      <c r="AN761" s="192"/>
    </row>
    <row r="762" spans="1:40" ht="51" x14ac:dyDescent="0.25">
      <c r="A762" s="96">
        <v>1</v>
      </c>
      <c r="B762" s="102" t="s">
        <v>5</v>
      </c>
      <c r="C762" s="96">
        <v>3</v>
      </c>
      <c r="D762" s="96" t="s">
        <v>1809</v>
      </c>
      <c r="E762" s="102" t="s">
        <v>1810</v>
      </c>
      <c r="F762" s="98">
        <v>1</v>
      </c>
      <c r="G762" s="96" t="s">
        <v>1811</v>
      </c>
      <c r="H762" s="102" t="s">
        <v>1812</v>
      </c>
      <c r="I762" s="96">
        <v>10</v>
      </c>
      <c r="J762" s="96">
        <v>9</v>
      </c>
      <c r="K762" s="102" t="s">
        <v>1813</v>
      </c>
      <c r="L762" s="98">
        <v>2020051290051</v>
      </c>
      <c r="M762" s="96">
        <v>5</v>
      </c>
      <c r="N762" s="96">
        <v>1315</v>
      </c>
      <c r="O762" s="97" t="str">
        <f>+VLOOKUP(N762,'[9]Productos PD'!$B$2:$C$349,2,FALSE)</f>
        <v>Acciones para la creación del Campus Juvenil para la identificación y reconocimiento de liderazgos positivos, formación en participación, resolución de conflictos, emprendimiento e inclusión laboral y productiva a los jóvenes.</v>
      </c>
      <c r="P762" s="96" t="s">
        <v>952</v>
      </c>
      <c r="Q762" s="96">
        <v>4</v>
      </c>
      <c r="R762" s="122" t="s">
        <v>953</v>
      </c>
      <c r="S762" s="125">
        <v>1</v>
      </c>
      <c r="T762" s="102" t="s">
        <v>1602</v>
      </c>
      <c r="U762" s="97" t="s">
        <v>1828</v>
      </c>
      <c r="V762" s="96" t="s">
        <v>952</v>
      </c>
      <c r="W762" s="125">
        <v>20</v>
      </c>
      <c r="X762" s="96" t="s">
        <v>956</v>
      </c>
      <c r="Y762" s="144">
        <v>0.4</v>
      </c>
      <c r="Z762" s="126">
        <v>3</v>
      </c>
      <c r="AA762" s="126">
        <v>3</v>
      </c>
      <c r="AB762" s="113">
        <v>6</v>
      </c>
      <c r="AC762" s="129">
        <v>6</v>
      </c>
      <c r="AD762" s="113">
        <v>6</v>
      </c>
      <c r="AE762" s="170">
        <v>6</v>
      </c>
      <c r="AF762" s="113">
        <v>5</v>
      </c>
      <c r="AG762" s="113"/>
      <c r="AH762" s="54">
        <f t="shared" si="24"/>
        <v>0.75</v>
      </c>
      <c r="AI762" s="54">
        <f t="shared" si="25"/>
        <v>0.75</v>
      </c>
      <c r="AJ762" s="135">
        <v>49959879</v>
      </c>
      <c r="AK762" s="180">
        <v>31604</v>
      </c>
      <c r="AL762" s="147" t="s">
        <v>957</v>
      </c>
      <c r="AM762" s="291">
        <v>1191656</v>
      </c>
      <c r="AN762" s="192"/>
    </row>
    <row r="763" spans="1:40" ht="51" x14ac:dyDescent="0.25">
      <c r="A763" s="96">
        <v>1</v>
      </c>
      <c r="B763" s="102" t="s">
        <v>5</v>
      </c>
      <c r="C763" s="96">
        <v>3</v>
      </c>
      <c r="D763" s="96" t="s">
        <v>1809</v>
      </c>
      <c r="E763" s="102" t="s">
        <v>1810</v>
      </c>
      <c r="F763" s="98">
        <v>1</v>
      </c>
      <c r="G763" s="96" t="s">
        <v>1811</v>
      </c>
      <c r="H763" s="102" t="s">
        <v>1812</v>
      </c>
      <c r="I763" s="96">
        <v>10</v>
      </c>
      <c r="J763" s="96">
        <v>9</v>
      </c>
      <c r="K763" s="102" t="s">
        <v>1813</v>
      </c>
      <c r="L763" s="98">
        <v>2020051290051</v>
      </c>
      <c r="M763" s="96">
        <v>5</v>
      </c>
      <c r="N763" s="96">
        <v>1315</v>
      </c>
      <c r="O763" s="97" t="str">
        <f>+VLOOKUP(N763,'[9]Productos PD'!$B$2:$C$349,2,FALSE)</f>
        <v>Acciones para la creación del Campus Juvenil para la identificación y reconocimiento de liderazgos positivos, formación en participación, resolución de conflictos, emprendimiento e inclusión laboral y productiva a los jóvenes.</v>
      </c>
      <c r="P763" s="96" t="s">
        <v>952</v>
      </c>
      <c r="Q763" s="96">
        <v>4</v>
      </c>
      <c r="R763" s="122" t="s">
        <v>953</v>
      </c>
      <c r="S763" s="125">
        <v>1</v>
      </c>
      <c r="T763" s="102" t="s">
        <v>1602</v>
      </c>
      <c r="U763" s="97" t="s">
        <v>1829</v>
      </c>
      <c r="V763" s="96" t="s">
        <v>952</v>
      </c>
      <c r="W763" s="125">
        <v>3</v>
      </c>
      <c r="X763" s="96" t="s">
        <v>956</v>
      </c>
      <c r="Y763" s="144">
        <v>0.2</v>
      </c>
      <c r="Z763" s="126">
        <v>0</v>
      </c>
      <c r="AA763" s="126">
        <v>0</v>
      </c>
      <c r="AB763" s="113">
        <v>1</v>
      </c>
      <c r="AC763" s="129">
        <v>1</v>
      </c>
      <c r="AD763" s="113">
        <v>2</v>
      </c>
      <c r="AE763" s="170">
        <v>0</v>
      </c>
      <c r="AF763" s="113">
        <v>0</v>
      </c>
      <c r="AG763" s="113"/>
      <c r="AH763" s="54">
        <f t="shared" si="24"/>
        <v>0.33333333333333331</v>
      </c>
      <c r="AI763" s="54">
        <f t="shared" si="25"/>
        <v>0.33333333333333331</v>
      </c>
      <c r="AJ763" s="135">
        <v>40000000</v>
      </c>
      <c r="AK763" s="180">
        <v>31604</v>
      </c>
      <c r="AL763" s="147" t="s">
        <v>957</v>
      </c>
      <c r="AM763" s="291">
        <v>1191656</v>
      </c>
      <c r="AN763" s="192"/>
    </row>
    <row r="764" spans="1:40" ht="25.5" x14ac:dyDescent="0.25">
      <c r="A764" s="96">
        <v>1</v>
      </c>
      <c r="B764" s="102" t="s">
        <v>5</v>
      </c>
      <c r="C764" s="96">
        <v>3</v>
      </c>
      <c r="D764" s="96" t="s">
        <v>1809</v>
      </c>
      <c r="E764" s="102" t="s">
        <v>1810</v>
      </c>
      <c r="F764" s="98">
        <v>1</v>
      </c>
      <c r="G764" s="96" t="s">
        <v>1811</v>
      </c>
      <c r="H764" s="102" t="s">
        <v>1812</v>
      </c>
      <c r="I764" s="96">
        <v>10</v>
      </c>
      <c r="J764" s="96">
        <v>9</v>
      </c>
      <c r="K764" s="102" t="s">
        <v>1813</v>
      </c>
      <c r="L764" s="98">
        <v>2020051290051</v>
      </c>
      <c r="M764" s="96">
        <v>6</v>
      </c>
      <c r="N764" s="96">
        <v>1316</v>
      </c>
      <c r="O764" s="97" t="str">
        <f>+VLOOKUP(N764,'[9]Productos PD'!$B$2:$C$349,2,FALSE)</f>
        <v>Gestionar alianzas públicas y privadas para servicios complementarios a población estudiantil.</v>
      </c>
      <c r="P764" s="96" t="s">
        <v>952</v>
      </c>
      <c r="Q764" s="96">
        <v>3</v>
      </c>
      <c r="R764" s="122" t="s">
        <v>953</v>
      </c>
      <c r="S764" s="125">
        <v>1</v>
      </c>
      <c r="T764" s="102" t="s">
        <v>1602</v>
      </c>
      <c r="U764" s="97" t="s">
        <v>1830</v>
      </c>
      <c r="V764" s="96" t="s">
        <v>952</v>
      </c>
      <c r="W764" s="125">
        <v>1</v>
      </c>
      <c r="X764" s="103" t="s">
        <v>962</v>
      </c>
      <c r="Y764" s="144">
        <v>0.7</v>
      </c>
      <c r="Z764" s="126">
        <v>1</v>
      </c>
      <c r="AA764" s="126">
        <v>1</v>
      </c>
      <c r="AB764" s="113">
        <v>1</v>
      </c>
      <c r="AC764" s="129">
        <v>1</v>
      </c>
      <c r="AD764" s="113">
        <v>1</v>
      </c>
      <c r="AE764" s="170">
        <v>1</v>
      </c>
      <c r="AF764" s="113">
        <v>1</v>
      </c>
      <c r="AG764" s="113"/>
      <c r="AH764" s="54">
        <f t="shared" si="24"/>
        <v>1</v>
      </c>
      <c r="AI764" s="54">
        <f t="shared" si="25"/>
        <v>1</v>
      </c>
      <c r="AJ764" s="135">
        <v>10000000</v>
      </c>
      <c r="AK764" s="180">
        <v>31604</v>
      </c>
      <c r="AL764" s="147" t="s">
        <v>957</v>
      </c>
      <c r="AM764" s="291">
        <v>1191656</v>
      </c>
      <c r="AN764" s="192"/>
    </row>
    <row r="765" spans="1:40" ht="25.5" x14ac:dyDescent="0.25">
      <c r="A765" s="96">
        <v>1</v>
      </c>
      <c r="B765" s="102" t="s">
        <v>5</v>
      </c>
      <c r="C765" s="96">
        <v>3</v>
      </c>
      <c r="D765" s="96" t="s">
        <v>1809</v>
      </c>
      <c r="E765" s="102" t="s">
        <v>1810</v>
      </c>
      <c r="F765" s="98">
        <v>1</v>
      </c>
      <c r="G765" s="96" t="s">
        <v>1811</v>
      </c>
      <c r="H765" s="102" t="s">
        <v>1812</v>
      </c>
      <c r="I765" s="96">
        <v>10</v>
      </c>
      <c r="J765" s="96">
        <v>9</v>
      </c>
      <c r="K765" s="102" t="s">
        <v>1813</v>
      </c>
      <c r="L765" s="98">
        <v>2020051290051</v>
      </c>
      <c r="M765" s="96">
        <v>6</v>
      </c>
      <c r="N765" s="96">
        <v>1316</v>
      </c>
      <c r="O765" s="97" t="str">
        <f>+VLOOKUP(N765,'[9]Productos PD'!$B$2:$C$349,2,FALSE)</f>
        <v>Gestionar alianzas públicas y privadas para servicios complementarios a población estudiantil.</v>
      </c>
      <c r="P765" s="96" t="s">
        <v>952</v>
      </c>
      <c r="Q765" s="96">
        <v>3</v>
      </c>
      <c r="R765" s="122" t="s">
        <v>953</v>
      </c>
      <c r="S765" s="125">
        <v>1</v>
      </c>
      <c r="T765" s="102" t="s">
        <v>1602</v>
      </c>
      <c r="U765" s="97" t="s">
        <v>1831</v>
      </c>
      <c r="V765" s="96" t="s">
        <v>952</v>
      </c>
      <c r="W765" s="125">
        <v>60</v>
      </c>
      <c r="X765" s="103" t="s">
        <v>962</v>
      </c>
      <c r="Y765" s="144">
        <v>0.3</v>
      </c>
      <c r="Z765" s="126">
        <v>60</v>
      </c>
      <c r="AA765" s="126">
        <v>60</v>
      </c>
      <c r="AB765" s="113">
        <v>60</v>
      </c>
      <c r="AC765" s="129">
        <v>60</v>
      </c>
      <c r="AD765" s="113">
        <v>60</v>
      </c>
      <c r="AE765" s="170">
        <v>60</v>
      </c>
      <c r="AF765" s="113">
        <v>60</v>
      </c>
      <c r="AG765" s="113"/>
      <c r="AH765" s="54">
        <f t="shared" si="24"/>
        <v>1</v>
      </c>
      <c r="AI765" s="54">
        <f t="shared" si="25"/>
        <v>1</v>
      </c>
      <c r="AJ765" s="135">
        <v>50000000</v>
      </c>
      <c r="AK765" s="180"/>
      <c r="AL765" s="149" t="s">
        <v>965</v>
      </c>
      <c r="AM765" s="295">
        <v>35000000</v>
      </c>
      <c r="AN765" s="192"/>
    </row>
    <row r="766" spans="1:40" ht="38.25" x14ac:dyDescent="0.25">
      <c r="A766" s="206">
        <v>1</v>
      </c>
      <c r="B766" s="207" t="s">
        <v>5</v>
      </c>
      <c r="C766" s="206">
        <v>2</v>
      </c>
      <c r="D766" s="206" t="s">
        <v>963</v>
      </c>
      <c r="E766" s="207" t="s">
        <v>112</v>
      </c>
      <c r="F766" s="208">
        <v>2</v>
      </c>
      <c r="G766" s="206" t="s">
        <v>1079</v>
      </c>
      <c r="H766" s="207" t="s">
        <v>1080</v>
      </c>
      <c r="I766" s="206">
        <v>10</v>
      </c>
      <c r="J766" s="206">
        <v>5</v>
      </c>
      <c r="K766" s="207" t="s">
        <v>1081</v>
      </c>
      <c r="L766" s="208">
        <v>2020051290042</v>
      </c>
      <c r="M766" s="206">
        <v>2</v>
      </c>
      <c r="N766" s="209">
        <v>1222</v>
      </c>
      <c r="O766" s="210" t="s">
        <v>668</v>
      </c>
      <c r="P766" s="211" t="s">
        <v>952</v>
      </c>
      <c r="Q766" s="211">
        <v>4</v>
      </c>
      <c r="R766" s="212" t="s">
        <v>953</v>
      </c>
      <c r="S766" s="211">
        <v>1</v>
      </c>
      <c r="T766" s="210" t="s">
        <v>1832</v>
      </c>
      <c r="U766" s="213" t="s">
        <v>1833</v>
      </c>
      <c r="V766" s="209" t="s">
        <v>952</v>
      </c>
      <c r="W766" s="209">
        <v>1600</v>
      </c>
      <c r="X766" s="209" t="s">
        <v>956</v>
      </c>
      <c r="Y766" s="214">
        <v>1</v>
      </c>
      <c r="Z766" s="215">
        <v>357</v>
      </c>
      <c r="AA766" s="209">
        <v>357</v>
      </c>
      <c r="AB766" s="215">
        <v>400</v>
      </c>
      <c r="AC766" s="209">
        <v>400</v>
      </c>
      <c r="AD766" s="215">
        <v>440</v>
      </c>
      <c r="AE766" s="209">
        <v>440</v>
      </c>
      <c r="AF766" s="215">
        <v>403</v>
      </c>
      <c r="AG766" s="209"/>
      <c r="AH766" s="216">
        <f t="shared" ref="AH766:AH782" si="26">+IF(X766="Acumulado",(AA766+AC766+AE766+AG766)/(Z766+AB766+AD766+AF766),IF(X766="Mantenimiento",AA766/Z766,AA766/Z766))</f>
        <v>0.74812500000000004</v>
      </c>
      <c r="AI766" s="54">
        <f t="shared" ref="AI766:AI821" si="27">+IF(AH766&gt;1,1,AH766)</f>
        <v>0.74812500000000004</v>
      </c>
      <c r="AJ766" s="217">
        <v>50117186</v>
      </c>
      <c r="AK766" s="215">
        <v>31401</v>
      </c>
      <c r="AL766" s="209" t="s">
        <v>957</v>
      </c>
      <c r="AM766" s="233">
        <v>26000000</v>
      </c>
      <c r="AN766" s="206"/>
    </row>
    <row r="767" spans="1:40" ht="38.25" x14ac:dyDescent="0.25">
      <c r="A767" s="206">
        <v>1</v>
      </c>
      <c r="B767" s="207" t="s">
        <v>5</v>
      </c>
      <c r="C767" s="206">
        <v>2</v>
      </c>
      <c r="D767" s="206" t="s">
        <v>963</v>
      </c>
      <c r="E767" s="207" t="s">
        <v>112</v>
      </c>
      <c r="F767" s="208">
        <v>2</v>
      </c>
      <c r="G767" s="206" t="s">
        <v>1079</v>
      </c>
      <c r="H767" s="207" t="s">
        <v>1080</v>
      </c>
      <c r="I767" s="206">
        <v>10</v>
      </c>
      <c r="J767" s="206">
        <v>5</v>
      </c>
      <c r="K767" s="207" t="s">
        <v>1081</v>
      </c>
      <c r="L767" s="208">
        <v>2020051290042</v>
      </c>
      <c r="M767" s="206">
        <v>3</v>
      </c>
      <c r="N767" s="209">
        <v>1223</v>
      </c>
      <c r="O767" s="210" t="s">
        <v>669</v>
      </c>
      <c r="P767" s="211" t="s">
        <v>952</v>
      </c>
      <c r="Q767" s="211">
        <v>4</v>
      </c>
      <c r="R767" s="212" t="s">
        <v>953</v>
      </c>
      <c r="S767" s="211">
        <v>1</v>
      </c>
      <c r="T767" s="210" t="s">
        <v>1832</v>
      </c>
      <c r="U767" s="213" t="s">
        <v>1834</v>
      </c>
      <c r="V767" s="209" t="s">
        <v>952</v>
      </c>
      <c r="W767" s="209">
        <v>24</v>
      </c>
      <c r="X767" s="209" t="s">
        <v>956</v>
      </c>
      <c r="Y767" s="214">
        <v>1</v>
      </c>
      <c r="Z767" s="215">
        <v>5</v>
      </c>
      <c r="AA767" s="209">
        <v>5</v>
      </c>
      <c r="AB767" s="215">
        <v>6</v>
      </c>
      <c r="AC767" s="209">
        <v>6</v>
      </c>
      <c r="AD767" s="215">
        <v>7</v>
      </c>
      <c r="AE767" s="209">
        <v>7</v>
      </c>
      <c r="AF767" s="215">
        <v>6</v>
      </c>
      <c r="AG767" s="209"/>
      <c r="AH767" s="216">
        <f t="shared" si="26"/>
        <v>0.75</v>
      </c>
      <c r="AI767" s="54">
        <f t="shared" si="27"/>
        <v>0.75</v>
      </c>
      <c r="AJ767" s="217">
        <v>50117186</v>
      </c>
      <c r="AK767" s="215">
        <v>31401</v>
      </c>
      <c r="AL767" s="209" t="s">
        <v>957</v>
      </c>
      <c r="AM767" s="233">
        <v>26000000</v>
      </c>
      <c r="AN767" s="206"/>
    </row>
    <row r="768" spans="1:40" ht="38.25" x14ac:dyDescent="0.25">
      <c r="A768" s="206">
        <v>1</v>
      </c>
      <c r="B768" s="207" t="s">
        <v>5</v>
      </c>
      <c r="C768" s="206">
        <v>2</v>
      </c>
      <c r="D768" s="206" t="s">
        <v>963</v>
      </c>
      <c r="E768" s="207" t="s">
        <v>112</v>
      </c>
      <c r="F768" s="208">
        <v>2</v>
      </c>
      <c r="G768" s="206" t="s">
        <v>1079</v>
      </c>
      <c r="H768" s="207" t="s">
        <v>1080</v>
      </c>
      <c r="I768" s="206">
        <v>10</v>
      </c>
      <c r="J768" s="206">
        <v>3</v>
      </c>
      <c r="K768" s="207" t="s">
        <v>1081</v>
      </c>
      <c r="L768" s="208">
        <v>2020051290042</v>
      </c>
      <c r="M768" s="206">
        <v>4</v>
      </c>
      <c r="N768" s="209">
        <v>1224</v>
      </c>
      <c r="O768" s="210" t="s">
        <v>670</v>
      </c>
      <c r="P768" s="211" t="s">
        <v>952</v>
      </c>
      <c r="Q768" s="211">
        <v>4</v>
      </c>
      <c r="R768" s="212" t="s">
        <v>953</v>
      </c>
      <c r="S768" s="211">
        <v>1</v>
      </c>
      <c r="T768" s="210" t="s">
        <v>1832</v>
      </c>
      <c r="U768" s="213" t="s">
        <v>1835</v>
      </c>
      <c r="V768" s="209" t="s">
        <v>952</v>
      </c>
      <c r="W768" s="209">
        <v>8</v>
      </c>
      <c r="X768" s="209" t="s">
        <v>956</v>
      </c>
      <c r="Y768" s="214">
        <v>1</v>
      </c>
      <c r="Z768" s="215">
        <v>3</v>
      </c>
      <c r="AA768" s="209">
        <v>3</v>
      </c>
      <c r="AB768" s="215">
        <v>1</v>
      </c>
      <c r="AC768" s="209">
        <v>1</v>
      </c>
      <c r="AD768" s="215">
        <v>2</v>
      </c>
      <c r="AE768" s="209">
        <v>2</v>
      </c>
      <c r="AF768" s="215">
        <v>2</v>
      </c>
      <c r="AG768" s="209"/>
      <c r="AH768" s="216">
        <f t="shared" si="26"/>
        <v>0.75</v>
      </c>
      <c r="AI768" s="54">
        <f t="shared" si="27"/>
        <v>0.75</v>
      </c>
      <c r="AJ768" s="217">
        <v>63000000</v>
      </c>
      <c r="AK768" s="215">
        <v>31813</v>
      </c>
      <c r="AL768" s="209" t="s">
        <v>957</v>
      </c>
      <c r="AM768" s="233">
        <v>38668415</v>
      </c>
      <c r="AN768" s="206"/>
    </row>
    <row r="769" spans="1:40" ht="38.25" x14ac:dyDescent="0.25">
      <c r="A769" s="206">
        <v>1</v>
      </c>
      <c r="B769" s="207" t="s">
        <v>5</v>
      </c>
      <c r="C769" s="206">
        <v>2</v>
      </c>
      <c r="D769" s="206" t="s">
        <v>963</v>
      </c>
      <c r="E769" s="207" t="s">
        <v>112</v>
      </c>
      <c r="F769" s="208">
        <v>3</v>
      </c>
      <c r="G769" s="206" t="s">
        <v>1836</v>
      </c>
      <c r="H769" s="207" t="s">
        <v>1837</v>
      </c>
      <c r="I769" s="206">
        <v>10</v>
      </c>
      <c r="J769" s="206">
        <v>5</v>
      </c>
      <c r="K769" s="207" t="s">
        <v>1081</v>
      </c>
      <c r="L769" s="208">
        <v>2020051290042</v>
      </c>
      <c r="M769" s="206">
        <v>1</v>
      </c>
      <c r="N769" s="209">
        <v>1231</v>
      </c>
      <c r="O769" s="207" t="s">
        <v>671</v>
      </c>
      <c r="P769" s="211" t="s">
        <v>1295</v>
      </c>
      <c r="Q769" s="211">
        <v>1</v>
      </c>
      <c r="R769" s="212" t="s">
        <v>1001</v>
      </c>
      <c r="S769" s="211">
        <v>1</v>
      </c>
      <c r="T769" s="207" t="s">
        <v>1832</v>
      </c>
      <c r="U769" s="213" t="s">
        <v>1838</v>
      </c>
      <c r="V769" s="209" t="s">
        <v>983</v>
      </c>
      <c r="W769" s="214">
        <v>1</v>
      </c>
      <c r="X769" s="209" t="s">
        <v>956</v>
      </c>
      <c r="Y769" s="214">
        <v>1</v>
      </c>
      <c r="Z769" s="214">
        <v>0.25</v>
      </c>
      <c r="AA769" s="214">
        <v>0.25</v>
      </c>
      <c r="AB769" s="214">
        <v>0.25</v>
      </c>
      <c r="AC769" s="214">
        <v>0.25</v>
      </c>
      <c r="AD769" s="214">
        <v>0.25</v>
      </c>
      <c r="AE769" s="214">
        <v>0.25</v>
      </c>
      <c r="AF769" s="214">
        <v>0.25</v>
      </c>
      <c r="AG769" s="209"/>
      <c r="AH769" s="216">
        <f t="shared" si="26"/>
        <v>0.75</v>
      </c>
      <c r="AI769" s="54">
        <f t="shared" si="27"/>
        <v>0.75</v>
      </c>
      <c r="AJ769" s="217">
        <v>16705730</v>
      </c>
      <c r="AK769" s="215">
        <v>31401</v>
      </c>
      <c r="AL769" s="209" t="s">
        <v>957</v>
      </c>
      <c r="AM769" s="233">
        <v>14395362</v>
      </c>
      <c r="AN769" s="206"/>
    </row>
    <row r="770" spans="1:40" ht="38.25" x14ac:dyDescent="0.25">
      <c r="A770" s="206">
        <v>1</v>
      </c>
      <c r="B770" s="207" t="s">
        <v>5</v>
      </c>
      <c r="C770" s="206">
        <v>2</v>
      </c>
      <c r="D770" s="206" t="s">
        <v>963</v>
      </c>
      <c r="E770" s="207" t="s">
        <v>112</v>
      </c>
      <c r="F770" s="208">
        <v>3</v>
      </c>
      <c r="G770" s="206" t="s">
        <v>1836</v>
      </c>
      <c r="H770" s="207" t="s">
        <v>1837</v>
      </c>
      <c r="I770" s="206">
        <v>10</v>
      </c>
      <c r="J770" s="206">
        <v>5</v>
      </c>
      <c r="K770" s="207" t="s">
        <v>1081</v>
      </c>
      <c r="L770" s="208">
        <v>2020051290042</v>
      </c>
      <c r="M770" s="206">
        <v>2</v>
      </c>
      <c r="N770" s="209">
        <v>1232</v>
      </c>
      <c r="O770" s="210" t="s">
        <v>672</v>
      </c>
      <c r="P770" s="211" t="s">
        <v>952</v>
      </c>
      <c r="Q770" s="211">
        <v>4</v>
      </c>
      <c r="R770" s="212" t="s">
        <v>953</v>
      </c>
      <c r="S770" s="211">
        <v>1</v>
      </c>
      <c r="T770" s="210" t="s">
        <v>1832</v>
      </c>
      <c r="U770" s="213" t="s">
        <v>1839</v>
      </c>
      <c r="V770" s="209" t="s">
        <v>952</v>
      </c>
      <c r="W770" s="209">
        <v>4</v>
      </c>
      <c r="X770" s="209" t="s">
        <v>956</v>
      </c>
      <c r="Y770" s="214">
        <v>1</v>
      </c>
      <c r="Z770" s="215">
        <v>1</v>
      </c>
      <c r="AA770" s="209">
        <v>1</v>
      </c>
      <c r="AB770" s="215">
        <v>1</v>
      </c>
      <c r="AC770" s="209">
        <v>1</v>
      </c>
      <c r="AD770" s="215">
        <v>1</v>
      </c>
      <c r="AE770" s="209">
        <v>1</v>
      </c>
      <c r="AF770" s="215">
        <v>1</v>
      </c>
      <c r="AG770" s="209"/>
      <c r="AH770" s="216">
        <f t="shared" si="26"/>
        <v>0.75</v>
      </c>
      <c r="AI770" s="54">
        <f t="shared" si="27"/>
        <v>0.75</v>
      </c>
      <c r="AJ770" s="217">
        <v>16705729</v>
      </c>
      <c r="AK770" s="215">
        <v>31401</v>
      </c>
      <c r="AL770" s="209" t="s">
        <v>957</v>
      </c>
      <c r="AM770" s="233">
        <v>14000000</v>
      </c>
      <c r="AN770" s="206"/>
    </row>
    <row r="771" spans="1:40" ht="38.25" x14ac:dyDescent="0.25">
      <c r="A771" s="206">
        <v>1</v>
      </c>
      <c r="B771" s="207" t="s">
        <v>5</v>
      </c>
      <c r="C771" s="206">
        <v>4</v>
      </c>
      <c r="D771" s="206" t="s">
        <v>1008</v>
      </c>
      <c r="E771" s="207" t="s">
        <v>102</v>
      </c>
      <c r="F771" s="208">
        <v>1</v>
      </c>
      <c r="G771" s="206" t="s">
        <v>1009</v>
      </c>
      <c r="H771" s="207" t="s">
        <v>1010</v>
      </c>
      <c r="I771" s="206">
        <v>10</v>
      </c>
      <c r="J771" s="206">
        <v>3</v>
      </c>
      <c r="K771" s="207" t="s">
        <v>1081</v>
      </c>
      <c r="L771" s="208">
        <v>2020051290042</v>
      </c>
      <c r="M771" s="206">
        <v>1</v>
      </c>
      <c r="N771" s="209">
        <v>1411</v>
      </c>
      <c r="O771" s="210" t="s">
        <v>673</v>
      </c>
      <c r="P771" s="211" t="s">
        <v>952</v>
      </c>
      <c r="Q771" s="211">
        <v>4</v>
      </c>
      <c r="R771" s="212" t="s">
        <v>953</v>
      </c>
      <c r="S771" s="211">
        <v>1</v>
      </c>
      <c r="T771" s="210" t="s">
        <v>1832</v>
      </c>
      <c r="U771" s="213" t="s">
        <v>1840</v>
      </c>
      <c r="V771" s="209" t="s">
        <v>952</v>
      </c>
      <c r="W771" s="209">
        <v>2000</v>
      </c>
      <c r="X771" s="209" t="s">
        <v>956</v>
      </c>
      <c r="Y771" s="214">
        <v>1</v>
      </c>
      <c r="Z771" s="215">
        <v>469</v>
      </c>
      <c r="AA771" s="209">
        <v>469</v>
      </c>
      <c r="AB771" s="215">
        <v>510</v>
      </c>
      <c r="AC771" s="209">
        <v>510</v>
      </c>
      <c r="AD771" s="215">
        <v>511</v>
      </c>
      <c r="AE771" s="209">
        <v>511</v>
      </c>
      <c r="AF771" s="215">
        <v>510</v>
      </c>
      <c r="AG771" s="209"/>
      <c r="AH771" s="216">
        <f t="shared" si="26"/>
        <v>0.745</v>
      </c>
      <c r="AI771" s="54">
        <f t="shared" si="27"/>
        <v>0.745</v>
      </c>
      <c r="AJ771" s="217">
        <v>100000000</v>
      </c>
      <c r="AK771" s="215">
        <v>31813</v>
      </c>
      <c r="AL771" s="209" t="s">
        <v>957</v>
      </c>
      <c r="AM771" s="233">
        <v>66825000</v>
      </c>
      <c r="AN771" s="206"/>
    </row>
    <row r="772" spans="1:40" ht="38.25" x14ac:dyDescent="0.25">
      <c r="A772" s="206">
        <v>1</v>
      </c>
      <c r="B772" s="207" t="s">
        <v>5</v>
      </c>
      <c r="C772" s="206">
        <v>5</v>
      </c>
      <c r="D772" s="206" t="s">
        <v>1841</v>
      </c>
      <c r="E772" s="207" t="s">
        <v>26</v>
      </c>
      <c r="F772" s="208">
        <v>1</v>
      </c>
      <c r="G772" s="206" t="s">
        <v>1842</v>
      </c>
      <c r="H772" s="207" t="s">
        <v>1843</v>
      </c>
      <c r="I772" s="206">
        <v>16</v>
      </c>
      <c r="J772" s="206">
        <v>17</v>
      </c>
      <c r="K772" s="207" t="s">
        <v>1844</v>
      </c>
      <c r="L772" s="208">
        <v>2020051290045</v>
      </c>
      <c r="M772" s="206">
        <v>1</v>
      </c>
      <c r="N772" s="209">
        <v>1511</v>
      </c>
      <c r="O772" s="210" t="s">
        <v>674</v>
      </c>
      <c r="P772" s="211" t="s">
        <v>952</v>
      </c>
      <c r="Q772" s="211">
        <v>4</v>
      </c>
      <c r="R772" s="212" t="s">
        <v>953</v>
      </c>
      <c r="S772" s="211">
        <v>1</v>
      </c>
      <c r="T772" s="210" t="s">
        <v>1832</v>
      </c>
      <c r="U772" s="213" t="s">
        <v>1845</v>
      </c>
      <c r="V772" s="209" t="s">
        <v>952</v>
      </c>
      <c r="W772" s="209">
        <v>4</v>
      </c>
      <c r="X772" s="209" t="s">
        <v>956</v>
      </c>
      <c r="Y772" s="214">
        <v>1</v>
      </c>
      <c r="Z772" s="215">
        <v>0</v>
      </c>
      <c r="AA772" s="209">
        <v>0</v>
      </c>
      <c r="AB772" s="215">
        <v>1</v>
      </c>
      <c r="AC772" s="209">
        <v>1</v>
      </c>
      <c r="AD772" s="215">
        <v>1</v>
      </c>
      <c r="AE772" s="209">
        <v>1</v>
      </c>
      <c r="AF772" s="215">
        <v>2</v>
      </c>
      <c r="AG772" s="209"/>
      <c r="AH772" s="216">
        <f t="shared" si="26"/>
        <v>0.5</v>
      </c>
      <c r="AI772" s="54">
        <f t="shared" si="27"/>
        <v>0.5</v>
      </c>
      <c r="AJ772" s="217">
        <v>1592975</v>
      </c>
      <c r="AK772" s="215">
        <v>51402</v>
      </c>
      <c r="AL772" s="209" t="s">
        <v>1614</v>
      </c>
      <c r="AM772" s="233">
        <v>1000000</v>
      </c>
      <c r="AN772" s="206"/>
    </row>
    <row r="773" spans="1:40" ht="76.5" x14ac:dyDescent="0.25">
      <c r="A773" s="206">
        <v>1</v>
      </c>
      <c r="B773" s="207" t="s">
        <v>5</v>
      </c>
      <c r="C773" s="206">
        <v>5</v>
      </c>
      <c r="D773" s="206">
        <v>15</v>
      </c>
      <c r="E773" s="207" t="s">
        <v>26</v>
      </c>
      <c r="F773" s="208">
        <v>1</v>
      </c>
      <c r="G773" s="206" t="s">
        <v>1842</v>
      </c>
      <c r="H773" s="207" t="s">
        <v>1843</v>
      </c>
      <c r="I773" s="206">
        <v>16</v>
      </c>
      <c r="J773" s="206">
        <v>10</v>
      </c>
      <c r="K773" s="207" t="s">
        <v>1844</v>
      </c>
      <c r="L773" s="208">
        <v>2020051290045</v>
      </c>
      <c r="M773" s="206">
        <v>2</v>
      </c>
      <c r="N773" s="209">
        <v>1512</v>
      </c>
      <c r="O773" s="210" t="s">
        <v>29</v>
      </c>
      <c r="P773" s="211" t="s">
        <v>952</v>
      </c>
      <c r="Q773" s="211">
        <v>4</v>
      </c>
      <c r="R773" s="212" t="s">
        <v>953</v>
      </c>
      <c r="S773" s="211">
        <v>1</v>
      </c>
      <c r="T773" s="210" t="s">
        <v>1832</v>
      </c>
      <c r="U773" s="213" t="s">
        <v>1846</v>
      </c>
      <c r="V773" s="209" t="s">
        <v>952</v>
      </c>
      <c r="W773" s="209">
        <v>1200</v>
      </c>
      <c r="X773" s="209" t="s">
        <v>956</v>
      </c>
      <c r="Y773" s="214">
        <v>0.6</v>
      </c>
      <c r="Z773" s="215">
        <v>337</v>
      </c>
      <c r="AA773" s="209">
        <v>337</v>
      </c>
      <c r="AB773" s="215">
        <v>300</v>
      </c>
      <c r="AC773" s="209">
        <v>300</v>
      </c>
      <c r="AD773" s="215">
        <v>300</v>
      </c>
      <c r="AE773" s="209">
        <v>300</v>
      </c>
      <c r="AF773" s="215">
        <v>263</v>
      </c>
      <c r="AG773" s="209"/>
      <c r="AH773" s="216">
        <f t="shared" si="26"/>
        <v>0.78083333333333338</v>
      </c>
      <c r="AI773" s="54">
        <f t="shared" si="27"/>
        <v>0.78083333333333338</v>
      </c>
      <c r="AJ773" s="217">
        <v>11000000</v>
      </c>
      <c r="AK773" s="215">
        <v>51402</v>
      </c>
      <c r="AL773" s="209" t="s">
        <v>1614</v>
      </c>
      <c r="AM773" s="233">
        <v>6744700</v>
      </c>
      <c r="AN773" s="206"/>
    </row>
    <row r="774" spans="1:40" ht="76.5" x14ac:dyDescent="0.25">
      <c r="A774" s="206">
        <v>1</v>
      </c>
      <c r="B774" s="207" t="s">
        <v>5</v>
      </c>
      <c r="C774" s="206">
        <v>5</v>
      </c>
      <c r="D774" s="206">
        <v>15</v>
      </c>
      <c r="E774" s="207" t="s">
        <v>26</v>
      </c>
      <c r="F774" s="208">
        <v>1</v>
      </c>
      <c r="G774" s="206" t="s">
        <v>1842</v>
      </c>
      <c r="H774" s="207" t="s">
        <v>1843</v>
      </c>
      <c r="I774" s="206">
        <v>16</v>
      </c>
      <c r="J774" s="206">
        <v>10</v>
      </c>
      <c r="K774" s="207" t="s">
        <v>1844</v>
      </c>
      <c r="L774" s="208">
        <v>2020051290045</v>
      </c>
      <c r="M774" s="206">
        <v>2</v>
      </c>
      <c r="N774" s="209">
        <v>1512</v>
      </c>
      <c r="O774" s="210" t="s">
        <v>29</v>
      </c>
      <c r="P774" s="211" t="s">
        <v>952</v>
      </c>
      <c r="Q774" s="211">
        <v>4</v>
      </c>
      <c r="R774" s="212" t="s">
        <v>953</v>
      </c>
      <c r="S774" s="211">
        <v>1</v>
      </c>
      <c r="T774" s="210" t="s">
        <v>1832</v>
      </c>
      <c r="U774" s="213" t="s">
        <v>1846</v>
      </c>
      <c r="V774" s="209" t="s">
        <v>952</v>
      </c>
      <c r="W774" s="209">
        <v>1200</v>
      </c>
      <c r="X774" s="209" t="s">
        <v>956</v>
      </c>
      <c r="Y774" s="214">
        <v>0.6</v>
      </c>
      <c r="Z774" s="215">
        <v>337</v>
      </c>
      <c r="AA774" s="209">
        <v>337</v>
      </c>
      <c r="AB774" s="215">
        <v>300</v>
      </c>
      <c r="AC774" s="209">
        <v>300</v>
      </c>
      <c r="AD774" s="215">
        <v>300</v>
      </c>
      <c r="AE774" s="209">
        <v>300</v>
      </c>
      <c r="AF774" s="215">
        <v>263</v>
      </c>
      <c r="AG774" s="209"/>
      <c r="AH774" s="216">
        <f t="shared" si="26"/>
        <v>0.78083333333333338</v>
      </c>
      <c r="AI774" s="54">
        <f t="shared" si="27"/>
        <v>0.78083333333333338</v>
      </c>
      <c r="AJ774" s="217">
        <v>22396170</v>
      </c>
      <c r="AK774" s="215">
        <v>51802</v>
      </c>
      <c r="AL774" s="209" t="s">
        <v>1614</v>
      </c>
      <c r="AM774" s="233">
        <v>21638505</v>
      </c>
      <c r="AN774" s="206"/>
    </row>
    <row r="775" spans="1:40" ht="76.5" x14ac:dyDescent="0.25">
      <c r="A775" s="206">
        <v>1</v>
      </c>
      <c r="B775" s="207" t="s">
        <v>5</v>
      </c>
      <c r="C775" s="206">
        <v>5</v>
      </c>
      <c r="D775" s="206">
        <v>15</v>
      </c>
      <c r="E775" s="207" t="s">
        <v>26</v>
      </c>
      <c r="F775" s="208">
        <v>1</v>
      </c>
      <c r="G775" s="206" t="s">
        <v>1842</v>
      </c>
      <c r="H775" s="207" t="s">
        <v>1843</v>
      </c>
      <c r="I775" s="206">
        <v>16</v>
      </c>
      <c r="J775" s="206">
        <v>10</v>
      </c>
      <c r="K775" s="207" t="s">
        <v>1844</v>
      </c>
      <c r="L775" s="208">
        <v>2020051290045</v>
      </c>
      <c r="M775" s="206">
        <v>2</v>
      </c>
      <c r="N775" s="209">
        <v>1512</v>
      </c>
      <c r="O775" s="210" t="s">
        <v>29</v>
      </c>
      <c r="P775" s="211" t="s">
        <v>952</v>
      </c>
      <c r="Q775" s="211">
        <v>4</v>
      </c>
      <c r="R775" s="212" t="s">
        <v>953</v>
      </c>
      <c r="S775" s="211">
        <v>1</v>
      </c>
      <c r="T775" s="210" t="s">
        <v>1832</v>
      </c>
      <c r="U775" s="213" t="s">
        <v>1847</v>
      </c>
      <c r="V775" s="209" t="s">
        <v>952</v>
      </c>
      <c r="W775" s="209">
        <v>20</v>
      </c>
      <c r="X775" s="209" t="s">
        <v>956</v>
      </c>
      <c r="Y775" s="214">
        <v>0.3</v>
      </c>
      <c r="Z775" s="215">
        <v>6</v>
      </c>
      <c r="AA775" s="209">
        <v>6</v>
      </c>
      <c r="AB775" s="215">
        <v>4</v>
      </c>
      <c r="AC775" s="209">
        <v>0</v>
      </c>
      <c r="AD775" s="215">
        <v>4</v>
      </c>
      <c r="AE775" s="209">
        <v>0</v>
      </c>
      <c r="AF775" s="215">
        <v>6</v>
      </c>
      <c r="AG775" s="209"/>
      <c r="AH775" s="216">
        <f t="shared" si="26"/>
        <v>0.3</v>
      </c>
      <c r="AI775" s="54">
        <f t="shared" si="27"/>
        <v>0.3</v>
      </c>
      <c r="AJ775" s="217">
        <v>5000000</v>
      </c>
      <c r="AK775" s="215">
        <v>51802</v>
      </c>
      <c r="AL775" s="209" t="s">
        <v>1614</v>
      </c>
      <c r="AM775" s="233">
        <v>0</v>
      </c>
      <c r="AN775" s="206" t="s">
        <v>1848</v>
      </c>
    </row>
    <row r="776" spans="1:40" ht="76.5" x14ac:dyDescent="0.25">
      <c r="A776" s="206">
        <v>1</v>
      </c>
      <c r="B776" s="207" t="s">
        <v>5</v>
      </c>
      <c r="C776" s="206">
        <v>5</v>
      </c>
      <c r="D776" s="206">
        <v>15</v>
      </c>
      <c r="E776" s="207" t="s">
        <v>26</v>
      </c>
      <c r="F776" s="208">
        <v>1</v>
      </c>
      <c r="G776" s="206" t="s">
        <v>1842</v>
      </c>
      <c r="H776" s="207" t="s">
        <v>1843</v>
      </c>
      <c r="I776" s="206">
        <v>16</v>
      </c>
      <c r="J776" s="206">
        <v>10</v>
      </c>
      <c r="K776" s="207" t="s">
        <v>1844</v>
      </c>
      <c r="L776" s="208">
        <v>2020051290045</v>
      </c>
      <c r="M776" s="206">
        <v>2</v>
      </c>
      <c r="N776" s="209">
        <v>1512</v>
      </c>
      <c r="O776" s="210" t="s">
        <v>29</v>
      </c>
      <c r="P776" s="211" t="s">
        <v>952</v>
      </c>
      <c r="Q776" s="211">
        <v>4</v>
      </c>
      <c r="R776" s="212" t="s">
        <v>953</v>
      </c>
      <c r="S776" s="211">
        <v>1</v>
      </c>
      <c r="T776" s="210" t="s">
        <v>1832</v>
      </c>
      <c r="U776" s="213" t="s">
        <v>1849</v>
      </c>
      <c r="V776" s="209" t="s">
        <v>952</v>
      </c>
      <c r="W776" s="209">
        <v>2</v>
      </c>
      <c r="X776" s="209" t="s">
        <v>956</v>
      </c>
      <c r="Y776" s="214">
        <v>0.1</v>
      </c>
      <c r="Z776" s="215">
        <v>0</v>
      </c>
      <c r="AA776" s="209">
        <v>0</v>
      </c>
      <c r="AB776" s="215">
        <v>0</v>
      </c>
      <c r="AC776" s="209">
        <v>0</v>
      </c>
      <c r="AD776" s="215">
        <v>1</v>
      </c>
      <c r="AE776" s="209">
        <v>0</v>
      </c>
      <c r="AF776" s="215">
        <v>1</v>
      </c>
      <c r="AG776" s="209"/>
      <c r="AH776" s="216">
        <f t="shared" si="26"/>
        <v>0</v>
      </c>
      <c r="AI776" s="54">
        <f t="shared" si="27"/>
        <v>0</v>
      </c>
      <c r="AJ776" s="217">
        <v>5000000</v>
      </c>
      <c r="AK776" s="215">
        <v>51802</v>
      </c>
      <c r="AL776" s="209" t="s">
        <v>1614</v>
      </c>
      <c r="AM776" s="233">
        <v>0</v>
      </c>
      <c r="AN776" s="206" t="s">
        <v>1848</v>
      </c>
    </row>
    <row r="777" spans="1:40" ht="51" x14ac:dyDescent="0.25">
      <c r="A777" s="206">
        <v>1</v>
      </c>
      <c r="B777" s="207" t="s">
        <v>5</v>
      </c>
      <c r="C777" s="206">
        <v>5</v>
      </c>
      <c r="D777" s="206" t="s">
        <v>1841</v>
      </c>
      <c r="E777" s="207" t="s">
        <v>26</v>
      </c>
      <c r="F777" s="208">
        <v>1</v>
      </c>
      <c r="G777" s="206" t="s">
        <v>1842</v>
      </c>
      <c r="H777" s="207" t="s">
        <v>1843</v>
      </c>
      <c r="I777" s="206">
        <v>16</v>
      </c>
      <c r="J777" s="206">
        <v>3</v>
      </c>
      <c r="K777" s="207" t="s">
        <v>1844</v>
      </c>
      <c r="L777" s="208">
        <v>2020051290045</v>
      </c>
      <c r="M777" s="206">
        <v>3</v>
      </c>
      <c r="N777" s="209">
        <v>1513</v>
      </c>
      <c r="O777" s="210" t="s">
        <v>675</v>
      </c>
      <c r="P777" s="211" t="s">
        <v>952</v>
      </c>
      <c r="Q777" s="211">
        <v>4</v>
      </c>
      <c r="R777" s="212" t="s">
        <v>953</v>
      </c>
      <c r="S777" s="211">
        <v>1</v>
      </c>
      <c r="T777" s="210" t="s">
        <v>1832</v>
      </c>
      <c r="U777" s="213" t="s">
        <v>1850</v>
      </c>
      <c r="V777" s="209" t="s">
        <v>952</v>
      </c>
      <c r="W777" s="209">
        <v>9</v>
      </c>
      <c r="X777" s="209" t="s">
        <v>956</v>
      </c>
      <c r="Y777" s="214">
        <v>0.33</v>
      </c>
      <c r="Z777" s="215">
        <v>1</v>
      </c>
      <c r="AA777" s="209">
        <v>1</v>
      </c>
      <c r="AB777" s="215">
        <v>2</v>
      </c>
      <c r="AC777" s="209">
        <v>2</v>
      </c>
      <c r="AD777" s="215">
        <v>2</v>
      </c>
      <c r="AE777" s="209">
        <v>2</v>
      </c>
      <c r="AF777" s="215">
        <v>3</v>
      </c>
      <c r="AG777" s="209"/>
      <c r="AH777" s="216">
        <f t="shared" si="26"/>
        <v>0.625</v>
      </c>
      <c r="AI777" s="54">
        <f t="shared" si="27"/>
        <v>0.625</v>
      </c>
      <c r="AJ777" s="217">
        <v>16000000</v>
      </c>
      <c r="AK777" s="215">
        <v>51802</v>
      </c>
      <c r="AL777" s="209" t="s">
        <v>1614</v>
      </c>
      <c r="AM777" s="233">
        <v>1000000</v>
      </c>
      <c r="AN777" s="206"/>
    </row>
    <row r="778" spans="1:40" ht="51" x14ac:dyDescent="0.25">
      <c r="A778" s="206">
        <v>1</v>
      </c>
      <c r="B778" s="207" t="s">
        <v>5</v>
      </c>
      <c r="C778" s="206">
        <v>5</v>
      </c>
      <c r="D778" s="206" t="s">
        <v>1841</v>
      </c>
      <c r="E778" s="207" t="s">
        <v>26</v>
      </c>
      <c r="F778" s="208">
        <v>1</v>
      </c>
      <c r="G778" s="206" t="s">
        <v>1842</v>
      </c>
      <c r="H778" s="207" t="s">
        <v>1843</v>
      </c>
      <c r="I778" s="206">
        <v>16</v>
      </c>
      <c r="J778" s="206">
        <v>3</v>
      </c>
      <c r="K778" s="207" t="s">
        <v>1844</v>
      </c>
      <c r="L778" s="208">
        <v>2020051290045</v>
      </c>
      <c r="M778" s="206">
        <v>3</v>
      </c>
      <c r="N778" s="209">
        <v>1513</v>
      </c>
      <c r="O778" s="210" t="s">
        <v>675</v>
      </c>
      <c r="P778" s="211" t="s">
        <v>952</v>
      </c>
      <c r="Q778" s="211">
        <v>4</v>
      </c>
      <c r="R778" s="212" t="s">
        <v>953</v>
      </c>
      <c r="S778" s="211">
        <v>1</v>
      </c>
      <c r="T778" s="210" t="s">
        <v>1832</v>
      </c>
      <c r="U778" s="213" t="s">
        <v>1851</v>
      </c>
      <c r="V778" s="209" t="s">
        <v>952</v>
      </c>
      <c r="W778" s="209">
        <v>9</v>
      </c>
      <c r="X778" s="209" t="s">
        <v>956</v>
      </c>
      <c r="Y778" s="214">
        <v>0.33</v>
      </c>
      <c r="Z778" s="215">
        <v>1</v>
      </c>
      <c r="AA778" s="209">
        <v>1</v>
      </c>
      <c r="AB778" s="215">
        <v>2</v>
      </c>
      <c r="AC778" s="209">
        <v>2</v>
      </c>
      <c r="AD778" s="215">
        <v>3</v>
      </c>
      <c r="AE778" s="209">
        <v>3</v>
      </c>
      <c r="AF778" s="215">
        <v>3</v>
      </c>
      <c r="AG778" s="209"/>
      <c r="AH778" s="216">
        <f t="shared" si="26"/>
        <v>0.66666666666666663</v>
      </c>
      <c r="AI778" s="54">
        <f t="shared" si="27"/>
        <v>0.66666666666666663</v>
      </c>
      <c r="AJ778" s="217">
        <v>11800000</v>
      </c>
      <c r="AK778" s="215">
        <v>51402</v>
      </c>
      <c r="AL778" s="209" t="s">
        <v>1614</v>
      </c>
      <c r="AM778" s="233">
        <v>1000000</v>
      </c>
      <c r="AN778" s="206" t="s">
        <v>1852</v>
      </c>
    </row>
    <row r="779" spans="1:40" ht="51" x14ac:dyDescent="0.25">
      <c r="A779" s="206">
        <v>1</v>
      </c>
      <c r="B779" s="207" t="s">
        <v>5</v>
      </c>
      <c r="C779" s="206">
        <v>5</v>
      </c>
      <c r="D779" s="206" t="s">
        <v>1841</v>
      </c>
      <c r="E779" s="207" t="s">
        <v>26</v>
      </c>
      <c r="F779" s="208">
        <v>1</v>
      </c>
      <c r="G779" s="206" t="s">
        <v>1842</v>
      </c>
      <c r="H779" s="207" t="s">
        <v>1843</v>
      </c>
      <c r="I779" s="206">
        <v>16</v>
      </c>
      <c r="J779" s="206">
        <v>3</v>
      </c>
      <c r="K779" s="207" t="s">
        <v>1844</v>
      </c>
      <c r="L779" s="208">
        <v>2020051290045</v>
      </c>
      <c r="M779" s="206">
        <v>3</v>
      </c>
      <c r="N779" s="209">
        <v>1513</v>
      </c>
      <c r="O779" s="210" t="s">
        <v>675</v>
      </c>
      <c r="P779" s="211" t="s">
        <v>952</v>
      </c>
      <c r="Q779" s="211">
        <v>4</v>
      </c>
      <c r="R779" s="212" t="s">
        <v>953</v>
      </c>
      <c r="S779" s="211">
        <v>1</v>
      </c>
      <c r="T779" s="210" t="s">
        <v>1832</v>
      </c>
      <c r="U779" s="213" t="s">
        <v>1851</v>
      </c>
      <c r="V779" s="209" t="s">
        <v>952</v>
      </c>
      <c r="W779" s="209">
        <v>9</v>
      </c>
      <c r="X779" s="209" t="s">
        <v>956</v>
      </c>
      <c r="Y779" s="214">
        <v>0.33</v>
      </c>
      <c r="Z779" s="215">
        <v>1</v>
      </c>
      <c r="AA779" s="209">
        <v>1</v>
      </c>
      <c r="AB779" s="215">
        <v>2</v>
      </c>
      <c r="AC779" s="209">
        <v>2</v>
      </c>
      <c r="AD779" s="215">
        <v>3</v>
      </c>
      <c r="AE779" s="209">
        <v>3</v>
      </c>
      <c r="AF779" s="215">
        <v>3</v>
      </c>
      <c r="AG779" s="209"/>
      <c r="AH779" s="216">
        <f t="shared" si="26"/>
        <v>0.66666666666666663</v>
      </c>
      <c r="AI779" s="54">
        <f t="shared" si="27"/>
        <v>0.66666666666666663</v>
      </c>
      <c r="AJ779" s="217">
        <v>2000000</v>
      </c>
      <c r="AK779" s="215">
        <v>51802</v>
      </c>
      <c r="AL779" s="209" t="s">
        <v>1614</v>
      </c>
      <c r="AM779" s="233">
        <v>11000000</v>
      </c>
      <c r="AN779" s="206"/>
    </row>
    <row r="780" spans="1:40" ht="25.5" x14ac:dyDescent="0.25">
      <c r="A780" s="206">
        <v>3</v>
      </c>
      <c r="B780" s="207" t="s">
        <v>281</v>
      </c>
      <c r="C780" s="206">
        <v>1</v>
      </c>
      <c r="D780" s="206" t="s">
        <v>1434</v>
      </c>
      <c r="E780" s="207" t="s">
        <v>1435</v>
      </c>
      <c r="F780" s="208">
        <v>3</v>
      </c>
      <c r="G780" s="206" t="s">
        <v>1444</v>
      </c>
      <c r="H780" s="207" t="s">
        <v>1445</v>
      </c>
      <c r="I780" s="206">
        <v>11</v>
      </c>
      <c r="J780" s="206">
        <v>3</v>
      </c>
      <c r="K780" s="207" t="s">
        <v>1853</v>
      </c>
      <c r="L780" s="208">
        <v>2020051290047</v>
      </c>
      <c r="M780" s="206">
        <v>5</v>
      </c>
      <c r="N780" s="209">
        <v>3135</v>
      </c>
      <c r="O780" s="210" t="s">
        <v>339</v>
      </c>
      <c r="P780" s="211" t="s">
        <v>952</v>
      </c>
      <c r="Q780" s="211">
        <v>4</v>
      </c>
      <c r="R780" s="212" t="s">
        <v>953</v>
      </c>
      <c r="S780" s="211">
        <v>1</v>
      </c>
      <c r="T780" s="210" t="s">
        <v>1832</v>
      </c>
      <c r="U780" s="213" t="s">
        <v>1854</v>
      </c>
      <c r="V780" s="209" t="s">
        <v>952</v>
      </c>
      <c r="W780" s="209">
        <v>200</v>
      </c>
      <c r="X780" s="209" t="s">
        <v>956</v>
      </c>
      <c r="Y780" s="214">
        <v>1</v>
      </c>
      <c r="Z780" s="215">
        <v>97</v>
      </c>
      <c r="AA780" s="209">
        <v>97</v>
      </c>
      <c r="AB780" s="215">
        <v>30</v>
      </c>
      <c r="AC780" s="209">
        <v>30</v>
      </c>
      <c r="AD780" s="215">
        <v>33</v>
      </c>
      <c r="AE780" s="209">
        <v>33</v>
      </c>
      <c r="AF780" s="215">
        <v>40</v>
      </c>
      <c r="AG780" s="209"/>
      <c r="AH780" s="216">
        <f t="shared" si="26"/>
        <v>0.8</v>
      </c>
      <c r="AI780" s="54">
        <f t="shared" si="27"/>
        <v>0.8</v>
      </c>
      <c r="AJ780" s="217">
        <v>51000000</v>
      </c>
      <c r="AK780" s="215">
        <v>31813</v>
      </c>
      <c r="AL780" s="209" t="s">
        <v>957</v>
      </c>
      <c r="AM780" s="233">
        <v>38877000</v>
      </c>
      <c r="AN780" s="206"/>
    </row>
    <row r="781" spans="1:40" ht="63.75" x14ac:dyDescent="0.25">
      <c r="A781" s="206">
        <v>3</v>
      </c>
      <c r="B781" s="207" t="s">
        <v>281</v>
      </c>
      <c r="C781" s="206">
        <v>3</v>
      </c>
      <c r="D781" s="206" t="s">
        <v>1519</v>
      </c>
      <c r="E781" s="207" t="s">
        <v>1520</v>
      </c>
      <c r="F781" s="208">
        <v>1</v>
      </c>
      <c r="G781" s="206" t="s">
        <v>1521</v>
      </c>
      <c r="H781" s="207" t="s">
        <v>1522</v>
      </c>
      <c r="I781" s="206">
        <v>13</v>
      </c>
      <c r="J781" s="206"/>
      <c r="K781" s="207" t="s">
        <v>1855</v>
      </c>
      <c r="L781" s="208">
        <v>2020051290043</v>
      </c>
      <c r="M781" s="206">
        <v>3</v>
      </c>
      <c r="N781" s="209">
        <v>3313</v>
      </c>
      <c r="O781" s="210" t="s">
        <v>318</v>
      </c>
      <c r="P781" s="211" t="s">
        <v>952</v>
      </c>
      <c r="Q781" s="211">
        <v>7</v>
      </c>
      <c r="R781" s="212" t="s">
        <v>953</v>
      </c>
      <c r="S781" s="211">
        <v>2</v>
      </c>
      <c r="T781" s="210" t="s">
        <v>1832</v>
      </c>
      <c r="U781" s="213" t="s">
        <v>1856</v>
      </c>
      <c r="V781" s="209" t="s">
        <v>952</v>
      </c>
      <c r="W781" s="209">
        <v>2</v>
      </c>
      <c r="X781" s="209" t="s">
        <v>956</v>
      </c>
      <c r="Y781" s="214">
        <v>1</v>
      </c>
      <c r="Z781" s="215">
        <v>0</v>
      </c>
      <c r="AA781" s="209">
        <v>0</v>
      </c>
      <c r="AB781" s="215">
        <v>0</v>
      </c>
      <c r="AC781" s="209">
        <v>0</v>
      </c>
      <c r="AD781" s="215">
        <v>1</v>
      </c>
      <c r="AE781" s="209">
        <v>0</v>
      </c>
      <c r="AF781" s="215">
        <v>1</v>
      </c>
      <c r="AG781" s="209"/>
      <c r="AH781" s="216">
        <f t="shared" si="26"/>
        <v>0</v>
      </c>
      <c r="AI781" s="54">
        <f t="shared" si="27"/>
        <v>0</v>
      </c>
      <c r="AJ781" s="217">
        <v>57959596</v>
      </c>
      <c r="AK781" s="215">
        <v>31203</v>
      </c>
      <c r="AL781" s="209" t="s">
        <v>957</v>
      </c>
      <c r="AM781" s="233">
        <v>0</v>
      </c>
      <c r="AN781" s="206"/>
    </row>
    <row r="782" spans="1:40" ht="38.25" x14ac:dyDescent="0.25">
      <c r="A782" s="206">
        <v>3</v>
      </c>
      <c r="B782" s="207" t="s">
        <v>281</v>
      </c>
      <c r="C782" s="206">
        <v>3</v>
      </c>
      <c r="D782" s="206" t="s">
        <v>1519</v>
      </c>
      <c r="E782" s="207" t="s">
        <v>1520</v>
      </c>
      <c r="F782" s="208">
        <v>1</v>
      </c>
      <c r="G782" s="206" t="s">
        <v>1521</v>
      </c>
      <c r="H782" s="207" t="s">
        <v>1522</v>
      </c>
      <c r="I782" s="206">
        <v>13</v>
      </c>
      <c r="J782" s="206"/>
      <c r="K782" s="207" t="s">
        <v>1855</v>
      </c>
      <c r="L782" s="208">
        <v>2020051290043</v>
      </c>
      <c r="M782" s="206">
        <v>5</v>
      </c>
      <c r="N782" s="209">
        <v>3315</v>
      </c>
      <c r="O782" s="210" t="s">
        <v>676</v>
      </c>
      <c r="P782" s="211" t="s">
        <v>952</v>
      </c>
      <c r="Q782" s="211">
        <v>8</v>
      </c>
      <c r="R782" s="212" t="s">
        <v>953</v>
      </c>
      <c r="S782" s="211">
        <v>2</v>
      </c>
      <c r="T782" s="210" t="s">
        <v>1832</v>
      </c>
      <c r="U782" s="213" t="s">
        <v>1857</v>
      </c>
      <c r="V782" s="209" t="s">
        <v>952</v>
      </c>
      <c r="W782" s="209">
        <v>3</v>
      </c>
      <c r="X782" s="209" t="s">
        <v>956</v>
      </c>
      <c r="Y782" s="214">
        <v>1</v>
      </c>
      <c r="Z782" s="215">
        <v>1</v>
      </c>
      <c r="AA782" s="209">
        <v>1</v>
      </c>
      <c r="AB782" s="215">
        <v>0</v>
      </c>
      <c r="AC782" s="209">
        <v>0</v>
      </c>
      <c r="AD782" s="215">
        <v>1</v>
      </c>
      <c r="AE782" s="209">
        <v>0</v>
      </c>
      <c r="AF782" s="215">
        <v>1</v>
      </c>
      <c r="AG782" s="209"/>
      <c r="AH782" s="216">
        <f t="shared" si="26"/>
        <v>0.33333333333333331</v>
      </c>
      <c r="AI782" s="54">
        <f t="shared" si="27"/>
        <v>0.33333333333333331</v>
      </c>
      <c r="AJ782" s="217">
        <v>57959596</v>
      </c>
      <c r="AK782" s="215">
        <v>31203</v>
      </c>
      <c r="AL782" s="209" t="s">
        <v>957</v>
      </c>
      <c r="AM782" s="233">
        <v>0</v>
      </c>
      <c r="AN782" s="206"/>
    </row>
    <row r="783" spans="1:40" ht="38.25" x14ac:dyDescent="0.25">
      <c r="A783" s="206">
        <v>3</v>
      </c>
      <c r="B783" s="207" t="s">
        <v>281</v>
      </c>
      <c r="C783" s="206">
        <v>3</v>
      </c>
      <c r="D783" s="206" t="s">
        <v>1519</v>
      </c>
      <c r="E783" s="207" t="s">
        <v>1520</v>
      </c>
      <c r="F783" s="208">
        <v>3</v>
      </c>
      <c r="G783" s="206" t="s">
        <v>1858</v>
      </c>
      <c r="H783" s="207" t="s">
        <v>1859</v>
      </c>
      <c r="I783" s="206">
        <v>13</v>
      </c>
      <c r="J783" s="206"/>
      <c r="K783" s="207" t="s">
        <v>1855</v>
      </c>
      <c r="L783" s="208">
        <v>2020051290043</v>
      </c>
      <c r="M783" s="206">
        <v>1</v>
      </c>
      <c r="N783" s="209">
        <v>3331</v>
      </c>
      <c r="O783" s="210" t="s">
        <v>677</v>
      </c>
      <c r="P783" s="211" t="s">
        <v>952</v>
      </c>
      <c r="Q783" s="211">
        <v>4</v>
      </c>
      <c r="R783" s="212" t="s">
        <v>953</v>
      </c>
      <c r="S783" s="211">
        <v>1</v>
      </c>
      <c r="T783" s="210" t="s">
        <v>1832</v>
      </c>
      <c r="U783" s="213" t="s">
        <v>1860</v>
      </c>
      <c r="V783" s="209" t="s">
        <v>983</v>
      </c>
      <c r="W783" s="214">
        <v>1</v>
      </c>
      <c r="X783" s="218" t="s">
        <v>962</v>
      </c>
      <c r="Y783" s="214">
        <v>1</v>
      </c>
      <c r="Z783" s="214">
        <v>1</v>
      </c>
      <c r="AA783" s="214">
        <v>1</v>
      </c>
      <c r="AB783" s="214">
        <v>1</v>
      </c>
      <c r="AC783" s="214">
        <v>1</v>
      </c>
      <c r="AD783" s="214">
        <v>1</v>
      </c>
      <c r="AE783" s="214">
        <v>1</v>
      </c>
      <c r="AF783" s="214">
        <v>1</v>
      </c>
      <c r="AG783" s="214"/>
      <c r="AH783" s="216">
        <v>1</v>
      </c>
      <c r="AI783" s="54">
        <f t="shared" si="27"/>
        <v>1</v>
      </c>
      <c r="AJ783" s="217">
        <v>57430582</v>
      </c>
      <c r="AK783" s="215">
        <v>31201</v>
      </c>
      <c r="AL783" s="209" t="s">
        <v>957</v>
      </c>
      <c r="AM783" s="233">
        <v>48000000</v>
      </c>
      <c r="AN783" s="206"/>
    </row>
    <row r="784" spans="1:40" ht="51" x14ac:dyDescent="0.25">
      <c r="A784" s="206">
        <v>3</v>
      </c>
      <c r="B784" s="207" t="s">
        <v>281</v>
      </c>
      <c r="C784" s="206">
        <v>3</v>
      </c>
      <c r="D784" s="206" t="s">
        <v>1519</v>
      </c>
      <c r="E784" s="207" t="s">
        <v>1520</v>
      </c>
      <c r="F784" s="208">
        <v>3</v>
      </c>
      <c r="G784" s="206" t="s">
        <v>1858</v>
      </c>
      <c r="H784" s="207" t="s">
        <v>1859</v>
      </c>
      <c r="I784" s="206">
        <v>13</v>
      </c>
      <c r="J784" s="206"/>
      <c r="K784" s="207" t="s">
        <v>1855</v>
      </c>
      <c r="L784" s="208">
        <v>2020051290043</v>
      </c>
      <c r="M784" s="206">
        <v>2</v>
      </c>
      <c r="N784" s="209">
        <v>3332</v>
      </c>
      <c r="O784" s="210" t="s">
        <v>322</v>
      </c>
      <c r="P784" s="211" t="s">
        <v>952</v>
      </c>
      <c r="Q784" s="211">
        <v>4</v>
      </c>
      <c r="R784" s="212" t="s">
        <v>953</v>
      </c>
      <c r="S784" s="211">
        <v>1</v>
      </c>
      <c r="T784" s="210" t="s">
        <v>1832</v>
      </c>
      <c r="U784" s="213" t="s">
        <v>1861</v>
      </c>
      <c r="V784" s="209" t="s">
        <v>952</v>
      </c>
      <c r="W784" s="209">
        <v>1</v>
      </c>
      <c r="X784" s="209" t="s">
        <v>956</v>
      </c>
      <c r="Y784" s="214">
        <v>1</v>
      </c>
      <c r="Z784" s="215">
        <v>0</v>
      </c>
      <c r="AA784" s="209">
        <v>0</v>
      </c>
      <c r="AB784" s="215">
        <v>0</v>
      </c>
      <c r="AC784" s="209">
        <v>0</v>
      </c>
      <c r="AD784" s="215">
        <v>1</v>
      </c>
      <c r="AE784" s="209">
        <v>0</v>
      </c>
      <c r="AF784" s="215">
        <v>0</v>
      </c>
      <c r="AG784" s="209"/>
      <c r="AH784" s="216">
        <f t="shared" ref="AH784:AH798" si="28">+IF(X784="Acumulado",(AA784+AC784+AE784+AG784)/(Z784+AB784+AD784+AF784),IF(X784="Mantenimiento",AA784/Z784,AA784/Z784))</f>
        <v>0</v>
      </c>
      <c r="AI784" s="54">
        <f t="shared" si="27"/>
        <v>0</v>
      </c>
      <c r="AJ784" s="217">
        <v>4741702</v>
      </c>
      <c r="AK784" s="215">
        <v>31201</v>
      </c>
      <c r="AL784" s="209" t="s">
        <v>957</v>
      </c>
      <c r="AM784" s="233">
        <v>0</v>
      </c>
      <c r="AN784" s="206"/>
    </row>
    <row r="785" spans="1:40" ht="38.25" x14ac:dyDescent="0.25">
      <c r="A785" s="206">
        <v>3</v>
      </c>
      <c r="B785" s="207" t="s">
        <v>281</v>
      </c>
      <c r="C785" s="206">
        <v>3</v>
      </c>
      <c r="D785" s="206">
        <v>33</v>
      </c>
      <c r="E785" s="207" t="s">
        <v>1520</v>
      </c>
      <c r="F785" s="208">
        <v>3</v>
      </c>
      <c r="G785" s="206">
        <v>333</v>
      </c>
      <c r="H785" s="207" t="s">
        <v>1859</v>
      </c>
      <c r="I785" s="206">
        <v>13</v>
      </c>
      <c r="J785" s="206"/>
      <c r="K785" s="207" t="s">
        <v>1855</v>
      </c>
      <c r="L785" s="208">
        <v>2020051290043</v>
      </c>
      <c r="M785" s="206">
        <v>3</v>
      </c>
      <c r="N785" s="209">
        <v>3333</v>
      </c>
      <c r="O785" s="210" t="s">
        <v>678</v>
      </c>
      <c r="P785" s="211" t="s">
        <v>952</v>
      </c>
      <c r="Q785" s="211">
        <v>4</v>
      </c>
      <c r="R785" s="212" t="s">
        <v>953</v>
      </c>
      <c r="S785" s="211">
        <v>1</v>
      </c>
      <c r="T785" s="210" t="s">
        <v>1832</v>
      </c>
      <c r="U785" s="213" t="s">
        <v>1862</v>
      </c>
      <c r="V785" s="209" t="s">
        <v>952</v>
      </c>
      <c r="W785" s="209">
        <v>180</v>
      </c>
      <c r="X785" s="209" t="s">
        <v>956</v>
      </c>
      <c r="Y785" s="214">
        <v>0.5</v>
      </c>
      <c r="Z785" s="215">
        <v>54</v>
      </c>
      <c r="AA785" s="209">
        <v>54</v>
      </c>
      <c r="AB785" s="215">
        <v>45</v>
      </c>
      <c r="AC785" s="209">
        <v>45</v>
      </c>
      <c r="AD785" s="215">
        <v>45</v>
      </c>
      <c r="AE785" s="209">
        <v>45</v>
      </c>
      <c r="AF785" s="215">
        <v>36</v>
      </c>
      <c r="AG785" s="209"/>
      <c r="AH785" s="216">
        <f t="shared" si="28"/>
        <v>0.8</v>
      </c>
      <c r="AI785" s="54">
        <f t="shared" si="27"/>
        <v>0.8</v>
      </c>
      <c r="AJ785" s="217">
        <v>48000000</v>
      </c>
      <c r="AK785" s="215">
        <v>31201</v>
      </c>
      <c r="AL785" s="209" t="s">
        <v>957</v>
      </c>
      <c r="AM785" s="233">
        <v>39753212</v>
      </c>
      <c r="AN785" s="206"/>
    </row>
    <row r="786" spans="1:40" ht="38.25" x14ac:dyDescent="0.25">
      <c r="A786" s="206">
        <v>3</v>
      </c>
      <c r="B786" s="207" t="s">
        <v>281</v>
      </c>
      <c r="C786" s="206">
        <v>3</v>
      </c>
      <c r="D786" s="206" t="s">
        <v>1519</v>
      </c>
      <c r="E786" s="207" t="s">
        <v>1520</v>
      </c>
      <c r="F786" s="208">
        <v>3</v>
      </c>
      <c r="G786" s="206" t="s">
        <v>1858</v>
      </c>
      <c r="H786" s="207" t="s">
        <v>1859</v>
      </c>
      <c r="I786" s="206">
        <v>13</v>
      </c>
      <c r="J786" s="206"/>
      <c r="K786" s="207" t="s">
        <v>1855</v>
      </c>
      <c r="L786" s="208">
        <v>2020051290043</v>
      </c>
      <c r="M786" s="206">
        <v>3</v>
      </c>
      <c r="N786" s="209">
        <v>3333</v>
      </c>
      <c r="O786" s="210" t="s">
        <v>678</v>
      </c>
      <c r="P786" s="211" t="s">
        <v>952</v>
      </c>
      <c r="Q786" s="211">
        <v>4</v>
      </c>
      <c r="R786" s="212" t="s">
        <v>953</v>
      </c>
      <c r="S786" s="211">
        <v>1</v>
      </c>
      <c r="T786" s="210" t="s">
        <v>1832</v>
      </c>
      <c r="U786" s="213" t="s">
        <v>1863</v>
      </c>
      <c r="V786" s="209" t="s">
        <v>952</v>
      </c>
      <c r="W786" s="209">
        <v>200</v>
      </c>
      <c r="X786" s="209" t="s">
        <v>956</v>
      </c>
      <c r="Y786" s="214">
        <v>0.5</v>
      </c>
      <c r="Z786" s="215">
        <v>62</v>
      </c>
      <c r="AA786" s="209">
        <v>62</v>
      </c>
      <c r="AB786" s="215">
        <v>50</v>
      </c>
      <c r="AC786" s="209">
        <v>50</v>
      </c>
      <c r="AD786" s="215">
        <v>50</v>
      </c>
      <c r="AE786" s="209">
        <v>50</v>
      </c>
      <c r="AF786" s="215">
        <v>38</v>
      </c>
      <c r="AG786" s="209"/>
      <c r="AH786" s="216">
        <f t="shared" si="28"/>
        <v>0.81</v>
      </c>
      <c r="AI786" s="54">
        <f t="shared" si="27"/>
        <v>0.81</v>
      </c>
      <c r="AJ786" s="217">
        <v>48000000</v>
      </c>
      <c r="AK786" s="215">
        <v>31201</v>
      </c>
      <c r="AL786" s="209" t="s">
        <v>957</v>
      </c>
      <c r="AM786" s="233">
        <v>39753212</v>
      </c>
      <c r="AN786" s="206"/>
    </row>
    <row r="787" spans="1:40" ht="38.25" x14ac:dyDescent="0.25">
      <c r="A787" s="206">
        <v>3</v>
      </c>
      <c r="B787" s="207" t="s">
        <v>281</v>
      </c>
      <c r="C787" s="206">
        <v>3</v>
      </c>
      <c r="D787" s="206">
        <v>33</v>
      </c>
      <c r="E787" s="207" t="s">
        <v>1520</v>
      </c>
      <c r="F787" s="208">
        <v>3</v>
      </c>
      <c r="G787" s="206">
        <v>333</v>
      </c>
      <c r="H787" s="207" t="s">
        <v>1859</v>
      </c>
      <c r="I787" s="206">
        <v>13</v>
      </c>
      <c r="J787" s="206"/>
      <c r="K787" s="207" t="s">
        <v>1855</v>
      </c>
      <c r="L787" s="208">
        <v>2020051290043</v>
      </c>
      <c r="M787" s="206">
        <v>3</v>
      </c>
      <c r="N787" s="209">
        <v>3333</v>
      </c>
      <c r="O787" s="210" t="s">
        <v>678</v>
      </c>
      <c r="P787" s="211" t="s">
        <v>952</v>
      </c>
      <c r="Q787" s="211">
        <v>4</v>
      </c>
      <c r="R787" s="212" t="s">
        <v>953</v>
      </c>
      <c r="S787" s="211">
        <v>1</v>
      </c>
      <c r="T787" s="210" t="s">
        <v>1832</v>
      </c>
      <c r="U787" s="213" t="s">
        <v>1864</v>
      </c>
      <c r="V787" s="209" t="s">
        <v>952</v>
      </c>
      <c r="W787" s="209">
        <v>180</v>
      </c>
      <c r="X787" s="209" t="s">
        <v>956</v>
      </c>
      <c r="Y787" s="214">
        <v>0.5</v>
      </c>
      <c r="Z787" s="215">
        <v>54</v>
      </c>
      <c r="AA787" s="209">
        <v>54</v>
      </c>
      <c r="AB787" s="215">
        <v>45</v>
      </c>
      <c r="AC787" s="209">
        <v>45</v>
      </c>
      <c r="AD787" s="215">
        <v>45</v>
      </c>
      <c r="AE787" s="209">
        <v>45</v>
      </c>
      <c r="AF787" s="215">
        <v>36</v>
      </c>
      <c r="AG787" s="209"/>
      <c r="AH787" s="216">
        <f t="shared" si="28"/>
        <v>0.8</v>
      </c>
      <c r="AI787" s="54">
        <f t="shared" si="27"/>
        <v>0.8</v>
      </c>
      <c r="AJ787" s="217">
        <v>45000000</v>
      </c>
      <c r="AK787" s="215">
        <v>31203</v>
      </c>
      <c r="AL787" s="209" t="s">
        <v>957</v>
      </c>
      <c r="AM787" s="233">
        <v>57800960</v>
      </c>
      <c r="AN787" s="206"/>
    </row>
    <row r="788" spans="1:40" ht="38.25" x14ac:dyDescent="0.25">
      <c r="A788" s="206">
        <v>3</v>
      </c>
      <c r="B788" s="207" t="s">
        <v>281</v>
      </c>
      <c r="C788" s="206">
        <v>3</v>
      </c>
      <c r="D788" s="206">
        <v>33</v>
      </c>
      <c r="E788" s="207" t="s">
        <v>1520</v>
      </c>
      <c r="F788" s="208">
        <v>3</v>
      </c>
      <c r="G788" s="206">
        <v>333</v>
      </c>
      <c r="H788" s="207" t="s">
        <v>1859</v>
      </c>
      <c r="I788" s="206">
        <v>13</v>
      </c>
      <c r="J788" s="206"/>
      <c r="K788" s="207" t="s">
        <v>1855</v>
      </c>
      <c r="L788" s="208">
        <v>2020051290043</v>
      </c>
      <c r="M788" s="206">
        <v>3</v>
      </c>
      <c r="N788" s="209">
        <v>3333</v>
      </c>
      <c r="O788" s="210" t="s">
        <v>678</v>
      </c>
      <c r="P788" s="211" t="s">
        <v>952</v>
      </c>
      <c r="Q788" s="211">
        <v>4</v>
      </c>
      <c r="R788" s="212" t="s">
        <v>953</v>
      </c>
      <c r="S788" s="211">
        <v>1</v>
      </c>
      <c r="T788" s="210" t="s">
        <v>1832</v>
      </c>
      <c r="U788" s="213" t="s">
        <v>1864</v>
      </c>
      <c r="V788" s="209" t="s">
        <v>952</v>
      </c>
      <c r="W788" s="209">
        <v>180</v>
      </c>
      <c r="X788" s="209" t="s">
        <v>956</v>
      </c>
      <c r="Y788" s="214">
        <v>0.5</v>
      </c>
      <c r="Z788" s="215">
        <v>54</v>
      </c>
      <c r="AA788" s="209">
        <v>54</v>
      </c>
      <c r="AB788" s="215">
        <v>45</v>
      </c>
      <c r="AC788" s="209">
        <v>45</v>
      </c>
      <c r="AD788" s="215">
        <v>45</v>
      </c>
      <c r="AE788" s="209">
        <v>45</v>
      </c>
      <c r="AF788" s="215">
        <v>36</v>
      </c>
      <c r="AG788" s="209"/>
      <c r="AH788" s="216">
        <f t="shared" si="28"/>
        <v>0.8</v>
      </c>
      <c r="AI788" s="54">
        <f t="shared" si="27"/>
        <v>0.8</v>
      </c>
      <c r="AJ788" s="217">
        <v>187474666</v>
      </c>
      <c r="AK788" s="215">
        <v>31202</v>
      </c>
      <c r="AL788" s="209" t="s">
        <v>957</v>
      </c>
      <c r="AM788" s="233">
        <v>63671470</v>
      </c>
      <c r="AN788" s="206"/>
    </row>
    <row r="789" spans="1:40" ht="38.25" x14ac:dyDescent="0.25">
      <c r="A789" s="206">
        <v>3</v>
      </c>
      <c r="B789" s="207" t="s">
        <v>281</v>
      </c>
      <c r="C789" s="206">
        <v>3</v>
      </c>
      <c r="D789" s="206" t="s">
        <v>1519</v>
      </c>
      <c r="E789" s="207" t="s">
        <v>1520</v>
      </c>
      <c r="F789" s="208">
        <v>3</v>
      </c>
      <c r="G789" s="206">
        <v>333</v>
      </c>
      <c r="H789" s="207" t="s">
        <v>1859</v>
      </c>
      <c r="I789" s="206">
        <v>13</v>
      </c>
      <c r="J789" s="206"/>
      <c r="K789" s="207" t="s">
        <v>1855</v>
      </c>
      <c r="L789" s="208">
        <v>2020051290043</v>
      </c>
      <c r="M789" s="206">
        <v>3</v>
      </c>
      <c r="N789" s="209">
        <v>3333</v>
      </c>
      <c r="O789" s="210" t="s">
        <v>678</v>
      </c>
      <c r="P789" s="211" t="s">
        <v>952</v>
      </c>
      <c r="Q789" s="211">
        <v>4</v>
      </c>
      <c r="R789" s="212" t="s">
        <v>953</v>
      </c>
      <c r="S789" s="211">
        <v>1</v>
      </c>
      <c r="T789" s="210" t="s">
        <v>1832</v>
      </c>
      <c r="U789" s="213" t="s">
        <v>1863</v>
      </c>
      <c r="V789" s="209" t="s">
        <v>952</v>
      </c>
      <c r="W789" s="209">
        <v>200</v>
      </c>
      <c r="X789" s="209" t="s">
        <v>956</v>
      </c>
      <c r="Y789" s="214">
        <v>0.5</v>
      </c>
      <c r="Z789" s="215">
        <v>62</v>
      </c>
      <c r="AA789" s="209">
        <v>62</v>
      </c>
      <c r="AB789" s="215">
        <v>50</v>
      </c>
      <c r="AC789" s="209">
        <v>50</v>
      </c>
      <c r="AD789" s="215">
        <v>50</v>
      </c>
      <c r="AE789" s="209">
        <v>50</v>
      </c>
      <c r="AF789" s="215">
        <v>38</v>
      </c>
      <c r="AG789" s="209"/>
      <c r="AH789" s="216">
        <f t="shared" si="28"/>
        <v>0.81</v>
      </c>
      <c r="AI789" s="54">
        <f t="shared" si="27"/>
        <v>0.81</v>
      </c>
      <c r="AJ789" s="217">
        <v>187474666</v>
      </c>
      <c r="AK789" s="215">
        <v>31202</v>
      </c>
      <c r="AL789" s="209" t="s">
        <v>957</v>
      </c>
      <c r="AM789" s="233">
        <v>63671470</v>
      </c>
      <c r="AN789" s="206"/>
    </row>
    <row r="790" spans="1:40" ht="25.5" x14ac:dyDescent="0.25">
      <c r="A790" s="206">
        <v>3</v>
      </c>
      <c r="B790" s="207" t="s">
        <v>281</v>
      </c>
      <c r="C790" s="206">
        <v>6</v>
      </c>
      <c r="D790" s="206" t="s">
        <v>1658</v>
      </c>
      <c r="E790" s="207" t="s">
        <v>1659</v>
      </c>
      <c r="F790" s="208">
        <v>3</v>
      </c>
      <c r="G790" s="206" t="s">
        <v>1683</v>
      </c>
      <c r="H790" s="207" t="s">
        <v>1684</v>
      </c>
      <c r="I790" s="206">
        <v>15</v>
      </c>
      <c r="J790" s="206"/>
      <c r="K790" s="207" t="s">
        <v>1662</v>
      </c>
      <c r="L790" s="208">
        <v>2020051290053</v>
      </c>
      <c r="M790" s="206">
        <v>3</v>
      </c>
      <c r="N790" s="209">
        <v>3633</v>
      </c>
      <c r="O790" s="210" t="s">
        <v>679</v>
      </c>
      <c r="P790" s="211" t="s">
        <v>952</v>
      </c>
      <c r="Q790" s="211">
        <v>4</v>
      </c>
      <c r="R790" s="212" t="s">
        <v>953</v>
      </c>
      <c r="S790" s="211">
        <v>1</v>
      </c>
      <c r="T790" s="210" t="s">
        <v>1832</v>
      </c>
      <c r="U790" s="213" t="s">
        <v>1865</v>
      </c>
      <c r="V790" s="209" t="s">
        <v>952</v>
      </c>
      <c r="W790" s="209">
        <v>2</v>
      </c>
      <c r="X790" s="209" t="s">
        <v>956</v>
      </c>
      <c r="Y790" s="214">
        <v>0.5</v>
      </c>
      <c r="Z790" s="215">
        <v>0</v>
      </c>
      <c r="AA790" s="209">
        <v>0</v>
      </c>
      <c r="AB790" s="215">
        <v>0</v>
      </c>
      <c r="AC790" s="209">
        <v>6</v>
      </c>
      <c r="AD790" s="215">
        <v>0</v>
      </c>
      <c r="AE790" s="209">
        <v>0</v>
      </c>
      <c r="AF790" s="215">
        <v>2</v>
      </c>
      <c r="AG790" s="209"/>
      <c r="AH790" s="216">
        <f t="shared" si="28"/>
        <v>3</v>
      </c>
      <c r="AI790" s="54">
        <f t="shared" si="27"/>
        <v>1</v>
      </c>
      <c r="AJ790" s="217">
        <v>85998490</v>
      </c>
      <c r="AK790" s="215">
        <v>91202</v>
      </c>
      <c r="AL790" s="219" t="s">
        <v>965</v>
      </c>
      <c r="AM790" s="233">
        <v>15519789</v>
      </c>
      <c r="AN790" s="206"/>
    </row>
    <row r="791" spans="1:40" ht="25.5" x14ac:dyDescent="0.25">
      <c r="A791" s="206">
        <v>3</v>
      </c>
      <c r="B791" s="207" t="s">
        <v>281</v>
      </c>
      <c r="C791" s="206">
        <v>6</v>
      </c>
      <c r="D791" s="206" t="s">
        <v>1658</v>
      </c>
      <c r="E791" s="207" t="s">
        <v>1659</v>
      </c>
      <c r="F791" s="208">
        <v>3</v>
      </c>
      <c r="G791" s="206" t="s">
        <v>1683</v>
      </c>
      <c r="H791" s="207" t="s">
        <v>1684</v>
      </c>
      <c r="I791" s="206">
        <v>15</v>
      </c>
      <c r="J791" s="206"/>
      <c r="K791" s="207" t="s">
        <v>1662</v>
      </c>
      <c r="L791" s="208">
        <v>2020051290053</v>
      </c>
      <c r="M791" s="206">
        <v>3</v>
      </c>
      <c r="N791" s="209">
        <v>3633</v>
      </c>
      <c r="O791" s="210" t="s">
        <v>679</v>
      </c>
      <c r="P791" s="211" t="s">
        <v>952</v>
      </c>
      <c r="Q791" s="211">
        <v>4</v>
      </c>
      <c r="R791" s="212" t="s">
        <v>953</v>
      </c>
      <c r="S791" s="211">
        <v>1</v>
      </c>
      <c r="T791" s="210" t="s">
        <v>1832</v>
      </c>
      <c r="U791" s="213" t="s">
        <v>1866</v>
      </c>
      <c r="V791" s="209" t="s">
        <v>952</v>
      </c>
      <c r="W791" s="209">
        <v>2</v>
      </c>
      <c r="X791" s="209" t="s">
        <v>956</v>
      </c>
      <c r="Y791" s="214">
        <v>0.5</v>
      </c>
      <c r="Z791" s="215">
        <v>0</v>
      </c>
      <c r="AA791" s="209">
        <v>0</v>
      </c>
      <c r="AB791" s="215">
        <v>0</v>
      </c>
      <c r="AC791" s="209">
        <v>6</v>
      </c>
      <c r="AD791" s="215">
        <v>0</v>
      </c>
      <c r="AE791" s="209">
        <v>0</v>
      </c>
      <c r="AF791" s="215">
        <v>2</v>
      </c>
      <c r="AG791" s="209"/>
      <c r="AH791" s="216">
        <f t="shared" si="28"/>
        <v>3</v>
      </c>
      <c r="AI791" s="54">
        <f t="shared" si="27"/>
        <v>1</v>
      </c>
      <c r="AJ791" s="217">
        <v>85998490</v>
      </c>
      <c r="AK791" s="215">
        <v>91202</v>
      </c>
      <c r="AL791" s="219" t="s">
        <v>965</v>
      </c>
      <c r="AM791" s="233">
        <v>15519789</v>
      </c>
      <c r="AN791" s="206"/>
    </row>
    <row r="792" spans="1:40" ht="38.25" x14ac:dyDescent="0.25">
      <c r="A792" s="206">
        <v>4</v>
      </c>
      <c r="B792" s="207" t="s">
        <v>189</v>
      </c>
      <c r="C792" s="206">
        <v>4</v>
      </c>
      <c r="D792" s="206">
        <v>44</v>
      </c>
      <c r="E792" s="207" t="s">
        <v>1867</v>
      </c>
      <c r="F792" s="208">
        <v>1</v>
      </c>
      <c r="G792" s="206" t="s">
        <v>1868</v>
      </c>
      <c r="H792" s="207" t="s">
        <v>1869</v>
      </c>
      <c r="I792" s="206">
        <v>16</v>
      </c>
      <c r="J792" s="206"/>
      <c r="K792" s="207" t="s">
        <v>1870</v>
      </c>
      <c r="L792" s="208">
        <v>2020051290048</v>
      </c>
      <c r="M792" s="206">
        <v>1</v>
      </c>
      <c r="N792" s="209">
        <v>4411</v>
      </c>
      <c r="O792" s="210" t="s">
        <v>215</v>
      </c>
      <c r="P792" s="211" t="s">
        <v>952</v>
      </c>
      <c r="Q792" s="211">
        <v>4</v>
      </c>
      <c r="R792" s="212" t="s">
        <v>953</v>
      </c>
      <c r="S792" s="211">
        <v>1</v>
      </c>
      <c r="T792" s="210" t="s">
        <v>1832</v>
      </c>
      <c r="U792" s="213" t="s">
        <v>1871</v>
      </c>
      <c r="V792" s="209" t="s">
        <v>952</v>
      </c>
      <c r="W792" s="209">
        <v>24</v>
      </c>
      <c r="X792" s="209" t="s">
        <v>956</v>
      </c>
      <c r="Y792" s="214">
        <v>0.5</v>
      </c>
      <c r="Z792" s="215">
        <v>6</v>
      </c>
      <c r="AA792" s="209">
        <v>6</v>
      </c>
      <c r="AB792" s="215">
        <v>6</v>
      </c>
      <c r="AC792" s="209">
        <v>6</v>
      </c>
      <c r="AD792" s="215">
        <v>6</v>
      </c>
      <c r="AE792" s="209">
        <v>6</v>
      </c>
      <c r="AF792" s="215">
        <v>6</v>
      </c>
      <c r="AG792" s="209"/>
      <c r="AH792" s="216">
        <f t="shared" si="28"/>
        <v>0.75</v>
      </c>
      <c r="AI792" s="54">
        <f t="shared" si="27"/>
        <v>0.75</v>
      </c>
      <c r="AJ792" s="217">
        <v>2633154</v>
      </c>
      <c r="AK792" s="215">
        <v>31813</v>
      </c>
      <c r="AL792" s="209" t="s">
        <v>957</v>
      </c>
      <c r="AM792" s="233">
        <v>0</v>
      </c>
      <c r="AN792" s="206"/>
    </row>
    <row r="793" spans="1:40" ht="38.25" x14ac:dyDescent="0.25">
      <c r="A793" s="206">
        <v>4</v>
      </c>
      <c r="B793" s="207" t="s">
        <v>189</v>
      </c>
      <c r="C793" s="206">
        <v>4</v>
      </c>
      <c r="D793" s="206">
        <v>44</v>
      </c>
      <c r="E793" s="207" t="s">
        <v>1867</v>
      </c>
      <c r="F793" s="208">
        <v>1</v>
      </c>
      <c r="G793" s="206" t="s">
        <v>1868</v>
      </c>
      <c r="H793" s="207" t="s">
        <v>1869</v>
      </c>
      <c r="I793" s="206">
        <v>16</v>
      </c>
      <c r="J793" s="206"/>
      <c r="K793" s="207" t="s">
        <v>1870</v>
      </c>
      <c r="L793" s="208">
        <v>2020051290048</v>
      </c>
      <c r="M793" s="206">
        <v>1</v>
      </c>
      <c r="N793" s="209">
        <v>4411</v>
      </c>
      <c r="O793" s="210" t="s">
        <v>215</v>
      </c>
      <c r="P793" s="211" t="s">
        <v>952</v>
      </c>
      <c r="Q793" s="211">
        <v>4</v>
      </c>
      <c r="R793" s="212" t="s">
        <v>953</v>
      </c>
      <c r="S793" s="211">
        <v>1</v>
      </c>
      <c r="T793" s="210" t="s">
        <v>1832</v>
      </c>
      <c r="U793" s="213" t="s">
        <v>1872</v>
      </c>
      <c r="V793" s="209" t="s">
        <v>952</v>
      </c>
      <c r="W793" s="209">
        <v>24</v>
      </c>
      <c r="X793" s="209" t="s">
        <v>956</v>
      </c>
      <c r="Y793" s="214">
        <v>0.5</v>
      </c>
      <c r="Z793" s="215">
        <v>6</v>
      </c>
      <c r="AA793" s="209">
        <v>6</v>
      </c>
      <c r="AB793" s="215">
        <v>6</v>
      </c>
      <c r="AC793" s="209">
        <v>6</v>
      </c>
      <c r="AD793" s="215">
        <v>6</v>
      </c>
      <c r="AE793" s="209">
        <v>6</v>
      </c>
      <c r="AF793" s="215">
        <v>6</v>
      </c>
      <c r="AG793" s="209"/>
      <c r="AH793" s="216">
        <f t="shared" si="28"/>
        <v>0.75</v>
      </c>
      <c r="AI793" s="54">
        <f t="shared" si="27"/>
        <v>0.75</v>
      </c>
      <c r="AJ793" s="217">
        <v>2000000</v>
      </c>
      <c r="AK793" s="215">
        <v>31813</v>
      </c>
      <c r="AL793" s="209" t="s">
        <v>957</v>
      </c>
      <c r="AM793" s="233">
        <v>1000000</v>
      </c>
      <c r="AN793" s="206"/>
    </row>
    <row r="794" spans="1:40" ht="38.25" x14ac:dyDescent="0.25">
      <c r="A794" s="206">
        <v>4</v>
      </c>
      <c r="B794" s="207" t="s">
        <v>189</v>
      </c>
      <c r="C794" s="206">
        <v>4</v>
      </c>
      <c r="D794" s="206" t="s">
        <v>1873</v>
      </c>
      <c r="E794" s="207" t="s">
        <v>1867</v>
      </c>
      <c r="F794" s="208">
        <v>1</v>
      </c>
      <c r="G794" s="206" t="s">
        <v>1868</v>
      </c>
      <c r="H794" s="207" t="s">
        <v>1869</v>
      </c>
      <c r="I794" s="206">
        <v>16</v>
      </c>
      <c r="J794" s="206"/>
      <c r="K794" s="207" t="s">
        <v>1870</v>
      </c>
      <c r="L794" s="208">
        <v>2020051290048</v>
      </c>
      <c r="M794" s="206">
        <v>2</v>
      </c>
      <c r="N794" s="209">
        <v>4412</v>
      </c>
      <c r="O794" s="210" t="s">
        <v>680</v>
      </c>
      <c r="P794" s="211" t="s">
        <v>952</v>
      </c>
      <c r="Q794" s="211">
        <v>18</v>
      </c>
      <c r="R794" s="212" t="s">
        <v>953</v>
      </c>
      <c r="S794" s="211">
        <v>6</v>
      </c>
      <c r="T794" s="210" t="s">
        <v>1832</v>
      </c>
      <c r="U794" s="213" t="s">
        <v>1874</v>
      </c>
      <c r="V794" s="209" t="s">
        <v>952</v>
      </c>
      <c r="W794" s="209">
        <v>6</v>
      </c>
      <c r="X794" s="209" t="s">
        <v>956</v>
      </c>
      <c r="Y794" s="214">
        <v>1</v>
      </c>
      <c r="Z794" s="215">
        <v>0</v>
      </c>
      <c r="AA794" s="209">
        <v>0</v>
      </c>
      <c r="AB794" s="215">
        <v>0</v>
      </c>
      <c r="AC794" s="209">
        <v>0</v>
      </c>
      <c r="AD794" s="215">
        <v>3</v>
      </c>
      <c r="AE794" s="209">
        <v>3</v>
      </c>
      <c r="AF794" s="215">
        <v>3</v>
      </c>
      <c r="AG794" s="209"/>
      <c r="AH794" s="216">
        <f t="shared" si="28"/>
        <v>0.5</v>
      </c>
      <c r="AI794" s="54">
        <f t="shared" si="27"/>
        <v>0.5</v>
      </c>
      <c r="AJ794" s="217">
        <v>2000000</v>
      </c>
      <c r="AK794" s="215">
        <v>31813</v>
      </c>
      <c r="AL794" s="209" t="s">
        <v>957</v>
      </c>
      <c r="AM794" s="233">
        <v>0</v>
      </c>
      <c r="AN794" s="206"/>
    </row>
    <row r="795" spans="1:40" ht="38.25" x14ac:dyDescent="0.25">
      <c r="A795" s="206">
        <v>4</v>
      </c>
      <c r="B795" s="207" t="s">
        <v>189</v>
      </c>
      <c r="C795" s="206">
        <v>4</v>
      </c>
      <c r="D795" s="206" t="s">
        <v>1873</v>
      </c>
      <c r="E795" s="207" t="s">
        <v>1867</v>
      </c>
      <c r="F795" s="208">
        <v>1</v>
      </c>
      <c r="G795" s="206" t="s">
        <v>1868</v>
      </c>
      <c r="H795" s="207" t="s">
        <v>1869</v>
      </c>
      <c r="I795" s="206">
        <v>16</v>
      </c>
      <c r="J795" s="206"/>
      <c r="K795" s="207" t="s">
        <v>1870</v>
      </c>
      <c r="L795" s="208">
        <v>2020051290048</v>
      </c>
      <c r="M795" s="206">
        <v>3</v>
      </c>
      <c r="N795" s="209">
        <v>4413</v>
      </c>
      <c r="O795" s="210" t="s">
        <v>681</v>
      </c>
      <c r="P795" s="211" t="s">
        <v>952</v>
      </c>
      <c r="Q795" s="211">
        <v>4</v>
      </c>
      <c r="R795" s="212" t="s">
        <v>953</v>
      </c>
      <c r="S795" s="211">
        <v>1</v>
      </c>
      <c r="T795" s="210" t="s">
        <v>1832</v>
      </c>
      <c r="U795" s="213" t="s">
        <v>1875</v>
      </c>
      <c r="V795" s="209" t="s">
        <v>952</v>
      </c>
      <c r="W795" s="209">
        <v>4</v>
      </c>
      <c r="X795" s="209" t="s">
        <v>956</v>
      </c>
      <c r="Y795" s="214">
        <v>1</v>
      </c>
      <c r="Z795" s="215">
        <v>1</v>
      </c>
      <c r="AA795" s="209">
        <v>2</v>
      </c>
      <c r="AB795" s="215">
        <v>1</v>
      </c>
      <c r="AC795" s="209">
        <v>0</v>
      </c>
      <c r="AD795" s="215">
        <v>1</v>
      </c>
      <c r="AE795" s="209">
        <v>1</v>
      </c>
      <c r="AF795" s="215">
        <v>1</v>
      </c>
      <c r="AG795" s="209"/>
      <c r="AH795" s="216">
        <f t="shared" si="28"/>
        <v>0.75</v>
      </c>
      <c r="AI795" s="54">
        <f t="shared" si="27"/>
        <v>0.75</v>
      </c>
      <c r="AJ795" s="217">
        <v>1130825816</v>
      </c>
      <c r="AK795" s="215">
        <v>31801</v>
      </c>
      <c r="AL795" s="209" t="s">
        <v>957</v>
      </c>
      <c r="AM795" s="233">
        <v>110940330</v>
      </c>
      <c r="AN795" s="206"/>
    </row>
    <row r="796" spans="1:40" ht="51" x14ac:dyDescent="0.25">
      <c r="A796" s="206">
        <v>4</v>
      </c>
      <c r="B796" s="207" t="s">
        <v>189</v>
      </c>
      <c r="C796" s="206">
        <v>4</v>
      </c>
      <c r="D796" s="206" t="s">
        <v>1873</v>
      </c>
      <c r="E796" s="207" t="s">
        <v>1867</v>
      </c>
      <c r="F796" s="208">
        <v>1</v>
      </c>
      <c r="G796" s="206" t="s">
        <v>1868</v>
      </c>
      <c r="H796" s="207" t="s">
        <v>1869</v>
      </c>
      <c r="I796" s="206">
        <v>16</v>
      </c>
      <c r="J796" s="206"/>
      <c r="K796" s="207" t="s">
        <v>1870</v>
      </c>
      <c r="L796" s="208">
        <v>2020051290048</v>
      </c>
      <c r="M796" s="206">
        <v>6</v>
      </c>
      <c r="N796" s="209">
        <v>4416</v>
      </c>
      <c r="O796" s="210" t="s">
        <v>217</v>
      </c>
      <c r="P796" s="211" t="s">
        <v>952</v>
      </c>
      <c r="Q796" s="211">
        <v>4</v>
      </c>
      <c r="R796" s="212" t="s">
        <v>953</v>
      </c>
      <c r="S796" s="211">
        <v>1</v>
      </c>
      <c r="T796" s="210" t="s">
        <v>1832</v>
      </c>
      <c r="U796" s="213" t="s">
        <v>1876</v>
      </c>
      <c r="V796" s="209" t="s">
        <v>952</v>
      </c>
      <c r="W796" s="209">
        <v>36</v>
      </c>
      <c r="X796" s="209" t="s">
        <v>956</v>
      </c>
      <c r="Y796" s="214">
        <v>1</v>
      </c>
      <c r="Z796" s="215">
        <v>0</v>
      </c>
      <c r="AA796" s="209">
        <v>0</v>
      </c>
      <c r="AB796" s="215">
        <v>12</v>
      </c>
      <c r="AC796" s="209">
        <v>12</v>
      </c>
      <c r="AD796" s="215">
        <v>12</v>
      </c>
      <c r="AE796" s="209">
        <v>12</v>
      </c>
      <c r="AF796" s="215">
        <v>12</v>
      </c>
      <c r="AG796" s="209"/>
      <c r="AH796" s="216">
        <f t="shared" si="28"/>
        <v>0.66666666666666663</v>
      </c>
      <c r="AI796" s="54">
        <f t="shared" si="27"/>
        <v>0.66666666666666663</v>
      </c>
      <c r="AJ796" s="217">
        <v>2000000</v>
      </c>
      <c r="AK796" s="215">
        <v>31813</v>
      </c>
      <c r="AL796" s="209" t="s">
        <v>957</v>
      </c>
      <c r="AM796" s="233">
        <v>0</v>
      </c>
      <c r="AN796" s="206"/>
    </row>
    <row r="797" spans="1:40" ht="38.25" x14ac:dyDescent="0.25">
      <c r="A797" s="206">
        <v>4</v>
      </c>
      <c r="B797" s="207" t="s">
        <v>189</v>
      </c>
      <c r="C797" s="206">
        <v>4</v>
      </c>
      <c r="D797" s="206" t="s">
        <v>1873</v>
      </c>
      <c r="E797" s="207" t="s">
        <v>1867</v>
      </c>
      <c r="F797" s="208">
        <v>1</v>
      </c>
      <c r="G797" s="206" t="s">
        <v>1868</v>
      </c>
      <c r="H797" s="207" t="s">
        <v>1869</v>
      </c>
      <c r="I797" s="206">
        <v>16</v>
      </c>
      <c r="J797" s="206"/>
      <c r="K797" s="207" t="s">
        <v>1870</v>
      </c>
      <c r="L797" s="208">
        <v>2020051290048</v>
      </c>
      <c r="M797" s="206">
        <v>7</v>
      </c>
      <c r="N797" s="209">
        <v>4417</v>
      </c>
      <c r="O797" s="210" t="s">
        <v>682</v>
      </c>
      <c r="P797" s="211" t="s">
        <v>952</v>
      </c>
      <c r="Q797" s="211">
        <v>3</v>
      </c>
      <c r="R797" s="212" t="s">
        <v>953</v>
      </c>
      <c r="S797" s="211">
        <v>1</v>
      </c>
      <c r="T797" s="210" t="s">
        <v>1832</v>
      </c>
      <c r="U797" s="213" t="s">
        <v>1877</v>
      </c>
      <c r="V797" s="209" t="s">
        <v>952</v>
      </c>
      <c r="W797" s="209">
        <v>2000</v>
      </c>
      <c r="X797" s="209" t="s">
        <v>956</v>
      </c>
      <c r="Y797" s="214">
        <v>1</v>
      </c>
      <c r="Z797" s="215">
        <v>0</v>
      </c>
      <c r="AA797" s="209">
        <v>0</v>
      </c>
      <c r="AB797" s="215">
        <v>0</v>
      </c>
      <c r="AC797" s="214">
        <v>1</v>
      </c>
      <c r="AD797" s="215">
        <v>1200</v>
      </c>
      <c r="AE797" s="209">
        <v>0</v>
      </c>
      <c r="AF797" s="215">
        <v>800</v>
      </c>
      <c r="AG797" s="209"/>
      <c r="AH797" s="216">
        <f t="shared" si="28"/>
        <v>5.0000000000000001E-4</v>
      </c>
      <c r="AI797" s="54">
        <f t="shared" si="27"/>
        <v>5.0000000000000001E-4</v>
      </c>
      <c r="AJ797" s="217">
        <v>2000000</v>
      </c>
      <c r="AK797" s="215">
        <v>31813</v>
      </c>
      <c r="AL797" s="209" t="s">
        <v>957</v>
      </c>
      <c r="AM797" s="233">
        <v>0</v>
      </c>
      <c r="AN797" s="206"/>
    </row>
    <row r="798" spans="1:40" ht="38.25" x14ac:dyDescent="0.25">
      <c r="A798" s="206">
        <v>4</v>
      </c>
      <c r="B798" s="207" t="s">
        <v>189</v>
      </c>
      <c r="C798" s="206">
        <v>4</v>
      </c>
      <c r="D798" s="206" t="s">
        <v>1873</v>
      </c>
      <c r="E798" s="207" t="s">
        <v>1867</v>
      </c>
      <c r="F798" s="208">
        <v>1</v>
      </c>
      <c r="G798" s="206" t="s">
        <v>1868</v>
      </c>
      <c r="H798" s="207" t="s">
        <v>1869</v>
      </c>
      <c r="I798" s="206">
        <v>16</v>
      </c>
      <c r="J798" s="206"/>
      <c r="K798" s="207" t="s">
        <v>1853</v>
      </c>
      <c r="L798" s="208">
        <v>2020051290047</v>
      </c>
      <c r="M798" s="206">
        <v>8</v>
      </c>
      <c r="N798" s="209">
        <v>4418</v>
      </c>
      <c r="O798" s="210" t="s">
        <v>211</v>
      </c>
      <c r="P798" s="211" t="s">
        <v>952</v>
      </c>
      <c r="Q798" s="211">
        <v>4</v>
      </c>
      <c r="R798" s="212" t="s">
        <v>953</v>
      </c>
      <c r="S798" s="211">
        <v>1</v>
      </c>
      <c r="T798" s="210" t="s">
        <v>1832</v>
      </c>
      <c r="U798" s="213" t="s">
        <v>1878</v>
      </c>
      <c r="V798" s="209" t="s">
        <v>952</v>
      </c>
      <c r="W798" s="209">
        <v>1000</v>
      </c>
      <c r="X798" s="209" t="s">
        <v>956</v>
      </c>
      <c r="Y798" s="214">
        <v>1</v>
      </c>
      <c r="Z798" s="215">
        <v>190</v>
      </c>
      <c r="AA798" s="209">
        <v>190</v>
      </c>
      <c r="AB798" s="215">
        <v>250</v>
      </c>
      <c r="AC798" s="209">
        <v>250</v>
      </c>
      <c r="AD798" s="215">
        <v>250</v>
      </c>
      <c r="AE798" s="209">
        <v>250</v>
      </c>
      <c r="AF798" s="215">
        <v>250</v>
      </c>
      <c r="AG798" s="209"/>
      <c r="AH798" s="216">
        <f t="shared" si="28"/>
        <v>0.73404255319148937</v>
      </c>
      <c r="AI798" s="54">
        <f t="shared" si="27"/>
        <v>0.73404255319148937</v>
      </c>
      <c r="AJ798" s="217">
        <v>100000000</v>
      </c>
      <c r="AK798" s="215">
        <v>31813</v>
      </c>
      <c r="AL798" s="209" t="s">
        <v>957</v>
      </c>
      <c r="AM798" s="233">
        <v>76735607</v>
      </c>
      <c r="AN798" s="206"/>
    </row>
    <row r="799" spans="1:40" ht="38.25" x14ac:dyDescent="0.25">
      <c r="A799" s="206">
        <v>4</v>
      </c>
      <c r="B799" s="207" t="s">
        <v>189</v>
      </c>
      <c r="C799" s="206">
        <v>4</v>
      </c>
      <c r="D799" s="206" t="s">
        <v>1873</v>
      </c>
      <c r="E799" s="207" t="s">
        <v>1867</v>
      </c>
      <c r="F799" s="208">
        <v>1</v>
      </c>
      <c r="G799" s="206" t="s">
        <v>1868</v>
      </c>
      <c r="H799" s="207" t="s">
        <v>1869</v>
      </c>
      <c r="I799" s="206">
        <v>16</v>
      </c>
      <c r="J799" s="206"/>
      <c r="K799" s="207" t="s">
        <v>1870</v>
      </c>
      <c r="L799" s="208">
        <v>2020051290048</v>
      </c>
      <c r="M799" s="206">
        <v>9</v>
      </c>
      <c r="N799" s="209">
        <v>4419</v>
      </c>
      <c r="O799" s="210" t="s">
        <v>226</v>
      </c>
      <c r="P799" s="211" t="s">
        <v>1295</v>
      </c>
      <c r="Q799" s="212">
        <v>1</v>
      </c>
      <c r="R799" s="212" t="s">
        <v>1001</v>
      </c>
      <c r="S799" s="212">
        <v>0.5</v>
      </c>
      <c r="T799" s="210" t="s">
        <v>1832</v>
      </c>
      <c r="U799" s="213" t="s">
        <v>1879</v>
      </c>
      <c r="V799" s="209" t="s">
        <v>983</v>
      </c>
      <c r="W799" s="214">
        <v>1</v>
      </c>
      <c r="X799" s="218" t="s">
        <v>962</v>
      </c>
      <c r="Y799" s="214">
        <v>1</v>
      </c>
      <c r="Z799" s="214">
        <v>1</v>
      </c>
      <c r="AA799" s="214">
        <v>1</v>
      </c>
      <c r="AB799" s="214">
        <v>1</v>
      </c>
      <c r="AC799" s="209">
        <v>12</v>
      </c>
      <c r="AD799" s="214">
        <v>1</v>
      </c>
      <c r="AE799" s="214">
        <v>1</v>
      </c>
      <c r="AF799" s="214">
        <v>1</v>
      </c>
      <c r="AG799" s="214"/>
      <c r="AH799" s="216">
        <v>1</v>
      </c>
      <c r="AI799" s="54">
        <f t="shared" si="27"/>
        <v>1</v>
      </c>
      <c r="AJ799" s="217">
        <v>1130825816</v>
      </c>
      <c r="AK799" s="215">
        <v>31801</v>
      </c>
      <c r="AL799" s="209" t="s">
        <v>957</v>
      </c>
      <c r="AM799" s="233">
        <v>110940330</v>
      </c>
      <c r="AN799" s="206"/>
    </row>
    <row r="800" spans="1:40" ht="38.25" x14ac:dyDescent="0.25">
      <c r="A800" s="206">
        <v>4</v>
      </c>
      <c r="B800" s="207" t="s">
        <v>189</v>
      </c>
      <c r="C800" s="206">
        <v>4</v>
      </c>
      <c r="D800" s="206" t="s">
        <v>1873</v>
      </c>
      <c r="E800" s="207" t="s">
        <v>1867</v>
      </c>
      <c r="F800" s="208">
        <v>1</v>
      </c>
      <c r="G800" s="206" t="s">
        <v>1868</v>
      </c>
      <c r="H800" s="207" t="s">
        <v>1869</v>
      </c>
      <c r="I800" s="206">
        <v>16</v>
      </c>
      <c r="J800" s="206"/>
      <c r="K800" s="207" t="s">
        <v>1870</v>
      </c>
      <c r="L800" s="208">
        <v>2020051290048</v>
      </c>
      <c r="M800" s="206">
        <v>10</v>
      </c>
      <c r="N800" s="209">
        <v>44110</v>
      </c>
      <c r="O800" s="210" t="s">
        <v>683</v>
      </c>
      <c r="P800" s="211" t="s">
        <v>952</v>
      </c>
      <c r="Q800" s="211">
        <v>4</v>
      </c>
      <c r="R800" s="212" t="s">
        <v>953</v>
      </c>
      <c r="S800" s="211">
        <v>1</v>
      </c>
      <c r="T800" s="210" t="s">
        <v>1832</v>
      </c>
      <c r="U800" s="213" t="s">
        <v>1880</v>
      </c>
      <c r="V800" s="209" t="s">
        <v>952</v>
      </c>
      <c r="W800" s="209">
        <v>2</v>
      </c>
      <c r="X800" s="209" t="s">
        <v>956</v>
      </c>
      <c r="Y800" s="214">
        <v>1</v>
      </c>
      <c r="Z800" s="215">
        <v>0</v>
      </c>
      <c r="AA800" s="209">
        <v>0</v>
      </c>
      <c r="AB800" s="215">
        <v>0</v>
      </c>
      <c r="AC800" s="209">
        <v>2</v>
      </c>
      <c r="AD800" s="215">
        <v>1</v>
      </c>
      <c r="AE800" s="209">
        <v>1</v>
      </c>
      <c r="AF800" s="215">
        <v>1</v>
      </c>
      <c r="AG800" s="209"/>
      <c r="AH800" s="216">
        <f t="shared" ref="AH800:AH802" si="29">+IF(X800="Acumulado",(AA800+AC800+AE800+AG800)/(Z800+AB800+AD800+AF800),IF(X800="Mantenimiento",AA800/Z800,AA800/Z800))</f>
        <v>1.5</v>
      </c>
      <c r="AI800" s="54">
        <f t="shared" si="27"/>
        <v>1</v>
      </c>
      <c r="AJ800" s="217">
        <v>3000000</v>
      </c>
      <c r="AK800" s="215">
        <v>31813</v>
      </c>
      <c r="AL800" s="209" t="s">
        <v>957</v>
      </c>
      <c r="AM800" s="233">
        <v>0</v>
      </c>
      <c r="AN800" s="206"/>
    </row>
    <row r="801" spans="1:40" ht="38.25" x14ac:dyDescent="0.25">
      <c r="A801" s="206">
        <v>4</v>
      </c>
      <c r="B801" s="207" t="s">
        <v>189</v>
      </c>
      <c r="C801" s="206">
        <v>4</v>
      </c>
      <c r="D801" s="206" t="s">
        <v>1873</v>
      </c>
      <c r="E801" s="207" t="s">
        <v>1867</v>
      </c>
      <c r="F801" s="208">
        <v>1</v>
      </c>
      <c r="G801" s="206" t="s">
        <v>1868</v>
      </c>
      <c r="H801" s="207" t="s">
        <v>1869</v>
      </c>
      <c r="I801" s="206">
        <v>16</v>
      </c>
      <c r="J801" s="206"/>
      <c r="K801" s="207" t="s">
        <v>1870</v>
      </c>
      <c r="L801" s="208">
        <v>2020051290048</v>
      </c>
      <c r="M801" s="206">
        <v>11</v>
      </c>
      <c r="N801" s="209">
        <v>44111</v>
      </c>
      <c r="O801" s="210" t="s">
        <v>684</v>
      </c>
      <c r="P801" s="211" t="s">
        <v>952</v>
      </c>
      <c r="Q801" s="211">
        <v>4</v>
      </c>
      <c r="R801" s="212" t="s">
        <v>953</v>
      </c>
      <c r="S801" s="211">
        <v>1</v>
      </c>
      <c r="T801" s="210" t="s">
        <v>1832</v>
      </c>
      <c r="U801" s="213" t="s">
        <v>1881</v>
      </c>
      <c r="V801" s="209" t="s">
        <v>952</v>
      </c>
      <c r="W801" s="209">
        <v>48</v>
      </c>
      <c r="X801" s="209" t="s">
        <v>956</v>
      </c>
      <c r="Y801" s="214">
        <v>1</v>
      </c>
      <c r="Z801" s="215">
        <v>12</v>
      </c>
      <c r="AA801" s="209">
        <v>12</v>
      </c>
      <c r="AB801" s="215">
        <v>12</v>
      </c>
      <c r="AC801" s="215">
        <v>12</v>
      </c>
      <c r="AD801" s="215">
        <v>12</v>
      </c>
      <c r="AE801" s="209">
        <v>12</v>
      </c>
      <c r="AF801" s="215">
        <v>12</v>
      </c>
      <c r="AG801" s="209"/>
      <c r="AH801" s="216">
        <f t="shared" si="29"/>
        <v>0.75</v>
      </c>
      <c r="AI801" s="54">
        <f t="shared" si="27"/>
        <v>0.75</v>
      </c>
      <c r="AJ801" s="217">
        <v>6000000</v>
      </c>
      <c r="AK801" s="215">
        <v>31813</v>
      </c>
      <c r="AL801" s="209" t="s">
        <v>957</v>
      </c>
      <c r="AM801" s="233">
        <v>0</v>
      </c>
      <c r="AN801" s="206"/>
    </row>
    <row r="802" spans="1:40" ht="38.25" x14ac:dyDescent="0.25">
      <c r="A802" s="206">
        <v>4</v>
      </c>
      <c r="B802" s="207" t="s">
        <v>189</v>
      </c>
      <c r="C802" s="206">
        <v>4</v>
      </c>
      <c r="D802" s="206" t="s">
        <v>1873</v>
      </c>
      <c r="E802" s="207" t="s">
        <v>1867</v>
      </c>
      <c r="F802" s="208">
        <v>1</v>
      </c>
      <c r="G802" s="206" t="s">
        <v>1868</v>
      </c>
      <c r="H802" s="207" t="s">
        <v>1869</v>
      </c>
      <c r="I802" s="206">
        <v>16</v>
      </c>
      <c r="J802" s="206"/>
      <c r="K802" s="207" t="s">
        <v>1870</v>
      </c>
      <c r="L802" s="208">
        <v>2020051290048</v>
      </c>
      <c r="M802" s="206">
        <v>12</v>
      </c>
      <c r="N802" s="209">
        <v>44112</v>
      </c>
      <c r="O802" s="210" t="s">
        <v>685</v>
      </c>
      <c r="P802" s="211" t="s">
        <v>952</v>
      </c>
      <c r="Q802" s="211">
        <v>4</v>
      </c>
      <c r="R802" s="212" t="s">
        <v>953</v>
      </c>
      <c r="S802" s="211">
        <v>1</v>
      </c>
      <c r="T802" s="210" t="s">
        <v>1832</v>
      </c>
      <c r="U802" s="213" t="s">
        <v>1882</v>
      </c>
      <c r="V802" s="209" t="s">
        <v>952</v>
      </c>
      <c r="W802" s="209">
        <v>6</v>
      </c>
      <c r="X802" s="209" t="s">
        <v>956</v>
      </c>
      <c r="Y802" s="214">
        <v>1</v>
      </c>
      <c r="Z802" s="215">
        <v>1</v>
      </c>
      <c r="AA802" s="209">
        <v>1</v>
      </c>
      <c r="AB802" s="215">
        <v>2</v>
      </c>
      <c r="AC802" s="215">
        <v>2</v>
      </c>
      <c r="AD802" s="215">
        <v>2</v>
      </c>
      <c r="AE802" s="209">
        <v>2</v>
      </c>
      <c r="AF802" s="215">
        <v>1</v>
      </c>
      <c r="AG802" s="209"/>
      <c r="AH802" s="216">
        <f t="shared" si="29"/>
        <v>0.83333333333333337</v>
      </c>
      <c r="AI802" s="54">
        <f t="shared" si="27"/>
        <v>0.83333333333333337</v>
      </c>
      <c r="AJ802" s="217">
        <v>2000000</v>
      </c>
      <c r="AK802" s="215">
        <v>31813</v>
      </c>
      <c r="AL802" s="209" t="s">
        <v>957</v>
      </c>
      <c r="AM802" s="233">
        <v>0</v>
      </c>
      <c r="AN802" s="206"/>
    </row>
    <row r="803" spans="1:40" ht="38.25" x14ac:dyDescent="0.25">
      <c r="A803" s="206">
        <v>4</v>
      </c>
      <c r="B803" s="207" t="s">
        <v>189</v>
      </c>
      <c r="C803" s="206">
        <v>4</v>
      </c>
      <c r="D803" s="206" t="s">
        <v>1873</v>
      </c>
      <c r="E803" s="207" t="s">
        <v>1867</v>
      </c>
      <c r="F803" s="208">
        <v>1</v>
      </c>
      <c r="G803" s="206" t="s">
        <v>1868</v>
      </c>
      <c r="H803" s="207" t="s">
        <v>1869</v>
      </c>
      <c r="I803" s="206">
        <v>16</v>
      </c>
      <c r="J803" s="206"/>
      <c r="K803" s="207" t="s">
        <v>1853</v>
      </c>
      <c r="L803" s="208">
        <v>2020051290047</v>
      </c>
      <c r="M803" s="206">
        <v>13</v>
      </c>
      <c r="N803" s="209">
        <v>44113</v>
      </c>
      <c r="O803" s="210" t="s">
        <v>686</v>
      </c>
      <c r="P803" s="211" t="s">
        <v>952</v>
      </c>
      <c r="Q803" s="211">
        <v>4</v>
      </c>
      <c r="R803" s="212" t="s">
        <v>953</v>
      </c>
      <c r="S803" s="211">
        <v>1</v>
      </c>
      <c r="T803" s="210" t="s">
        <v>1832</v>
      </c>
      <c r="U803" s="213" t="s">
        <v>1883</v>
      </c>
      <c r="V803" s="209" t="s">
        <v>983</v>
      </c>
      <c r="W803" s="214">
        <v>1</v>
      </c>
      <c r="X803" s="218" t="s">
        <v>962</v>
      </c>
      <c r="Y803" s="214">
        <v>1</v>
      </c>
      <c r="Z803" s="214">
        <v>1</v>
      </c>
      <c r="AA803" s="214">
        <v>1</v>
      </c>
      <c r="AB803" s="214">
        <v>1</v>
      </c>
      <c r="AC803" s="209">
        <v>11</v>
      </c>
      <c r="AD803" s="214">
        <v>1</v>
      </c>
      <c r="AE803" s="214">
        <v>1</v>
      </c>
      <c r="AF803" s="214">
        <v>1</v>
      </c>
      <c r="AG803" s="214"/>
      <c r="AH803" s="216">
        <v>1</v>
      </c>
      <c r="AI803" s="54">
        <f t="shared" si="27"/>
        <v>1</v>
      </c>
      <c r="AJ803" s="217">
        <v>180000000</v>
      </c>
      <c r="AK803" s="215">
        <v>31813</v>
      </c>
      <c r="AL803" s="209" t="s">
        <v>957</v>
      </c>
      <c r="AM803" s="233">
        <v>120523500</v>
      </c>
      <c r="AN803" s="220"/>
    </row>
    <row r="804" spans="1:40" ht="38.25" x14ac:dyDescent="0.25">
      <c r="A804" s="206">
        <v>4</v>
      </c>
      <c r="B804" s="207" t="s">
        <v>189</v>
      </c>
      <c r="C804" s="206">
        <v>4</v>
      </c>
      <c r="D804" s="206" t="s">
        <v>1873</v>
      </c>
      <c r="E804" s="207" t="s">
        <v>1867</v>
      </c>
      <c r="F804" s="208">
        <v>1</v>
      </c>
      <c r="G804" s="206" t="s">
        <v>1868</v>
      </c>
      <c r="H804" s="207" t="s">
        <v>1869</v>
      </c>
      <c r="I804" s="206">
        <v>16</v>
      </c>
      <c r="J804" s="206"/>
      <c r="K804" s="207" t="s">
        <v>1870</v>
      </c>
      <c r="L804" s="208">
        <v>2020051290048</v>
      </c>
      <c r="M804" s="206">
        <v>14</v>
      </c>
      <c r="N804" s="209">
        <v>44114</v>
      </c>
      <c r="O804" s="210" t="s">
        <v>687</v>
      </c>
      <c r="P804" s="211" t="s">
        <v>952</v>
      </c>
      <c r="Q804" s="211">
        <v>3</v>
      </c>
      <c r="R804" s="212" t="s">
        <v>953</v>
      </c>
      <c r="S804" s="211">
        <v>1</v>
      </c>
      <c r="T804" s="210" t="s">
        <v>1832</v>
      </c>
      <c r="U804" s="213" t="s">
        <v>1884</v>
      </c>
      <c r="V804" s="209" t="s">
        <v>983</v>
      </c>
      <c r="W804" s="214">
        <v>1</v>
      </c>
      <c r="X804" s="218" t="s">
        <v>962</v>
      </c>
      <c r="Y804" s="214">
        <v>1</v>
      </c>
      <c r="Z804" s="214">
        <v>1</v>
      </c>
      <c r="AA804" s="214">
        <v>1</v>
      </c>
      <c r="AB804" s="214">
        <v>1</v>
      </c>
      <c r="AC804" s="209">
        <v>1</v>
      </c>
      <c r="AD804" s="214">
        <v>1</v>
      </c>
      <c r="AE804" s="214">
        <v>1</v>
      </c>
      <c r="AF804" s="214">
        <v>1</v>
      </c>
      <c r="AG804" s="209"/>
      <c r="AH804" s="216">
        <v>1</v>
      </c>
      <c r="AI804" s="54">
        <f t="shared" si="27"/>
        <v>1</v>
      </c>
      <c r="AJ804" s="217">
        <v>2000000</v>
      </c>
      <c r="AK804" s="215">
        <v>31813</v>
      </c>
      <c r="AL804" s="209" t="s">
        <v>957</v>
      </c>
      <c r="AM804" s="233">
        <v>500000</v>
      </c>
      <c r="AN804" s="206"/>
    </row>
    <row r="805" spans="1:40" ht="38.25" x14ac:dyDescent="0.25">
      <c r="A805" s="206">
        <v>4</v>
      </c>
      <c r="B805" s="207" t="s">
        <v>189</v>
      </c>
      <c r="C805" s="206">
        <v>4</v>
      </c>
      <c r="D805" s="206" t="s">
        <v>1873</v>
      </c>
      <c r="E805" s="207" t="s">
        <v>1867</v>
      </c>
      <c r="F805" s="208">
        <v>1</v>
      </c>
      <c r="G805" s="206" t="s">
        <v>1868</v>
      </c>
      <c r="H805" s="207" t="s">
        <v>1869</v>
      </c>
      <c r="I805" s="206">
        <v>16</v>
      </c>
      <c r="J805" s="206">
        <v>17</v>
      </c>
      <c r="K805" s="207" t="s">
        <v>1853</v>
      </c>
      <c r="L805" s="208">
        <v>2020051290047</v>
      </c>
      <c r="M805" s="206">
        <v>16</v>
      </c>
      <c r="N805" s="209">
        <v>44116</v>
      </c>
      <c r="O805" s="210" t="s">
        <v>688</v>
      </c>
      <c r="P805" s="211" t="s">
        <v>952</v>
      </c>
      <c r="Q805" s="211">
        <v>3</v>
      </c>
      <c r="R805" s="212" t="s">
        <v>953</v>
      </c>
      <c r="S805" s="211">
        <v>1</v>
      </c>
      <c r="T805" s="210" t="s">
        <v>1832</v>
      </c>
      <c r="U805" s="213" t="s">
        <v>1885</v>
      </c>
      <c r="V805" s="209" t="s">
        <v>952</v>
      </c>
      <c r="W805" s="209">
        <v>40</v>
      </c>
      <c r="X805" s="209" t="s">
        <v>956</v>
      </c>
      <c r="Y805" s="214">
        <v>1</v>
      </c>
      <c r="Z805" s="215">
        <v>9</v>
      </c>
      <c r="AA805" s="209">
        <v>9</v>
      </c>
      <c r="AB805" s="215">
        <v>11</v>
      </c>
      <c r="AC805" s="214">
        <v>1</v>
      </c>
      <c r="AD805" s="215">
        <v>10</v>
      </c>
      <c r="AE805" s="209">
        <v>10</v>
      </c>
      <c r="AF805" s="215">
        <v>10</v>
      </c>
      <c r="AG805" s="209"/>
      <c r="AH805" s="216">
        <f t="shared" ref="AH805:AH806" si="30">+IF(X805="Acumulado",(AA805+AC805+AE805+AG805)/(Z805+AB805+AD805+AF805),IF(X805="Mantenimiento",AA805/Z805,AA805/Z805))</f>
        <v>0.5</v>
      </c>
      <c r="AI805" s="54">
        <f t="shared" si="27"/>
        <v>0.5</v>
      </c>
      <c r="AJ805" s="217">
        <v>5000000</v>
      </c>
      <c r="AK805" s="215">
        <v>31813</v>
      </c>
      <c r="AL805" s="209" t="s">
        <v>957</v>
      </c>
      <c r="AM805" s="233">
        <v>2000000</v>
      </c>
      <c r="AN805" s="206"/>
    </row>
    <row r="806" spans="1:40" ht="38.25" x14ac:dyDescent="0.25">
      <c r="A806" s="206">
        <v>4</v>
      </c>
      <c r="B806" s="207" t="s">
        <v>189</v>
      </c>
      <c r="C806" s="206">
        <v>4</v>
      </c>
      <c r="D806" s="206" t="s">
        <v>1873</v>
      </c>
      <c r="E806" s="207" t="s">
        <v>1867</v>
      </c>
      <c r="F806" s="208">
        <v>1</v>
      </c>
      <c r="G806" s="206" t="s">
        <v>1868</v>
      </c>
      <c r="H806" s="207" t="s">
        <v>1869</v>
      </c>
      <c r="I806" s="206">
        <v>16</v>
      </c>
      <c r="J806" s="206">
        <v>17</v>
      </c>
      <c r="K806" s="207" t="s">
        <v>1870</v>
      </c>
      <c r="L806" s="208">
        <v>2020051290048</v>
      </c>
      <c r="M806" s="206">
        <v>17</v>
      </c>
      <c r="N806" s="209">
        <v>44117</v>
      </c>
      <c r="O806" s="210" t="s">
        <v>689</v>
      </c>
      <c r="P806" s="211" t="s">
        <v>952</v>
      </c>
      <c r="Q806" s="211">
        <v>3</v>
      </c>
      <c r="R806" s="212" t="s">
        <v>953</v>
      </c>
      <c r="S806" s="211">
        <v>1</v>
      </c>
      <c r="T806" s="210" t="s">
        <v>1832</v>
      </c>
      <c r="U806" s="213" t="s">
        <v>1886</v>
      </c>
      <c r="V806" s="209" t="s">
        <v>952</v>
      </c>
      <c r="W806" s="209">
        <v>6</v>
      </c>
      <c r="X806" s="209" t="s">
        <v>956</v>
      </c>
      <c r="Y806" s="214">
        <v>1</v>
      </c>
      <c r="Z806" s="215">
        <v>1</v>
      </c>
      <c r="AA806" s="209">
        <v>1</v>
      </c>
      <c r="AB806" s="215">
        <v>1</v>
      </c>
      <c r="AC806" s="209">
        <v>0</v>
      </c>
      <c r="AD806" s="215">
        <v>2</v>
      </c>
      <c r="AE806" s="209">
        <v>2</v>
      </c>
      <c r="AF806" s="215">
        <v>2</v>
      </c>
      <c r="AG806" s="209"/>
      <c r="AH806" s="216">
        <f t="shared" si="30"/>
        <v>0.5</v>
      </c>
      <c r="AI806" s="54">
        <f t="shared" si="27"/>
        <v>0.5</v>
      </c>
      <c r="AJ806" s="217">
        <v>5000000</v>
      </c>
      <c r="AK806" s="215">
        <v>31813</v>
      </c>
      <c r="AL806" s="209" t="s">
        <v>957</v>
      </c>
      <c r="AM806" s="233">
        <v>0</v>
      </c>
      <c r="AN806" s="206"/>
    </row>
    <row r="807" spans="1:40" ht="38.25" x14ac:dyDescent="0.25">
      <c r="A807" s="206">
        <v>4</v>
      </c>
      <c r="B807" s="207" t="s">
        <v>189</v>
      </c>
      <c r="C807" s="206">
        <v>4</v>
      </c>
      <c r="D807" s="206" t="s">
        <v>1873</v>
      </c>
      <c r="E807" s="207" t="s">
        <v>1867</v>
      </c>
      <c r="F807" s="208">
        <v>1</v>
      </c>
      <c r="G807" s="206" t="s">
        <v>1868</v>
      </c>
      <c r="H807" s="207" t="s">
        <v>1869</v>
      </c>
      <c r="I807" s="206">
        <v>16</v>
      </c>
      <c r="J807" s="206"/>
      <c r="K807" s="207" t="s">
        <v>1870</v>
      </c>
      <c r="L807" s="208">
        <v>2020051290048</v>
      </c>
      <c r="M807" s="206">
        <v>18</v>
      </c>
      <c r="N807" s="209">
        <v>44118</v>
      </c>
      <c r="O807" s="210" t="s">
        <v>690</v>
      </c>
      <c r="P807" s="211" t="s">
        <v>952</v>
      </c>
      <c r="Q807" s="211">
        <v>4</v>
      </c>
      <c r="R807" s="212" t="s">
        <v>953</v>
      </c>
      <c r="S807" s="211">
        <v>1</v>
      </c>
      <c r="T807" s="210" t="s">
        <v>1832</v>
      </c>
      <c r="U807" s="213" t="s">
        <v>1887</v>
      </c>
      <c r="V807" s="209" t="s">
        <v>983</v>
      </c>
      <c r="W807" s="214">
        <v>1</v>
      </c>
      <c r="X807" s="218" t="s">
        <v>962</v>
      </c>
      <c r="Y807" s="214">
        <v>1</v>
      </c>
      <c r="Z807" s="214">
        <v>1</v>
      </c>
      <c r="AA807" s="214">
        <v>1</v>
      </c>
      <c r="AB807" s="214">
        <v>1</v>
      </c>
      <c r="AC807" s="214">
        <v>1</v>
      </c>
      <c r="AD807" s="214">
        <v>1</v>
      </c>
      <c r="AE807" s="214">
        <v>1</v>
      </c>
      <c r="AF807" s="214">
        <v>1</v>
      </c>
      <c r="AG807" s="209"/>
      <c r="AH807" s="216">
        <v>1</v>
      </c>
      <c r="AI807" s="54">
        <f t="shared" si="27"/>
        <v>1</v>
      </c>
      <c r="AJ807" s="217">
        <v>120000000</v>
      </c>
      <c r="AK807" s="215">
        <v>31813</v>
      </c>
      <c r="AL807" s="209" t="s">
        <v>957</v>
      </c>
      <c r="AM807" s="233">
        <v>68400000</v>
      </c>
      <c r="AN807" s="206"/>
    </row>
    <row r="808" spans="1:40" ht="25.5" x14ac:dyDescent="0.25">
      <c r="A808" s="206">
        <v>4</v>
      </c>
      <c r="B808" s="207" t="s">
        <v>189</v>
      </c>
      <c r="C808" s="206">
        <v>4</v>
      </c>
      <c r="D808" s="206" t="s">
        <v>1873</v>
      </c>
      <c r="E808" s="207" t="s">
        <v>1867</v>
      </c>
      <c r="F808" s="208">
        <v>2</v>
      </c>
      <c r="G808" s="206" t="s">
        <v>1888</v>
      </c>
      <c r="H808" s="207" t="s">
        <v>1889</v>
      </c>
      <c r="I808" s="206">
        <v>16</v>
      </c>
      <c r="J808" s="206"/>
      <c r="K808" s="207" t="s">
        <v>1870</v>
      </c>
      <c r="L808" s="208">
        <v>2020051290048</v>
      </c>
      <c r="M808" s="206">
        <v>1</v>
      </c>
      <c r="N808" s="209">
        <v>4421</v>
      </c>
      <c r="O808" s="210" t="s">
        <v>691</v>
      </c>
      <c r="P808" s="211" t="s">
        <v>952</v>
      </c>
      <c r="Q808" s="211">
        <v>4</v>
      </c>
      <c r="R808" s="212" t="s">
        <v>953</v>
      </c>
      <c r="S808" s="211">
        <v>1</v>
      </c>
      <c r="T808" s="210" t="s">
        <v>1832</v>
      </c>
      <c r="U808" s="213" t="s">
        <v>1890</v>
      </c>
      <c r="V808" s="209" t="s">
        <v>952</v>
      </c>
      <c r="W808" s="209">
        <v>2</v>
      </c>
      <c r="X808" s="209" t="s">
        <v>956</v>
      </c>
      <c r="Y808" s="214">
        <v>1</v>
      </c>
      <c r="Z808" s="215">
        <v>0</v>
      </c>
      <c r="AA808" s="209">
        <v>0</v>
      </c>
      <c r="AB808" s="215">
        <v>0</v>
      </c>
      <c r="AC808" s="209">
        <v>0</v>
      </c>
      <c r="AD808" s="215">
        <v>1</v>
      </c>
      <c r="AE808" s="209">
        <v>1</v>
      </c>
      <c r="AF808" s="215">
        <v>1</v>
      </c>
      <c r="AG808" s="209"/>
      <c r="AH808" s="216">
        <f t="shared" ref="AH808:AH813" si="31">+IF(X808="Acumulado",(AA808+AC808+AE808+AG808)/(Z808+AB808+AD808+AF808),IF(X808="Mantenimiento",AA808/Z808,AA808/Z808))</f>
        <v>0.5</v>
      </c>
      <c r="AI808" s="54">
        <f t="shared" si="27"/>
        <v>0.5</v>
      </c>
      <c r="AJ808" s="217">
        <v>2000000</v>
      </c>
      <c r="AK808" s="215">
        <v>31813</v>
      </c>
      <c r="AL808" s="209" t="s">
        <v>957</v>
      </c>
      <c r="AM808" s="234">
        <v>0</v>
      </c>
      <c r="AN808" s="206"/>
    </row>
    <row r="809" spans="1:40" ht="38.25" x14ac:dyDescent="0.25">
      <c r="A809" s="206">
        <v>4</v>
      </c>
      <c r="B809" s="207" t="s">
        <v>189</v>
      </c>
      <c r="C809" s="206">
        <v>4</v>
      </c>
      <c r="D809" s="206" t="s">
        <v>1873</v>
      </c>
      <c r="E809" s="207" t="s">
        <v>1867</v>
      </c>
      <c r="F809" s="208">
        <v>2</v>
      </c>
      <c r="G809" s="206" t="s">
        <v>1888</v>
      </c>
      <c r="H809" s="207" t="s">
        <v>1889</v>
      </c>
      <c r="I809" s="206">
        <v>16</v>
      </c>
      <c r="J809" s="206">
        <v>17</v>
      </c>
      <c r="K809" s="207" t="s">
        <v>1870</v>
      </c>
      <c r="L809" s="208">
        <v>2020051290048</v>
      </c>
      <c r="M809" s="206">
        <v>2</v>
      </c>
      <c r="N809" s="209">
        <v>4422</v>
      </c>
      <c r="O809" s="210" t="s">
        <v>692</v>
      </c>
      <c r="P809" s="211" t="s">
        <v>952</v>
      </c>
      <c r="Q809" s="211">
        <v>6</v>
      </c>
      <c r="R809" s="212" t="s">
        <v>953</v>
      </c>
      <c r="S809" s="211">
        <v>2</v>
      </c>
      <c r="T809" s="210" t="s">
        <v>1832</v>
      </c>
      <c r="U809" s="213" t="s">
        <v>1891</v>
      </c>
      <c r="V809" s="209" t="s">
        <v>952</v>
      </c>
      <c r="W809" s="209">
        <v>4</v>
      </c>
      <c r="X809" s="209" t="s">
        <v>956</v>
      </c>
      <c r="Y809" s="214">
        <v>1</v>
      </c>
      <c r="Z809" s="215">
        <v>0</v>
      </c>
      <c r="AA809" s="209">
        <v>0</v>
      </c>
      <c r="AB809" s="215">
        <v>0</v>
      </c>
      <c r="AC809" s="209">
        <v>0</v>
      </c>
      <c r="AD809" s="215">
        <v>2</v>
      </c>
      <c r="AE809" s="209">
        <v>0</v>
      </c>
      <c r="AF809" s="215">
        <v>2</v>
      </c>
      <c r="AG809" s="209"/>
      <c r="AH809" s="216">
        <f t="shared" si="31"/>
        <v>0</v>
      </c>
      <c r="AI809" s="54">
        <f t="shared" si="27"/>
        <v>0</v>
      </c>
      <c r="AJ809" s="217">
        <v>2000000</v>
      </c>
      <c r="AK809" s="215">
        <v>31813</v>
      </c>
      <c r="AL809" s="209" t="s">
        <v>957</v>
      </c>
      <c r="AM809" s="233">
        <v>0</v>
      </c>
      <c r="AN809" s="206"/>
    </row>
    <row r="810" spans="1:40" ht="25.5" x14ac:dyDescent="0.25">
      <c r="A810" s="206">
        <v>4</v>
      </c>
      <c r="B810" s="207" t="s">
        <v>189</v>
      </c>
      <c r="C810" s="206">
        <v>4</v>
      </c>
      <c r="D810" s="206" t="s">
        <v>1873</v>
      </c>
      <c r="E810" s="207" t="s">
        <v>1867</v>
      </c>
      <c r="F810" s="208">
        <v>2</v>
      </c>
      <c r="G810" s="206" t="s">
        <v>1888</v>
      </c>
      <c r="H810" s="207" t="s">
        <v>1889</v>
      </c>
      <c r="I810" s="206">
        <v>16</v>
      </c>
      <c r="J810" s="206"/>
      <c r="K810" s="207" t="s">
        <v>1870</v>
      </c>
      <c r="L810" s="208">
        <v>2020051290048</v>
      </c>
      <c r="M810" s="206">
        <v>3</v>
      </c>
      <c r="N810" s="209">
        <v>4423</v>
      </c>
      <c r="O810" s="210" t="s">
        <v>693</v>
      </c>
      <c r="P810" s="211" t="s">
        <v>952</v>
      </c>
      <c r="Q810" s="211">
        <v>4</v>
      </c>
      <c r="R810" s="212" t="s">
        <v>953</v>
      </c>
      <c r="S810" s="211">
        <v>1</v>
      </c>
      <c r="T810" s="210" t="s">
        <v>1832</v>
      </c>
      <c r="U810" s="213" t="s">
        <v>1892</v>
      </c>
      <c r="V810" s="209" t="s">
        <v>952</v>
      </c>
      <c r="W810" s="209">
        <v>36</v>
      </c>
      <c r="X810" s="209" t="s">
        <v>956</v>
      </c>
      <c r="Y810" s="214">
        <v>1</v>
      </c>
      <c r="Z810" s="215">
        <v>0</v>
      </c>
      <c r="AA810" s="209">
        <v>0</v>
      </c>
      <c r="AB810" s="215">
        <v>12</v>
      </c>
      <c r="AC810" s="209">
        <v>12</v>
      </c>
      <c r="AD810" s="215">
        <v>12</v>
      </c>
      <c r="AE810" s="209">
        <v>12</v>
      </c>
      <c r="AF810" s="215">
        <v>12</v>
      </c>
      <c r="AG810" s="209"/>
      <c r="AH810" s="216">
        <f t="shared" si="31"/>
        <v>0.66666666666666663</v>
      </c>
      <c r="AI810" s="54">
        <f t="shared" si="27"/>
        <v>0.66666666666666663</v>
      </c>
      <c r="AJ810" s="217">
        <v>80000000</v>
      </c>
      <c r="AK810" s="215">
        <v>31813</v>
      </c>
      <c r="AL810" s="209" t="s">
        <v>957</v>
      </c>
      <c r="AM810" s="233">
        <v>46667000</v>
      </c>
      <c r="AN810" s="206"/>
    </row>
    <row r="811" spans="1:40" ht="38.25" x14ac:dyDescent="0.25">
      <c r="A811" s="206">
        <v>4</v>
      </c>
      <c r="B811" s="207" t="s">
        <v>189</v>
      </c>
      <c r="C811" s="206">
        <v>4</v>
      </c>
      <c r="D811" s="206" t="s">
        <v>1873</v>
      </c>
      <c r="E811" s="207" t="s">
        <v>1867</v>
      </c>
      <c r="F811" s="208">
        <v>2</v>
      </c>
      <c r="G811" s="206" t="s">
        <v>1888</v>
      </c>
      <c r="H811" s="207" t="s">
        <v>1889</v>
      </c>
      <c r="I811" s="206">
        <v>16</v>
      </c>
      <c r="J811" s="206"/>
      <c r="K811" s="207" t="s">
        <v>1853</v>
      </c>
      <c r="L811" s="208">
        <v>2020051290047</v>
      </c>
      <c r="M811" s="206">
        <v>4</v>
      </c>
      <c r="N811" s="209">
        <v>4424</v>
      </c>
      <c r="O811" s="210" t="s">
        <v>694</v>
      </c>
      <c r="P811" s="211" t="s">
        <v>952</v>
      </c>
      <c r="Q811" s="211">
        <v>4</v>
      </c>
      <c r="R811" s="212" t="s">
        <v>953</v>
      </c>
      <c r="S811" s="211">
        <v>1</v>
      </c>
      <c r="T811" s="210" t="s">
        <v>1832</v>
      </c>
      <c r="U811" s="213" t="s">
        <v>1893</v>
      </c>
      <c r="V811" s="209" t="s">
        <v>952</v>
      </c>
      <c r="W811" s="209">
        <v>2</v>
      </c>
      <c r="X811" s="209" t="s">
        <v>956</v>
      </c>
      <c r="Y811" s="214">
        <v>1</v>
      </c>
      <c r="Z811" s="215">
        <v>0</v>
      </c>
      <c r="AA811" s="209">
        <v>0</v>
      </c>
      <c r="AB811" s="215">
        <v>0</v>
      </c>
      <c r="AC811" s="209">
        <v>0</v>
      </c>
      <c r="AD811" s="215">
        <v>1</v>
      </c>
      <c r="AE811" s="209">
        <v>0</v>
      </c>
      <c r="AF811" s="215">
        <v>1</v>
      </c>
      <c r="AG811" s="209"/>
      <c r="AH811" s="216">
        <f t="shared" si="31"/>
        <v>0</v>
      </c>
      <c r="AI811" s="54">
        <f t="shared" si="27"/>
        <v>0</v>
      </c>
      <c r="AJ811" s="217">
        <v>2000000</v>
      </c>
      <c r="AK811" s="215">
        <v>31813</v>
      </c>
      <c r="AL811" s="209" t="s">
        <v>957</v>
      </c>
      <c r="AM811" s="233">
        <v>0</v>
      </c>
      <c r="AN811" s="206"/>
    </row>
    <row r="812" spans="1:40" ht="25.5" x14ac:dyDescent="0.25">
      <c r="A812" s="206">
        <v>4</v>
      </c>
      <c r="B812" s="207" t="s">
        <v>189</v>
      </c>
      <c r="C812" s="206">
        <v>4</v>
      </c>
      <c r="D812" s="206" t="s">
        <v>1873</v>
      </c>
      <c r="E812" s="207" t="s">
        <v>1867</v>
      </c>
      <c r="F812" s="208">
        <v>2</v>
      </c>
      <c r="G812" s="206" t="s">
        <v>1888</v>
      </c>
      <c r="H812" s="207" t="s">
        <v>1889</v>
      </c>
      <c r="I812" s="206">
        <v>16</v>
      </c>
      <c r="J812" s="206"/>
      <c r="K812" s="207" t="s">
        <v>1853</v>
      </c>
      <c r="L812" s="208">
        <v>2020051290047</v>
      </c>
      <c r="M812" s="206">
        <v>5</v>
      </c>
      <c r="N812" s="209">
        <v>4425</v>
      </c>
      <c r="O812" s="210" t="s">
        <v>695</v>
      </c>
      <c r="P812" s="211" t="s">
        <v>952</v>
      </c>
      <c r="Q812" s="211">
        <v>6</v>
      </c>
      <c r="R812" s="212" t="s">
        <v>953</v>
      </c>
      <c r="S812" s="211">
        <v>2</v>
      </c>
      <c r="T812" s="210" t="s">
        <v>1832</v>
      </c>
      <c r="U812" s="213" t="s">
        <v>1894</v>
      </c>
      <c r="V812" s="209" t="s">
        <v>952</v>
      </c>
      <c r="W812" s="209">
        <v>4</v>
      </c>
      <c r="X812" s="209" t="s">
        <v>956</v>
      </c>
      <c r="Y812" s="214">
        <v>1</v>
      </c>
      <c r="Z812" s="215">
        <v>0</v>
      </c>
      <c r="AA812" s="209">
        <v>0</v>
      </c>
      <c r="AB812" s="215">
        <v>0</v>
      </c>
      <c r="AC812" s="215">
        <v>0</v>
      </c>
      <c r="AD812" s="215">
        <v>2</v>
      </c>
      <c r="AE812" s="209">
        <v>0</v>
      </c>
      <c r="AF812" s="215">
        <v>2</v>
      </c>
      <c r="AG812" s="209"/>
      <c r="AH812" s="216">
        <f t="shared" si="31"/>
        <v>0</v>
      </c>
      <c r="AI812" s="54">
        <f t="shared" si="27"/>
        <v>0</v>
      </c>
      <c r="AJ812" s="217">
        <v>2000000</v>
      </c>
      <c r="AK812" s="215">
        <v>31813</v>
      </c>
      <c r="AL812" s="209" t="s">
        <v>957</v>
      </c>
      <c r="AM812" s="233">
        <v>0</v>
      </c>
      <c r="AN812" s="206"/>
    </row>
    <row r="813" spans="1:40" ht="38.25" x14ac:dyDescent="0.25">
      <c r="A813" s="206">
        <v>4</v>
      </c>
      <c r="B813" s="207" t="s">
        <v>189</v>
      </c>
      <c r="C813" s="206">
        <v>4</v>
      </c>
      <c r="D813" s="206" t="s">
        <v>1873</v>
      </c>
      <c r="E813" s="207" t="s">
        <v>1867</v>
      </c>
      <c r="F813" s="208">
        <v>3</v>
      </c>
      <c r="G813" s="206" t="s">
        <v>1895</v>
      </c>
      <c r="H813" s="207" t="s">
        <v>1896</v>
      </c>
      <c r="I813" s="206">
        <v>16</v>
      </c>
      <c r="J813" s="206"/>
      <c r="K813" s="207" t="s">
        <v>1870</v>
      </c>
      <c r="L813" s="208">
        <v>2020051290048</v>
      </c>
      <c r="M813" s="206">
        <v>1</v>
      </c>
      <c r="N813" s="209">
        <v>4431</v>
      </c>
      <c r="O813" s="210" t="s">
        <v>696</v>
      </c>
      <c r="P813" s="211" t="s">
        <v>952</v>
      </c>
      <c r="Q813" s="211">
        <v>3</v>
      </c>
      <c r="R813" s="212" t="s">
        <v>953</v>
      </c>
      <c r="S813" s="211">
        <v>1</v>
      </c>
      <c r="T813" s="210" t="s">
        <v>1832</v>
      </c>
      <c r="U813" s="213" t="s">
        <v>1897</v>
      </c>
      <c r="V813" s="209" t="s">
        <v>952</v>
      </c>
      <c r="W813" s="209">
        <v>2</v>
      </c>
      <c r="X813" s="209" t="s">
        <v>956</v>
      </c>
      <c r="Y813" s="214">
        <v>1</v>
      </c>
      <c r="Z813" s="215">
        <v>0</v>
      </c>
      <c r="AA813" s="209">
        <v>0</v>
      </c>
      <c r="AB813" s="215">
        <v>0</v>
      </c>
      <c r="AC813" s="209">
        <v>0</v>
      </c>
      <c r="AD813" s="215">
        <v>1</v>
      </c>
      <c r="AE813" s="209">
        <v>1</v>
      </c>
      <c r="AF813" s="215">
        <v>1</v>
      </c>
      <c r="AG813" s="209"/>
      <c r="AH813" s="216">
        <f t="shared" si="31"/>
        <v>0.5</v>
      </c>
      <c r="AI813" s="54">
        <f t="shared" si="27"/>
        <v>0.5</v>
      </c>
      <c r="AJ813" s="217">
        <v>2000000</v>
      </c>
      <c r="AK813" s="215">
        <v>31813</v>
      </c>
      <c r="AL813" s="209" t="s">
        <v>957</v>
      </c>
      <c r="AM813" s="233">
        <v>0</v>
      </c>
      <c r="AN813" s="206"/>
    </row>
    <row r="814" spans="1:40" ht="25.5" x14ac:dyDescent="0.25">
      <c r="A814" s="206">
        <v>4</v>
      </c>
      <c r="B814" s="207" t="s">
        <v>189</v>
      </c>
      <c r="C814" s="206">
        <v>4</v>
      </c>
      <c r="D814" s="206" t="s">
        <v>1873</v>
      </c>
      <c r="E814" s="207" t="s">
        <v>1867</v>
      </c>
      <c r="F814" s="208">
        <v>3</v>
      </c>
      <c r="G814" s="206" t="s">
        <v>1895</v>
      </c>
      <c r="H814" s="207" t="s">
        <v>1896</v>
      </c>
      <c r="I814" s="206">
        <v>16</v>
      </c>
      <c r="J814" s="206"/>
      <c r="K814" s="207" t="s">
        <v>1870</v>
      </c>
      <c r="L814" s="208">
        <v>2020051290048</v>
      </c>
      <c r="M814" s="206">
        <v>2</v>
      </c>
      <c r="N814" s="209">
        <v>4432</v>
      </c>
      <c r="O814" s="210" t="s">
        <v>697</v>
      </c>
      <c r="P814" s="211" t="s">
        <v>952</v>
      </c>
      <c r="Q814" s="211">
        <v>3</v>
      </c>
      <c r="R814" s="212" t="s">
        <v>953</v>
      </c>
      <c r="S814" s="211">
        <v>1</v>
      </c>
      <c r="T814" s="210" t="s">
        <v>1832</v>
      </c>
      <c r="U814" s="213" t="s">
        <v>1898</v>
      </c>
      <c r="V814" s="209" t="s">
        <v>983</v>
      </c>
      <c r="W814" s="214">
        <v>1</v>
      </c>
      <c r="X814" s="218" t="s">
        <v>962</v>
      </c>
      <c r="Y814" s="214">
        <v>1</v>
      </c>
      <c r="Z814" s="214">
        <v>1</v>
      </c>
      <c r="AA814" s="214">
        <v>1</v>
      </c>
      <c r="AB814" s="214">
        <v>1</v>
      </c>
      <c r="AC814" s="214">
        <v>1</v>
      </c>
      <c r="AD814" s="214">
        <v>1</v>
      </c>
      <c r="AE814" s="214">
        <v>1</v>
      </c>
      <c r="AF814" s="214">
        <v>1</v>
      </c>
      <c r="AG814" s="209"/>
      <c r="AH814" s="216">
        <v>1</v>
      </c>
      <c r="AI814" s="54">
        <f t="shared" si="27"/>
        <v>1</v>
      </c>
      <c r="AJ814" s="217">
        <v>2000000</v>
      </c>
      <c r="AK814" s="215">
        <v>31813</v>
      </c>
      <c r="AL814" s="209" t="s">
        <v>957</v>
      </c>
      <c r="AM814" s="233">
        <v>0</v>
      </c>
      <c r="AN814" s="206"/>
    </row>
    <row r="815" spans="1:40" ht="25.5" x14ac:dyDescent="0.25">
      <c r="A815" s="206">
        <v>4</v>
      </c>
      <c r="B815" s="207" t="s">
        <v>189</v>
      </c>
      <c r="C815" s="206">
        <v>4</v>
      </c>
      <c r="D815" s="206" t="s">
        <v>1873</v>
      </c>
      <c r="E815" s="207" t="s">
        <v>1867</v>
      </c>
      <c r="F815" s="208">
        <v>3</v>
      </c>
      <c r="G815" s="206" t="s">
        <v>1895</v>
      </c>
      <c r="H815" s="207" t="s">
        <v>1896</v>
      </c>
      <c r="I815" s="206">
        <v>16</v>
      </c>
      <c r="J815" s="206"/>
      <c r="K815" s="207" t="s">
        <v>1870</v>
      </c>
      <c r="L815" s="208">
        <v>2020051290048</v>
      </c>
      <c r="M815" s="206">
        <v>3</v>
      </c>
      <c r="N815" s="209">
        <v>4433</v>
      </c>
      <c r="O815" s="210" t="s">
        <v>698</v>
      </c>
      <c r="P815" s="211" t="s">
        <v>983</v>
      </c>
      <c r="Q815" s="212">
        <v>1</v>
      </c>
      <c r="R815" s="212" t="s">
        <v>1001</v>
      </c>
      <c r="S815" s="212">
        <v>1</v>
      </c>
      <c r="T815" s="210" t="s">
        <v>1832</v>
      </c>
      <c r="U815" s="213" t="s">
        <v>1899</v>
      </c>
      <c r="V815" s="209" t="s">
        <v>983</v>
      </c>
      <c r="W815" s="214">
        <v>1</v>
      </c>
      <c r="X815" s="209" t="s">
        <v>956</v>
      </c>
      <c r="Y815" s="214">
        <v>1</v>
      </c>
      <c r="Z815" s="214">
        <v>0</v>
      </c>
      <c r="AA815" s="214">
        <v>0</v>
      </c>
      <c r="AB815" s="214">
        <v>0.25</v>
      </c>
      <c r="AC815" s="209">
        <v>0</v>
      </c>
      <c r="AD815" s="214">
        <v>0.5</v>
      </c>
      <c r="AE815" s="209">
        <v>0</v>
      </c>
      <c r="AF815" s="214">
        <v>0.25</v>
      </c>
      <c r="AG815" s="209"/>
      <c r="AH815" s="216">
        <f>+IF(X815="Acumulado",(AA815+AC815+AE815+AG815)/(Z815+AB815+AD815+AF815),IF(X815="Mantenimiento",AA815/Z815,AA815/Z815))</f>
        <v>0</v>
      </c>
      <c r="AI815" s="54">
        <f t="shared" si="27"/>
        <v>0</v>
      </c>
      <c r="AJ815" s="217">
        <v>5000000</v>
      </c>
      <c r="AK815" s="215">
        <v>31813</v>
      </c>
      <c r="AL815" s="209" t="s">
        <v>957</v>
      </c>
      <c r="AM815" s="233">
        <v>0</v>
      </c>
      <c r="AN815" s="206"/>
    </row>
    <row r="816" spans="1:40" ht="38.25" x14ac:dyDescent="0.25">
      <c r="A816" s="206">
        <v>4</v>
      </c>
      <c r="B816" s="207" t="s">
        <v>189</v>
      </c>
      <c r="C816" s="206">
        <v>4</v>
      </c>
      <c r="D816" s="206" t="s">
        <v>1873</v>
      </c>
      <c r="E816" s="207" t="s">
        <v>1867</v>
      </c>
      <c r="F816" s="208">
        <v>4</v>
      </c>
      <c r="G816" s="206" t="s">
        <v>1900</v>
      </c>
      <c r="H816" s="207" t="s">
        <v>1901</v>
      </c>
      <c r="I816" s="206">
        <v>17</v>
      </c>
      <c r="J816" s="206"/>
      <c r="K816" s="207" t="s">
        <v>1844</v>
      </c>
      <c r="L816" s="208">
        <v>2020051290045</v>
      </c>
      <c r="M816" s="206">
        <v>1</v>
      </c>
      <c r="N816" s="209">
        <v>4441</v>
      </c>
      <c r="O816" s="210" t="s">
        <v>699</v>
      </c>
      <c r="P816" s="211" t="s">
        <v>952</v>
      </c>
      <c r="Q816" s="211">
        <v>3</v>
      </c>
      <c r="R816" s="212" t="s">
        <v>953</v>
      </c>
      <c r="S816" s="211">
        <v>1</v>
      </c>
      <c r="T816" s="210" t="s">
        <v>1832</v>
      </c>
      <c r="U816" s="213" t="s">
        <v>1902</v>
      </c>
      <c r="V816" s="209" t="s">
        <v>983</v>
      </c>
      <c r="W816" s="214">
        <v>1</v>
      </c>
      <c r="X816" s="218" t="s">
        <v>962</v>
      </c>
      <c r="Y816" s="214">
        <v>1</v>
      </c>
      <c r="Z816" s="214">
        <v>1</v>
      </c>
      <c r="AA816" s="214">
        <v>1</v>
      </c>
      <c r="AB816" s="214">
        <v>1</v>
      </c>
      <c r="AC816" s="214">
        <v>1</v>
      </c>
      <c r="AD816" s="214">
        <v>1</v>
      </c>
      <c r="AE816" s="214">
        <v>1</v>
      </c>
      <c r="AF816" s="214">
        <v>1</v>
      </c>
      <c r="AG816" s="209"/>
      <c r="AH816" s="216">
        <v>1</v>
      </c>
      <c r="AI816" s="54">
        <f t="shared" si="27"/>
        <v>1</v>
      </c>
      <c r="AJ816" s="217">
        <v>5000000</v>
      </c>
      <c r="AK816" s="215">
        <v>31813</v>
      </c>
      <c r="AL816" s="209" t="s">
        <v>957</v>
      </c>
      <c r="AM816" s="233">
        <v>0</v>
      </c>
      <c r="AN816" s="206"/>
    </row>
    <row r="817" spans="1:40" ht="38.25" x14ac:dyDescent="0.25">
      <c r="A817" s="206">
        <v>4</v>
      </c>
      <c r="B817" s="207" t="s">
        <v>189</v>
      </c>
      <c r="C817" s="206">
        <v>4</v>
      </c>
      <c r="D817" s="206" t="s">
        <v>1873</v>
      </c>
      <c r="E817" s="207" t="s">
        <v>1867</v>
      </c>
      <c r="F817" s="208">
        <v>4</v>
      </c>
      <c r="G817" s="206" t="s">
        <v>1900</v>
      </c>
      <c r="H817" s="207" t="s">
        <v>1901</v>
      </c>
      <c r="I817" s="206">
        <v>16</v>
      </c>
      <c r="J817" s="206">
        <v>17</v>
      </c>
      <c r="K817" s="207" t="s">
        <v>1844</v>
      </c>
      <c r="L817" s="208">
        <v>2020051290045</v>
      </c>
      <c r="M817" s="206">
        <v>2</v>
      </c>
      <c r="N817" s="209">
        <v>4442</v>
      </c>
      <c r="O817" s="210" t="s">
        <v>700</v>
      </c>
      <c r="P817" s="211" t="s">
        <v>952</v>
      </c>
      <c r="Q817" s="211">
        <v>3</v>
      </c>
      <c r="R817" s="212" t="s">
        <v>953</v>
      </c>
      <c r="S817" s="211">
        <v>1</v>
      </c>
      <c r="T817" s="210" t="s">
        <v>1832</v>
      </c>
      <c r="U817" s="213" t="s">
        <v>1903</v>
      </c>
      <c r="V817" s="209" t="s">
        <v>952</v>
      </c>
      <c r="W817" s="209">
        <v>17</v>
      </c>
      <c r="X817" s="209" t="s">
        <v>956</v>
      </c>
      <c r="Y817" s="214">
        <v>1</v>
      </c>
      <c r="Z817" s="215">
        <v>0</v>
      </c>
      <c r="AA817" s="209">
        <v>0</v>
      </c>
      <c r="AB817" s="215">
        <v>0</v>
      </c>
      <c r="AC817" s="209">
        <v>0</v>
      </c>
      <c r="AD817" s="215">
        <v>0</v>
      </c>
      <c r="AE817" s="209">
        <v>0</v>
      </c>
      <c r="AF817" s="215">
        <v>17</v>
      </c>
      <c r="AG817" s="209"/>
      <c r="AH817" s="216">
        <f t="shared" ref="AH817:AH821" si="32">+IF(X817="Acumulado",(AA817+AC817+AE817+AG817)/(Z817+AB817+AD817+AF817),IF(X817="Mantenimiento",AA817/Z817,AA817/Z817))</f>
        <v>0</v>
      </c>
      <c r="AI817" s="54">
        <f t="shared" si="27"/>
        <v>0</v>
      </c>
      <c r="AJ817" s="217">
        <f>27467458-267458</f>
        <v>27200000</v>
      </c>
      <c r="AK817" s="215">
        <v>51402</v>
      </c>
      <c r="AL817" s="209" t="s">
        <v>1614</v>
      </c>
      <c r="AM817" s="233">
        <v>0</v>
      </c>
      <c r="AN817" s="206"/>
    </row>
    <row r="818" spans="1:40" ht="38.25" x14ac:dyDescent="0.25">
      <c r="A818" s="206">
        <v>4</v>
      </c>
      <c r="B818" s="207" t="s">
        <v>189</v>
      </c>
      <c r="C818" s="206">
        <v>4</v>
      </c>
      <c r="D818" s="206" t="s">
        <v>1873</v>
      </c>
      <c r="E818" s="207" t="s">
        <v>1867</v>
      </c>
      <c r="F818" s="208">
        <v>4</v>
      </c>
      <c r="G818" s="206" t="s">
        <v>1900</v>
      </c>
      <c r="H818" s="207" t="s">
        <v>1901</v>
      </c>
      <c r="I818" s="206">
        <v>16</v>
      </c>
      <c r="J818" s="206">
        <v>17</v>
      </c>
      <c r="K818" s="207" t="s">
        <v>1844</v>
      </c>
      <c r="L818" s="208">
        <v>2020051290045</v>
      </c>
      <c r="M818" s="206">
        <v>3</v>
      </c>
      <c r="N818" s="209">
        <v>4443</v>
      </c>
      <c r="O818" s="210" t="s">
        <v>701</v>
      </c>
      <c r="P818" s="211" t="s">
        <v>952</v>
      </c>
      <c r="Q818" s="211">
        <v>3</v>
      </c>
      <c r="R818" s="212" t="s">
        <v>953</v>
      </c>
      <c r="S818" s="211">
        <v>1</v>
      </c>
      <c r="T818" s="210" t="s">
        <v>1832</v>
      </c>
      <c r="U818" s="213" t="s">
        <v>1904</v>
      </c>
      <c r="V818" s="209" t="s">
        <v>952</v>
      </c>
      <c r="W818" s="209">
        <v>100</v>
      </c>
      <c r="X818" s="209" t="s">
        <v>956</v>
      </c>
      <c r="Y818" s="214">
        <v>1</v>
      </c>
      <c r="Z818" s="215">
        <v>40</v>
      </c>
      <c r="AA818" s="209">
        <v>40</v>
      </c>
      <c r="AB818" s="215">
        <v>30</v>
      </c>
      <c r="AC818" s="209">
        <v>1</v>
      </c>
      <c r="AD818" s="215">
        <v>30</v>
      </c>
      <c r="AE818" s="209">
        <v>30</v>
      </c>
      <c r="AF818" s="215">
        <v>20</v>
      </c>
      <c r="AG818" s="209"/>
      <c r="AH818" s="216">
        <f t="shared" si="32"/>
        <v>0.59166666666666667</v>
      </c>
      <c r="AI818" s="54">
        <f t="shared" si="27"/>
        <v>0.59166666666666667</v>
      </c>
      <c r="AJ818" s="217">
        <v>12000000</v>
      </c>
      <c r="AK818" s="215">
        <v>0</v>
      </c>
      <c r="AL818" s="209" t="s">
        <v>1905</v>
      </c>
      <c r="AM818" s="233">
        <v>0</v>
      </c>
      <c r="AN818" s="206"/>
    </row>
    <row r="819" spans="1:40" ht="38.25" x14ac:dyDescent="0.25">
      <c r="A819" s="206">
        <v>4</v>
      </c>
      <c r="B819" s="207" t="s">
        <v>189</v>
      </c>
      <c r="C819" s="206">
        <v>4</v>
      </c>
      <c r="D819" s="206" t="s">
        <v>1873</v>
      </c>
      <c r="E819" s="207" t="s">
        <v>1867</v>
      </c>
      <c r="F819" s="208">
        <v>4</v>
      </c>
      <c r="G819" s="206" t="s">
        <v>1900</v>
      </c>
      <c r="H819" s="207" t="s">
        <v>1901</v>
      </c>
      <c r="I819" s="206">
        <v>16</v>
      </c>
      <c r="J819" s="206"/>
      <c r="K819" s="207" t="s">
        <v>1844</v>
      </c>
      <c r="L819" s="208">
        <v>2020051290045</v>
      </c>
      <c r="M819" s="206">
        <v>5</v>
      </c>
      <c r="N819" s="209">
        <v>4445</v>
      </c>
      <c r="O819" s="210" t="s">
        <v>702</v>
      </c>
      <c r="P819" s="211" t="s">
        <v>952</v>
      </c>
      <c r="Q819" s="211">
        <v>4</v>
      </c>
      <c r="R819" s="212" t="s">
        <v>953</v>
      </c>
      <c r="S819" s="211">
        <v>1</v>
      </c>
      <c r="T819" s="210" t="s">
        <v>1832</v>
      </c>
      <c r="U819" s="213" t="s">
        <v>1906</v>
      </c>
      <c r="V819" s="209" t="s">
        <v>952</v>
      </c>
      <c r="W819" s="209">
        <v>2</v>
      </c>
      <c r="X819" s="209" t="s">
        <v>956</v>
      </c>
      <c r="Y819" s="214">
        <v>1</v>
      </c>
      <c r="Z819" s="215">
        <v>0</v>
      </c>
      <c r="AA819" s="209">
        <v>0</v>
      </c>
      <c r="AB819" s="215">
        <v>0</v>
      </c>
      <c r="AC819" s="209">
        <v>0</v>
      </c>
      <c r="AD819" s="215">
        <v>1</v>
      </c>
      <c r="AE819" s="209">
        <v>1</v>
      </c>
      <c r="AF819" s="215">
        <v>1</v>
      </c>
      <c r="AG819" s="209"/>
      <c r="AH819" s="216">
        <f t="shared" si="32"/>
        <v>0.5</v>
      </c>
      <c r="AI819" s="54">
        <f t="shared" si="27"/>
        <v>0.5</v>
      </c>
      <c r="AJ819" s="217">
        <v>2000000</v>
      </c>
      <c r="AK819" s="215">
        <v>31813</v>
      </c>
      <c r="AL819" s="209" t="s">
        <v>957</v>
      </c>
      <c r="AM819" s="233">
        <v>0</v>
      </c>
      <c r="AN819" s="206"/>
    </row>
    <row r="820" spans="1:40" ht="38.25" x14ac:dyDescent="0.25">
      <c r="A820" s="206">
        <v>4</v>
      </c>
      <c r="B820" s="207" t="s">
        <v>189</v>
      </c>
      <c r="C820" s="206">
        <v>4</v>
      </c>
      <c r="D820" s="206" t="s">
        <v>1873</v>
      </c>
      <c r="E820" s="207" t="s">
        <v>1867</v>
      </c>
      <c r="F820" s="208">
        <v>4</v>
      </c>
      <c r="G820" s="206" t="s">
        <v>1900</v>
      </c>
      <c r="H820" s="207" t="s">
        <v>1901</v>
      </c>
      <c r="I820" s="206">
        <v>16</v>
      </c>
      <c r="J820" s="206"/>
      <c r="K820" s="207" t="s">
        <v>1844</v>
      </c>
      <c r="L820" s="208">
        <v>2020051290045</v>
      </c>
      <c r="M820" s="206">
        <v>6</v>
      </c>
      <c r="N820" s="209">
        <v>4446</v>
      </c>
      <c r="O820" s="210" t="s">
        <v>703</v>
      </c>
      <c r="P820" s="211" t="s">
        <v>952</v>
      </c>
      <c r="Q820" s="211">
        <v>3</v>
      </c>
      <c r="R820" s="212" t="s">
        <v>953</v>
      </c>
      <c r="S820" s="211">
        <v>1</v>
      </c>
      <c r="T820" s="210" t="s">
        <v>1832</v>
      </c>
      <c r="U820" s="213" t="s">
        <v>1907</v>
      </c>
      <c r="V820" s="209" t="s">
        <v>952</v>
      </c>
      <c r="W820" s="209">
        <v>2</v>
      </c>
      <c r="X820" s="209" t="s">
        <v>956</v>
      </c>
      <c r="Y820" s="214">
        <v>1</v>
      </c>
      <c r="Z820" s="215">
        <v>0</v>
      </c>
      <c r="AA820" s="209">
        <v>0</v>
      </c>
      <c r="AB820" s="215">
        <v>0</v>
      </c>
      <c r="AC820" s="209">
        <v>0</v>
      </c>
      <c r="AD820" s="215">
        <v>1</v>
      </c>
      <c r="AE820" s="209">
        <v>1</v>
      </c>
      <c r="AF820" s="215">
        <v>1</v>
      </c>
      <c r="AG820" s="209"/>
      <c r="AH820" s="216">
        <f t="shared" si="32"/>
        <v>0.5</v>
      </c>
      <c r="AI820" s="54">
        <f t="shared" si="27"/>
        <v>0.5</v>
      </c>
      <c r="AJ820" s="217">
        <v>1000000</v>
      </c>
      <c r="AK820" s="215">
        <v>51802</v>
      </c>
      <c r="AL820" s="219" t="s">
        <v>965</v>
      </c>
      <c r="AM820" s="233">
        <v>0</v>
      </c>
      <c r="AN820" s="206"/>
    </row>
    <row r="821" spans="1:40" ht="38.25" x14ac:dyDescent="0.25">
      <c r="A821" s="206">
        <v>4</v>
      </c>
      <c r="B821" s="207" t="s">
        <v>189</v>
      </c>
      <c r="C821" s="206">
        <v>4</v>
      </c>
      <c r="D821" s="206" t="s">
        <v>1873</v>
      </c>
      <c r="E821" s="207" t="s">
        <v>1867</v>
      </c>
      <c r="F821" s="208">
        <v>4</v>
      </c>
      <c r="G821" s="206" t="s">
        <v>1900</v>
      </c>
      <c r="H821" s="207" t="s">
        <v>1901</v>
      </c>
      <c r="I821" s="206">
        <v>16</v>
      </c>
      <c r="J821" s="206"/>
      <c r="K821" s="207" t="s">
        <v>1844</v>
      </c>
      <c r="L821" s="208">
        <v>2020051290045</v>
      </c>
      <c r="M821" s="206">
        <v>6</v>
      </c>
      <c r="N821" s="209">
        <v>4446</v>
      </c>
      <c r="O821" s="210" t="s">
        <v>703</v>
      </c>
      <c r="P821" s="211" t="s">
        <v>952</v>
      </c>
      <c r="Q821" s="211">
        <v>3</v>
      </c>
      <c r="R821" s="212" t="s">
        <v>953</v>
      </c>
      <c r="S821" s="211">
        <v>1</v>
      </c>
      <c r="T821" s="210" t="s">
        <v>1832</v>
      </c>
      <c r="U821" s="213" t="s">
        <v>1908</v>
      </c>
      <c r="V821" s="209" t="s">
        <v>952</v>
      </c>
      <c r="W821" s="209">
        <v>4</v>
      </c>
      <c r="X821" s="209" t="s">
        <v>956</v>
      </c>
      <c r="Y821" s="214">
        <v>1</v>
      </c>
      <c r="Z821" s="215">
        <v>0</v>
      </c>
      <c r="AA821" s="209">
        <v>0</v>
      </c>
      <c r="AB821" s="215">
        <v>1</v>
      </c>
      <c r="AC821" s="209">
        <v>1</v>
      </c>
      <c r="AD821" s="215">
        <v>2</v>
      </c>
      <c r="AE821" s="209">
        <v>1</v>
      </c>
      <c r="AF821" s="215">
        <v>1</v>
      </c>
      <c r="AG821" s="209"/>
      <c r="AH821" s="216">
        <f t="shared" si="32"/>
        <v>0.5</v>
      </c>
      <c r="AI821" s="54">
        <f t="shared" si="27"/>
        <v>0.5</v>
      </c>
      <c r="AJ821" s="217">
        <v>2000000</v>
      </c>
      <c r="AK821" s="215">
        <v>31813</v>
      </c>
      <c r="AL821" s="209" t="s">
        <v>957</v>
      </c>
      <c r="AM821" s="234">
        <v>0</v>
      </c>
      <c r="AN821" s="206" t="s">
        <v>1909</v>
      </c>
    </row>
    <row r="822" spans="1:40" ht="38.25" x14ac:dyDescent="0.2">
      <c r="A822" s="96">
        <v>1</v>
      </c>
      <c r="B822" s="97" t="s">
        <v>5</v>
      </c>
      <c r="C822" s="96">
        <v>2</v>
      </c>
      <c r="D822" s="96" t="s">
        <v>963</v>
      </c>
      <c r="E822" s="97" t="s">
        <v>112</v>
      </c>
      <c r="F822" s="98">
        <v>1</v>
      </c>
      <c r="G822" s="96" t="s">
        <v>1074</v>
      </c>
      <c r="H822" s="97" t="s">
        <v>1075</v>
      </c>
      <c r="I822" s="96">
        <v>2</v>
      </c>
      <c r="J822" s="96">
        <v>3</v>
      </c>
      <c r="K822" s="97" t="s">
        <v>1910</v>
      </c>
      <c r="L822" s="98">
        <v>2020051290027</v>
      </c>
      <c r="M822" s="96">
        <v>1</v>
      </c>
      <c r="N822" s="96">
        <v>1211</v>
      </c>
      <c r="O822" s="97" t="str">
        <f>+VLOOKUP(N822,'[8]Productos PD'!$B$2:$C$349,2,FALSE)</f>
        <v>Acciones para la atención Niños y niñas entre los 0 y 5 años integralmente.</v>
      </c>
      <c r="P822" s="96" t="s">
        <v>952</v>
      </c>
      <c r="Q822" s="96">
        <v>4</v>
      </c>
      <c r="R822" s="122" t="s">
        <v>953</v>
      </c>
      <c r="S822" s="125">
        <v>489</v>
      </c>
      <c r="T822" s="97" t="s">
        <v>1911</v>
      </c>
      <c r="U822" s="97" t="s">
        <v>1912</v>
      </c>
      <c r="V822" s="96" t="s">
        <v>952</v>
      </c>
      <c r="W822" s="125">
        <v>489</v>
      </c>
      <c r="X822" s="103" t="s">
        <v>962</v>
      </c>
      <c r="Y822" s="144">
        <v>0.84</v>
      </c>
      <c r="Z822" s="126">
        <v>0</v>
      </c>
      <c r="AA822" s="126">
        <v>0</v>
      </c>
      <c r="AB822" s="113">
        <v>489</v>
      </c>
      <c r="AC822" s="134">
        <v>485</v>
      </c>
      <c r="AD822" s="113">
        <v>489</v>
      </c>
      <c r="AE822" s="132">
        <v>489</v>
      </c>
      <c r="AF822" s="113">
        <v>489</v>
      </c>
      <c r="AG822" s="130"/>
      <c r="AH822" s="54">
        <f t="shared" ref="AH822:AH875" si="33">+IF(X822="Acumulado",(AA822+AC822+AE822+AG822)/(Z822+AB822+AD822+AF822),
IF(X822="No acumulado",IF(AG822&lt;&gt;"",(AG822/IF(AF822=0,1,AF822)),IF(AE822&lt;&gt;"",(AE822/IF(AD822=0,1,AD822)),IF(AC822&lt;&gt;"",(AC822/IF(AB822=0,1,AB822)),IF(AA822&lt;&gt;"",(AA822/IF(Z822=0,1,Z822)))))), IF(X822="Mantenimiento",IF(AG822&lt;&gt;"",(AG822/IF(AG822=0,1,AG822)),IF(AE822&lt;&gt;"",(AE822/IF(AE822=0,1,AE822)),IF(AC822&lt;&gt;"",(AC822/IF(AC822=0,1,AC822)),IF(AA822&lt;&gt;"",(AA822/IF(AA822=0,1,AA822)))))))))</f>
        <v>1</v>
      </c>
      <c r="AI822" s="54">
        <f t="shared" ref="AI822:AI885" si="34">+IF(AH822&gt;1,1,AH822)</f>
        <v>1</v>
      </c>
      <c r="AJ822" s="135">
        <v>1717177359</v>
      </c>
      <c r="AK822" s="180">
        <v>61404</v>
      </c>
      <c r="AL822" s="108" t="s">
        <v>965</v>
      </c>
      <c r="AM822" s="221">
        <v>639123038</v>
      </c>
      <c r="AN822" s="222"/>
    </row>
    <row r="823" spans="1:40" ht="38.25" x14ac:dyDescent="0.25">
      <c r="A823" s="96">
        <v>1</v>
      </c>
      <c r="B823" s="97" t="s">
        <v>5</v>
      </c>
      <c r="C823" s="96">
        <v>2</v>
      </c>
      <c r="D823" s="96" t="s">
        <v>963</v>
      </c>
      <c r="E823" s="97" t="s">
        <v>112</v>
      </c>
      <c r="F823" s="98">
        <v>1</v>
      </c>
      <c r="G823" s="96" t="s">
        <v>1074</v>
      </c>
      <c r="H823" s="97" t="s">
        <v>1075</v>
      </c>
      <c r="I823" s="96">
        <v>2</v>
      </c>
      <c r="J823" s="96">
        <v>3</v>
      </c>
      <c r="K823" s="97" t="s">
        <v>1910</v>
      </c>
      <c r="L823" s="98">
        <v>2020051290027</v>
      </c>
      <c r="M823" s="96">
        <v>1</v>
      </c>
      <c r="N823" s="96">
        <v>1211</v>
      </c>
      <c r="O823" s="97" t="str">
        <f>+VLOOKUP(N823,'[8]Productos PD'!$B$2:$C$349,2,FALSE)</f>
        <v>Acciones para la atención Niños y niñas entre los 0 y 5 años integralmente.</v>
      </c>
      <c r="P823" s="96" t="s">
        <v>952</v>
      </c>
      <c r="Q823" s="96">
        <v>4</v>
      </c>
      <c r="R823" s="122" t="s">
        <v>953</v>
      </c>
      <c r="S823" s="125">
        <v>489</v>
      </c>
      <c r="T823" s="97" t="s">
        <v>1911</v>
      </c>
      <c r="U823" s="97" t="s">
        <v>1912</v>
      </c>
      <c r="V823" s="96" t="s">
        <v>952</v>
      </c>
      <c r="W823" s="125">
        <v>489</v>
      </c>
      <c r="X823" s="103" t="s">
        <v>962</v>
      </c>
      <c r="Y823" s="144">
        <v>0.84</v>
      </c>
      <c r="Z823" s="126">
        <v>0</v>
      </c>
      <c r="AA823" s="126">
        <v>0</v>
      </c>
      <c r="AB823" s="113">
        <v>489</v>
      </c>
      <c r="AC823" s="134">
        <v>485</v>
      </c>
      <c r="AD823" s="113">
        <v>489</v>
      </c>
      <c r="AE823" s="132">
        <v>489</v>
      </c>
      <c r="AF823" s="113">
        <v>489</v>
      </c>
      <c r="AG823" s="130"/>
      <c r="AH823" s="54">
        <f t="shared" si="33"/>
        <v>1</v>
      </c>
      <c r="AI823" s="54">
        <f t="shared" si="34"/>
        <v>1</v>
      </c>
      <c r="AJ823" s="135">
        <v>137981836.25</v>
      </c>
      <c r="AK823" s="180">
        <v>31405</v>
      </c>
      <c r="AL823" s="109" t="s">
        <v>957</v>
      </c>
      <c r="AM823" s="179">
        <v>52122644</v>
      </c>
      <c r="AN823" s="222"/>
    </row>
    <row r="824" spans="1:40" ht="38.25" x14ac:dyDescent="0.25">
      <c r="A824" s="96">
        <v>1</v>
      </c>
      <c r="B824" s="97" t="s">
        <v>5</v>
      </c>
      <c r="C824" s="96">
        <v>2</v>
      </c>
      <c r="D824" s="96" t="s">
        <v>963</v>
      </c>
      <c r="E824" s="97" t="s">
        <v>112</v>
      </c>
      <c r="F824" s="98">
        <v>1</v>
      </c>
      <c r="G824" s="96" t="s">
        <v>1074</v>
      </c>
      <c r="H824" s="97" t="s">
        <v>1075</v>
      </c>
      <c r="I824" s="96">
        <v>2</v>
      </c>
      <c r="J824" s="96">
        <v>3</v>
      </c>
      <c r="K824" s="97" t="s">
        <v>1910</v>
      </c>
      <c r="L824" s="98">
        <v>2020051290027</v>
      </c>
      <c r="M824" s="96">
        <v>1</v>
      </c>
      <c r="N824" s="96">
        <v>1211</v>
      </c>
      <c r="O824" s="97" t="str">
        <f>+VLOOKUP(N824,'[8]Productos PD'!$B$2:$C$349,2,FALSE)</f>
        <v>Acciones para la atención Niños y niñas entre los 0 y 5 años integralmente.</v>
      </c>
      <c r="P824" s="96" t="s">
        <v>952</v>
      </c>
      <c r="Q824" s="96">
        <v>4</v>
      </c>
      <c r="R824" s="122" t="s">
        <v>953</v>
      </c>
      <c r="S824" s="125">
        <v>489</v>
      </c>
      <c r="T824" s="97" t="s">
        <v>1911</v>
      </c>
      <c r="U824" s="97" t="s">
        <v>1912</v>
      </c>
      <c r="V824" s="96" t="s">
        <v>952</v>
      </c>
      <c r="W824" s="125">
        <v>489</v>
      </c>
      <c r="X824" s="103" t="s">
        <v>962</v>
      </c>
      <c r="Y824" s="144">
        <v>0.84</v>
      </c>
      <c r="Z824" s="126">
        <v>0</v>
      </c>
      <c r="AA824" s="126">
        <v>0</v>
      </c>
      <c r="AB824" s="113">
        <v>489</v>
      </c>
      <c r="AC824" s="134">
        <v>485</v>
      </c>
      <c r="AD824" s="113">
        <v>489</v>
      </c>
      <c r="AE824" s="132">
        <v>489</v>
      </c>
      <c r="AF824" s="113">
        <v>489</v>
      </c>
      <c r="AG824" s="130"/>
      <c r="AH824" s="54">
        <f t="shared" si="33"/>
        <v>1</v>
      </c>
      <c r="AI824" s="54">
        <f t="shared" si="34"/>
        <v>1</v>
      </c>
      <c r="AJ824" s="135">
        <v>16983264.34</v>
      </c>
      <c r="AK824" s="180">
        <v>31415</v>
      </c>
      <c r="AL824" s="109" t="s">
        <v>957</v>
      </c>
      <c r="AM824" s="179">
        <v>2936556</v>
      </c>
      <c r="AN824" s="222"/>
    </row>
    <row r="825" spans="1:40" ht="38.25" x14ac:dyDescent="0.25">
      <c r="A825" s="96">
        <v>1</v>
      </c>
      <c r="B825" s="97" t="s">
        <v>5</v>
      </c>
      <c r="C825" s="96">
        <v>2</v>
      </c>
      <c r="D825" s="96" t="s">
        <v>963</v>
      </c>
      <c r="E825" s="97" t="s">
        <v>112</v>
      </c>
      <c r="F825" s="98">
        <v>1</v>
      </c>
      <c r="G825" s="96" t="s">
        <v>1074</v>
      </c>
      <c r="H825" s="97" t="s">
        <v>1075</v>
      </c>
      <c r="I825" s="96">
        <v>2</v>
      </c>
      <c r="J825" s="96">
        <v>3</v>
      </c>
      <c r="K825" s="97" t="s">
        <v>1910</v>
      </c>
      <c r="L825" s="98">
        <v>2020051290027</v>
      </c>
      <c r="M825" s="96">
        <v>1</v>
      </c>
      <c r="N825" s="96">
        <v>1211</v>
      </c>
      <c r="O825" s="97" t="str">
        <f>+VLOOKUP(N825,'[8]Productos PD'!$B$2:$C$349,2,FALSE)</f>
        <v>Acciones para la atención Niños y niñas entre los 0 y 5 años integralmente.</v>
      </c>
      <c r="P825" s="96" t="s">
        <v>952</v>
      </c>
      <c r="Q825" s="96">
        <v>4</v>
      </c>
      <c r="R825" s="122" t="s">
        <v>953</v>
      </c>
      <c r="S825" s="125">
        <v>489</v>
      </c>
      <c r="T825" s="97" t="s">
        <v>1911</v>
      </c>
      <c r="U825" s="97" t="s">
        <v>1912</v>
      </c>
      <c r="V825" s="96" t="s">
        <v>952</v>
      </c>
      <c r="W825" s="125">
        <v>489</v>
      </c>
      <c r="X825" s="103" t="s">
        <v>962</v>
      </c>
      <c r="Y825" s="144">
        <v>0.84</v>
      </c>
      <c r="Z825" s="126">
        <v>0</v>
      </c>
      <c r="AA825" s="126">
        <v>0</v>
      </c>
      <c r="AB825" s="113">
        <v>489</v>
      </c>
      <c r="AC825" s="134">
        <v>485</v>
      </c>
      <c r="AD825" s="113">
        <v>489</v>
      </c>
      <c r="AE825" s="132">
        <v>489</v>
      </c>
      <c r="AF825" s="113">
        <v>489</v>
      </c>
      <c r="AG825" s="130"/>
      <c r="AH825" s="54">
        <f t="shared" si="33"/>
        <v>1</v>
      </c>
      <c r="AI825" s="54">
        <f t="shared" si="34"/>
        <v>1</v>
      </c>
      <c r="AJ825" s="135">
        <v>32780556.239999998</v>
      </c>
      <c r="AK825" s="180">
        <v>31420</v>
      </c>
      <c r="AL825" s="109" t="s">
        <v>957</v>
      </c>
      <c r="AM825" s="179">
        <v>0</v>
      </c>
      <c r="AN825" s="222"/>
    </row>
    <row r="826" spans="1:40" ht="38.25" x14ac:dyDescent="0.25">
      <c r="A826" s="96">
        <v>1</v>
      </c>
      <c r="B826" s="97" t="s">
        <v>5</v>
      </c>
      <c r="C826" s="96">
        <v>2</v>
      </c>
      <c r="D826" s="96" t="s">
        <v>963</v>
      </c>
      <c r="E826" s="97" t="s">
        <v>112</v>
      </c>
      <c r="F826" s="98">
        <v>1</v>
      </c>
      <c r="G826" s="96" t="s">
        <v>1074</v>
      </c>
      <c r="H826" s="97" t="s">
        <v>1075</v>
      </c>
      <c r="I826" s="96">
        <v>2</v>
      </c>
      <c r="J826" s="96">
        <v>3</v>
      </c>
      <c r="K826" s="97" t="s">
        <v>1910</v>
      </c>
      <c r="L826" s="98">
        <v>2020051290027</v>
      </c>
      <c r="M826" s="96">
        <v>1</v>
      </c>
      <c r="N826" s="96">
        <v>1211</v>
      </c>
      <c r="O826" s="97" t="str">
        <f>+VLOOKUP(N826,'[8]Productos PD'!$B$2:$C$349,2,FALSE)</f>
        <v>Acciones para la atención Niños y niñas entre los 0 y 5 años integralmente.</v>
      </c>
      <c r="P826" s="96" t="s">
        <v>952</v>
      </c>
      <c r="Q826" s="96">
        <v>4</v>
      </c>
      <c r="R826" s="122" t="s">
        <v>953</v>
      </c>
      <c r="S826" s="125">
        <v>255</v>
      </c>
      <c r="T826" s="97" t="s">
        <v>1911</v>
      </c>
      <c r="U826" s="97" t="s">
        <v>1913</v>
      </c>
      <c r="V826" s="96" t="s">
        <v>952</v>
      </c>
      <c r="W826" s="125">
        <v>50</v>
      </c>
      <c r="X826" s="103" t="s">
        <v>962</v>
      </c>
      <c r="Y826" s="144">
        <v>0.04</v>
      </c>
      <c r="Z826" s="126">
        <v>50</v>
      </c>
      <c r="AA826" s="126">
        <v>50</v>
      </c>
      <c r="AB826" s="113">
        <v>50</v>
      </c>
      <c r="AC826" s="134">
        <v>50</v>
      </c>
      <c r="AD826" s="113">
        <v>50</v>
      </c>
      <c r="AE826" s="132">
        <v>50</v>
      </c>
      <c r="AF826" s="113">
        <v>50</v>
      </c>
      <c r="AG826" s="130"/>
      <c r="AH826" s="54">
        <f t="shared" si="33"/>
        <v>1</v>
      </c>
      <c r="AI826" s="54">
        <f t="shared" si="34"/>
        <v>1</v>
      </c>
      <c r="AJ826" s="135">
        <v>291000000</v>
      </c>
      <c r="AK826" s="180"/>
      <c r="AL826" s="108" t="s">
        <v>965</v>
      </c>
      <c r="AM826" s="251">
        <f>+AJ826*0.89</f>
        <v>258990000</v>
      </c>
      <c r="AN826" s="222" t="s">
        <v>1914</v>
      </c>
    </row>
    <row r="827" spans="1:40" ht="38.25" x14ac:dyDescent="0.25">
      <c r="A827" s="96">
        <v>2</v>
      </c>
      <c r="B827" s="97" t="s">
        <v>5</v>
      </c>
      <c r="C827" s="96">
        <v>3</v>
      </c>
      <c r="D827" s="96" t="s">
        <v>1809</v>
      </c>
      <c r="E827" s="97" t="s">
        <v>112</v>
      </c>
      <c r="F827" s="98">
        <v>2</v>
      </c>
      <c r="G827" s="96" t="s">
        <v>1079</v>
      </c>
      <c r="H827" s="97" t="s">
        <v>1075</v>
      </c>
      <c r="I827" s="96">
        <v>3</v>
      </c>
      <c r="J827" s="96">
        <v>3</v>
      </c>
      <c r="K827" s="97" t="s">
        <v>1910</v>
      </c>
      <c r="L827" s="98">
        <v>2020051290027</v>
      </c>
      <c r="M827" s="96">
        <v>1</v>
      </c>
      <c r="N827" s="96">
        <v>1211</v>
      </c>
      <c r="O827" s="97" t="str">
        <f>+VLOOKUP(N827,'[8]Productos PD'!$B$2:$C$349,2,FALSE)</f>
        <v>Acciones para la atención Niños y niñas entre los 0 y 5 años integralmente.</v>
      </c>
      <c r="P827" s="96" t="s">
        <v>952</v>
      </c>
      <c r="Q827" s="96">
        <v>4</v>
      </c>
      <c r="R827" s="122" t="s">
        <v>953</v>
      </c>
      <c r="S827" s="125">
        <v>255</v>
      </c>
      <c r="T827" s="97" t="s">
        <v>1911</v>
      </c>
      <c r="U827" s="97" t="s">
        <v>1915</v>
      </c>
      <c r="V827" s="96" t="s">
        <v>952</v>
      </c>
      <c r="W827" s="125">
        <v>101</v>
      </c>
      <c r="X827" s="103" t="s">
        <v>962</v>
      </c>
      <c r="Y827" s="144">
        <v>0.04</v>
      </c>
      <c r="Z827" s="126">
        <v>101</v>
      </c>
      <c r="AA827" s="126">
        <v>101</v>
      </c>
      <c r="AB827" s="113">
        <v>101</v>
      </c>
      <c r="AC827" s="134">
        <v>104</v>
      </c>
      <c r="AD827" s="113">
        <v>101</v>
      </c>
      <c r="AE827" s="132">
        <v>104</v>
      </c>
      <c r="AF827" s="113">
        <v>101</v>
      </c>
      <c r="AG827" s="130"/>
      <c r="AH827" s="54">
        <f t="shared" si="33"/>
        <v>1</v>
      </c>
      <c r="AI827" s="54">
        <f t="shared" si="34"/>
        <v>1</v>
      </c>
      <c r="AJ827" s="135">
        <v>291000000</v>
      </c>
      <c r="AK827" s="180"/>
      <c r="AL827" s="109" t="s">
        <v>957</v>
      </c>
      <c r="AM827" s="252"/>
      <c r="AN827" s="222"/>
    </row>
    <row r="828" spans="1:40" ht="38.25" x14ac:dyDescent="0.25">
      <c r="A828" s="96">
        <v>3</v>
      </c>
      <c r="B828" s="97" t="s">
        <v>5</v>
      </c>
      <c r="C828" s="96">
        <v>4</v>
      </c>
      <c r="D828" s="96" t="s">
        <v>1008</v>
      </c>
      <c r="E828" s="97" t="s">
        <v>112</v>
      </c>
      <c r="F828" s="98">
        <v>3</v>
      </c>
      <c r="G828" s="96" t="s">
        <v>1836</v>
      </c>
      <c r="H828" s="97" t="s">
        <v>1075</v>
      </c>
      <c r="I828" s="96">
        <v>4</v>
      </c>
      <c r="J828" s="96">
        <v>3</v>
      </c>
      <c r="K828" s="97" t="s">
        <v>1910</v>
      </c>
      <c r="L828" s="98">
        <v>2020051290027</v>
      </c>
      <c r="M828" s="96">
        <v>1</v>
      </c>
      <c r="N828" s="96">
        <v>1211</v>
      </c>
      <c r="O828" s="97" t="str">
        <f>+VLOOKUP(N828,'[8]Productos PD'!$B$2:$C$349,2,FALSE)</f>
        <v>Acciones para la atención Niños y niñas entre los 0 y 5 años integralmente.</v>
      </c>
      <c r="P828" s="96" t="s">
        <v>952</v>
      </c>
      <c r="Q828" s="96">
        <v>4</v>
      </c>
      <c r="R828" s="122" t="s">
        <v>953</v>
      </c>
      <c r="S828" s="125">
        <v>255</v>
      </c>
      <c r="T828" s="97" t="s">
        <v>1911</v>
      </c>
      <c r="U828" s="97" t="s">
        <v>1916</v>
      </c>
      <c r="V828" s="96" t="s">
        <v>952</v>
      </c>
      <c r="W828" s="125">
        <v>16</v>
      </c>
      <c r="X828" s="103" t="s">
        <v>962</v>
      </c>
      <c r="Y828" s="144">
        <v>0.04</v>
      </c>
      <c r="Z828" s="126">
        <v>16</v>
      </c>
      <c r="AA828" s="126">
        <v>16</v>
      </c>
      <c r="AB828" s="113">
        <v>16</v>
      </c>
      <c r="AC828" s="134">
        <v>16</v>
      </c>
      <c r="AD828" s="113">
        <v>16</v>
      </c>
      <c r="AE828" s="132">
        <v>46</v>
      </c>
      <c r="AF828" s="113">
        <v>16</v>
      </c>
      <c r="AG828" s="130"/>
      <c r="AH828" s="54">
        <f t="shared" si="33"/>
        <v>1</v>
      </c>
      <c r="AI828" s="54">
        <f t="shared" si="34"/>
        <v>1</v>
      </c>
      <c r="AJ828" s="135">
        <v>291000000</v>
      </c>
      <c r="AK828" s="180"/>
      <c r="AL828" s="108" t="s">
        <v>965</v>
      </c>
      <c r="AM828" s="253"/>
      <c r="AN828" s="222"/>
    </row>
    <row r="829" spans="1:40" ht="38.25" x14ac:dyDescent="0.25">
      <c r="A829" s="96">
        <v>1</v>
      </c>
      <c r="B829" s="97" t="s">
        <v>5</v>
      </c>
      <c r="C829" s="96">
        <v>2</v>
      </c>
      <c r="D829" s="96" t="s">
        <v>963</v>
      </c>
      <c r="E829" s="97" t="s">
        <v>112</v>
      </c>
      <c r="F829" s="98">
        <v>1</v>
      </c>
      <c r="G829" s="96" t="s">
        <v>1074</v>
      </c>
      <c r="H829" s="97" t="s">
        <v>1075</v>
      </c>
      <c r="I829" s="96">
        <v>2</v>
      </c>
      <c r="J829" s="96">
        <v>3</v>
      </c>
      <c r="K829" s="97" t="s">
        <v>1910</v>
      </c>
      <c r="L829" s="98">
        <v>2020051290027</v>
      </c>
      <c r="M829" s="96">
        <v>1</v>
      </c>
      <c r="N829" s="96">
        <v>1211</v>
      </c>
      <c r="O829" s="97" t="str">
        <f>+VLOOKUP(N829,'[8]Productos PD'!$B$2:$C$349,2,FALSE)</f>
        <v>Acciones para la atención Niños y niñas entre los 0 y 5 años integralmente.</v>
      </c>
      <c r="P829" s="96" t="s">
        <v>952</v>
      </c>
      <c r="Q829" s="96">
        <v>4</v>
      </c>
      <c r="R829" s="122" t="s">
        <v>953</v>
      </c>
      <c r="S829" s="125">
        <v>120</v>
      </c>
      <c r="T829" s="97" t="s">
        <v>1911</v>
      </c>
      <c r="U829" s="97" t="s">
        <v>1917</v>
      </c>
      <c r="V829" s="96" t="s">
        <v>952</v>
      </c>
      <c r="W829" s="125">
        <v>120</v>
      </c>
      <c r="X829" s="103" t="s">
        <v>962</v>
      </c>
      <c r="Y829" s="144">
        <v>0.05</v>
      </c>
      <c r="Z829" s="126">
        <v>120</v>
      </c>
      <c r="AA829" s="126">
        <v>120</v>
      </c>
      <c r="AB829" s="113">
        <v>120</v>
      </c>
      <c r="AC829" s="134">
        <v>120</v>
      </c>
      <c r="AD829" s="113">
        <v>120</v>
      </c>
      <c r="AE829" s="132">
        <v>120</v>
      </c>
      <c r="AF829" s="113">
        <v>120</v>
      </c>
      <c r="AG829" s="130"/>
      <c r="AH829" s="54">
        <f t="shared" si="33"/>
        <v>1</v>
      </c>
      <c r="AI829" s="54">
        <f t="shared" si="34"/>
        <v>1</v>
      </c>
      <c r="AJ829" s="135">
        <v>223000000</v>
      </c>
      <c r="AK829" s="180"/>
      <c r="AL829" s="108" t="s">
        <v>965</v>
      </c>
      <c r="AM829" s="251">
        <f>+(AJ829/12)*9</f>
        <v>167250000</v>
      </c>
      <c r="AN829" s="222" t="s">
        <v>1918</v>
      </c>
    </row>
    <row r="830" spans="1:40" ht="38.25" x14ac:dyDescent="0.25">
      <c r="A830" s="96">
        <v>1</v>
      </c>
      <c r="B830" s="97" t="s">
        <v>5</v>
      </c>
      <c r="C830" s="96">
        <v>2</v>
      </c>
      <c r="D830" s="96" t="s">
        <v>963</v>
      </c>
      <c r="E830" s="97" t="s">
        <v>112</v>
      </c>
      <c r="F830" s="98">
        <v>1</v>
      </c>
      <c r="G830" s="96" t="s">
        <v>1074</v>
      </c>
      <c r="H830" s="97" t="s">
        <v>1075</v>
      </c>
      <c r="I830" s="96">
        <v>2</v>
      </c>
      <c r="J830" s="96">
        <v>3</v>
      </c>
      <c r="K830" s="97" t="s">
        <v>1910</v>
      </c>
      <c r="L830" s="98">
        <v>2020051290027</v>
      </c>
      <c r="M830" s="96">
        <v>1</v>
      </c>
      <c r="N830" s="96">
        <v>1211</v>
      </c>
      <c r="O830" s="97" t="str">
        <f>+VLOOKUP(N830,'[8]Productos PD'!$B$2:$C$349,2,FALSE)</f>
        <v>Acciones para la atención Niños y niñas entre los 0 y 5 años integralmente.</v>
      </c>
      <c r="P830" s="96" t="s">
        <v>952</v>
      </c>
      <c r="Q830" s="96">
        <v>4</v>
      </c>
      <c r="R830" s="122" t="s">
        <v>953</v>
      </c>
      <c r="S830" s="125">
        <v>120</v>
      </c>
      <c r="T830" s="97" t="s">
        <v>1911</v>
      </c>
      <c r="U830" s="97" t="s">
        <v>1917</v>
      </c>
      <c r="V830" s="96" t="s">
        <v>952</v>
      </c>
      <c r="W830" s="125">
        <v>120</v>
      </c>
      <c r="X830" s="103" t="s">
        <v>962</v>
      </c>
      <c r="Y830" s="144">
        <v>0.05</v>
      </c>
      <c r="Z830" s="126">
        <v>0</v>
      </c>
      <c r="AA830" s="126">
        <v>0</v>
      </c>
      <c r="AB830" s="113">
        <v>120</v>
      </c>
      <c r="AC830" s="134">
        <v>120</v>
      </c>
      <c r="AD830" s="113">
        <v>120</v>
      </c>
      <c r="AE830" s="132">
        <v>120</v>
      </c>
      <c r="AF830" s="113">
        <v>120</v>
      </c>
      <c r="AG830" s="130"/>
      <c r="AH830" s="54">
        <f t="shared" si="33"/>
        <v>1</v>
      </c>
      <c r="AI830" s="54">
        <f t="shared" si="34"/>
        <v>1</v>
      </c>
      <c r="AJ830" s="135">
        <v>10200000</v>
      </c>
      <c r="AK830" s="180"/>
      <c r="AL830" s="108" t="s">
        <v>965</v>
      </c>
      <c r="AM830" s="253"/>
      <c r="AN830" s="222"/>
    </row>
    <row r="831" spans="1:40" ht="38.25" x14ac:dyDescent="0.25">
      <c r="A831" s="96">
        <v>1</v>
      </c>
      <c r="B831" s="97" t="s">
        <v>5</v>
      </c>
      <c r="C831" s="96">
        <v>2</v>
      </c>
      <c r="D831" s="96" t="s">
        <v>963</v>
      </c>
      <c r="E831" s="97" t="s">
        <v>112</v>
      </c>
      <c r="F831" s="98">
        <v>1</v>
      </c>
      <c r="G831" s="96" t="s">
        <v>1074</v>
      </c>
      <c r="H831" s="97" t="s">
        <v>1075</v>
      </c>
      <c r="I831" s="96">
        <v>2</v>
      </c>
      <c r="J831" s="96">
        <v>3</v>
      </c>
      <c r="K831" s="97" t="s">
        <v>1910</v>
      </c>
      <c r="L831" s="98">
        <v>2020051290027</v>
      </c>
      <c r="M831" s="96">
        <v>1</v>
      </c>
      <c r="N831" s="96">
        <v>1211</v>
      </c>
      <c r="O831" s="97" t="str">
        <f>+VLOOKUP(N831,'[8]Productos PD'!$B$2:$C$349,2,FALSE)</f>
        <v>Acciones para la atención Niños y niñas entre los 0 y 5 años integralmente.</v>
      </c>
      <c r="P831" s="96" t="s">
        <v>952</v>
      </c>
      <c r="Q831" s="96">
        <v>4</v>
      </c>
      <c r="R831" s="122" t="s">
        <v>953</v>
      </c>
      <c r="S831" s="125">
        <v>236</v>
      </c>
      <c r="T831" s="97" t="s">
        <v>1911</v>
      </c>
      <c r="U831" s="97" t="s">
        <v>1919</v>
      </c>
      <c r="V831" s="96" t="s">
        <v>952</v>
      </c>
      <c r="W831" s="125">
        <v>236</v>
      </c>
      <c r="X831" s="103" t="s">
        <v>962</v>
      </c>
      <c r="Y831" s="144">
        <v>7.0000000000000007E-2</v>
      </c>
      <c r="Z831" s="126">
        <v>236</v>
      </c>
      <c r="AA831" s="126">
        <v>236</v>
      </c>
      <c r="AB831" s="113">
        <v>236</v>
      </c>
      <c r="AC831" s="134">
        <v>236</v>
      </c>
      <c r="AD831" s="113">
        <v>236</v>
      </c>
      <c r="AE831" s="132">
        <v>236</v>
      </c>
      <c r="AF831" s="113">
        <v>236</v>
      </c>
      <c r="AG831" s="130"/>
      <c r="AH831" s="54">
        <f t="shared" si="33"/>
        <v>1</v>
      </c>
      <c r="AI831" s="54">
        <f t="shared" si="34"/>
        <v>1</v>
      </c>
      <c r="AJ831" s="135">
        <v>524000000</v>
      </c>
      <c r="AK831" s="180"/>
      <c r="AL831" s="108" t="s">
        <v>965</v>
      </c>
      <c r="AM831" s="136">
        <f>+(AJ831/12)*9</f>
        <v>393000000</v>
      </c>
      <c r="AN831" s="222" t="s">
        <v>1918</v>
      </c>
    </row>
    <row r="832" spans="1:40" ht="25.5" x14ac:dyDescent="0.25">
      <c r="A832" s="96">
        <v>1</v>
      </c>
      <c r="B832" s="97" t="s">
        <v>5</v>
      </c>
      <c r="C832" s="96">
        <v>9</v>
      </c>
      <c r="D832" s="96" t="s">
        <v>1920</v>
      </c>
      <c r="E832" s="97" t="s">
        <v>1921</v>
      </c>
      <c r="F832" s="98">
        <v>1</v>
      </c>
      <c r="G832" s="96" t="s">
        <v>1922</v>
      </c>
      <c r="H832" s="97" t="s">
        <v>1923</v>
      </c>
      <c r="I832" s="96">
        <v>4</v>
      </c>
      <c r="J832" s="96"/>
      <c r="K832" s="97" t="s">
        <v>1924</v>
      </c>
      <c r="L832" s="98">
        <v>2020051290029</v>
      </c>
      <c r="M832" s="96">
        <v>1</v>
      </c>
      <c r="N832" s="96">
        <v>1911</v>
      </c>
      <c r="O832" s="97" t="str">
        <f>+VLOOKUP(N832,'[8]Productos PD'!$B$2:$C$349,2,FALSE)</f>
        <v>Acciones para la implementación del plan de lectura, escritura, oralidad y fortalecimiento a la extensión cultural de la biblioteca pública.</v>
      </c>
      <c r="P832" s="96" t="s">
        <v>952</v>
      </c>
      <c r="Q832" s="96">
        <v>4</v>
      </c>
      <c r="R832" s="122" t="s">
        <v>953</v>
      </c>
      <c r="S832" s="125">
        <v>6000</v>
      </c>
      <c r="T832" s="97" t="s">
        <v>1911</v>
      </c>
      <c r="U832" s="97" t="s">
        <v>1925</v>
      </c>
      <c r="V832" s="96" t="s">
        <v>952</v>
      </c>
      <c r="W832" s="125">
        <v>6000</v>
      </c>
      <c r="X832" s="96" t="s">
        <v>956</v>
      </c>
      <c r="Y832" s="144">
        <v>0.4</v>
      </c>
      <c r="Z832" s="126">
        <v>1400</v>
      </c>
      <c r="AA832" s="126">
        <v>1400</v>
      </c>
      <c r="AB832" s="113">
        <v>1700</v>
      </c>
      <c r="AC832" s="134">
        <v>1938</v>
      </c>
      <c r="AD832" s="113">
        <v>1700</v>
      </c>
      <c r="AE832" s="142"/>
      <c r="AF832" s="113">
        <v>1200</v>
      </c>
      <c r="AG832" s="130"/>
      <c r="AH832" s="54">
        <f t="shared" si="33"/>
        <v>0.55633333333333335</v>
      </c>
      <c r="AI832" s="54">
        <f t="shared" si="34"/>
        <v>0.55633333333333335</v>
      </c>
      <c r="AJ832" s="135">
        <v>38600000</v>
      </c>
      <c r="AK832" s="180">
        <v>30506</v>
      </c>
      <c r="AL832" s="109" t="s">
        <v>957</v>
      </c>
      <c r="AM832" s="179">
        <v>14200000</v>
      </c>
      <c r="AN832" s="222"/>
    </row>
    <row r="833" spans="1:40" ht="25.5" x14ac:dyDescent="0.25">
      <c r="A833" s="96">
        <v>1</v>
      </c>
      <c r="B833" s="97" t="s">
        <v>5</v>
      </c>
      <c r="C833" s="96">
        <v>9</v>
      </c>
      <c r="D833" s="96" t="s">
        <v>1920</v>
      </c>
      <c r="E833" s="97" t="s">
        <v>1921</v>
      </c>
      <c r="F833" s="98">
        <v>1</v>
      </c>
      <c r="G833" s="96" t="s">
        <v>1922</v>
      </c>
      <c r="H833" s="97" t="s">
        <v>1923</v>
      </c>
      <c r="I833" s="96">
        <v>4</v>
      </c>
      <c r="J833" s="96"/>
      <c r="K833" s="97" t="s">
        <v>1924</v>
      </c>
      <c r="L833" s="98">
        <v>2020051290029</v>
      </c>
      <c r="M833" s="96">
        <v>1</v>
      </c>
      <c r="N833" s="96">
        <v>1911</v>
      </c>
      <c r="O833" s="97" t="str">
        <f>+VLOOKUP(N833,'[8]Productos PD'!$B$2:$C$349,2,FALSE)</f>
        <v>Acciones para la implementación del plan de lectura, escritura, oralidad y fortalecimiento a la extensión cultural de la biblioteca pública.</v>
      </c>
      <c r="P833" s="96" t="s">
        <v>952</v>
      </c>
      <c r="Q833" s="96">
        <v>4</v>
      </c>
      <c r="R833" s="122" t="s">
        <v>953</v>
      </c>
      <c r="S833" s="125">
        <v>6</v>
      </c>
      <c r="T833" s="97" t="s">
        <v>1911</v>
      </c>
      <c r="U833" s="97" t="s">
        <v>1926</v>
      </c>
      <c r="V833" s="96" t="s">
        <v>952</v>
      </c>
      <c r="W833" s="125">
        <v>5</v>
      </c>
      <c r="X833" s="103" t="s">
        <v>962</v>
      </c>
      <c r="Y833" s="144">
        <v>0.4</v>
      </c>
      <c r="Z833" s="126">
        <v>4</v>
      </c>
      <c r="AA833" s="126">
        <v>4</v>
      </c>
      <c r="AB833" s="113">
        <v>4</v>
      </c>
      <c r="AC833" s="134">
        <v>4</v>
      </c>
      <c r="AD833" s="113">
        <v>4</v>
      </c>
      <c r="AE833" s="142"/>
      <c r="AF833" s="113">
        <v>4</v>
      </c>
      <c r="AG833" s="130"/>
      <c r="AH833" s="54">
        <f t="shared" si="33"/>
        <v>1</v>
      </c>
      <c r="AI833" s="54">
        <f t="shared" si="34"/>
        <v>1</v>
      </c>
      <c r="AJ833" s="135">
        <v>60000000</v>
      </c>
      <c r="AK833" s="180"/>
      <c r="AL833" s="108" t="s">
        <v>965</v>
      </c>
      <c r="AM833" s="136">
        <v>45000000</v>
      </c>
      <c r="AN833" s="222"/>
    </row>
    <row r="834" spans="1:40" ht="25.5" x14ac:dyDescent="0.25">
      <c r="A834" s="96">
        <v>1</v>
      </c>
      <c r="B834" s="97" t="s">
        <v>5</v>
      </c>
      <c r="C834" s="96">
        <v>9</v>
      </c>
      <c r="D834" s="96" t="s">
        <v>1920</v>
      </c>
      <c r="E834" s="97" t="s">
        <v>1921</v>
      </c>
      <c r="F834" s="98">
        <v>1</v>
      </c>
      <c r="G834" s="96" t="s">
        <v>1922</v>
      </c>
      <c r="H834" s="97" t="s">
        <v>1923</v>
      </c>
      <c r="I834" s="96">
        <v>4</v>
      </c>
      <c r="J834" s="96"/>
      <c r="K834" s="97" t="s">
        <v>1924</v>
      </c>
      <c r="L834" s="98">
        <v>2020051290029</v>
      </c>
      <c r="M834" s="96">
        <v>1</v>
      </c>
      <c r="N834" s="96">
        <v>1911</v>
      </c>
      <c r="O834" s="97" t="str">
        <f>+VLOOKUP(N834,'[8]Productos PD'!$B$2:$C$349,2,FALSE)</f>
        <v>Acciones para la implementación del plan de lectura, escritura, oralidad y fortalecimiento a la extensión cultural de la biblioteca pública.</v>
      </c>
      <c r="P834" s="96" t="s">
        <v>952</v>
      </c>
      <c r="Q834" s="96">
        <v>4</v>
      </c>
      <c r="R834" s="122" t="s">
        <v>953</v>
      </c>
      <c r="S834" s="125">
        <v>6</v>
      </c>
      <c r="T834" s="97" t="s">
        <v>1911</v>
      </c>
      <c r="U834" s="97" t="s">
        <v>1926</v>
      </c>
      <c r="V834" s="96" t="s">
        <v>952</v>
      </c>
      <c r="W834" s="125">
        <v>5</v>
      </c>
      <c r="X834" s="103" t="s">
        <v>962</v>
      </c>
      <c r="Y834" s="144">
        <v>0.4</v>
      </c>
      <c r="Z834" s="126">
        <v>4</v>
      </c>
      <c r="AA834" s="126">
        <v>4</v>
      </c>
      <c r="AB834" s="113">
        <v>4</v>
      </c>
      <c r="AC834" s="134">
        <v>4</v>
      </c>
      <c r="AD834" s="113">
        <v>4</v>
      </c>
      <c r="AE834" s="142"/>
      <c r="AF834" s="113">
        <v>4</v>
      </c>
      <c r="AG834" s="130"/>
      <c r="AH834" s="54">
        <f t="shared" si="33"/>
        <v>1</v>
      </c>
      <c r="AI834" s="54">
        <f t="shared" si="34"/>
        <v>1</v>
      </c>
      <c r="AJ834" s="135">
        <v>20000000</v>
      </c>
      <c r="AK834" s="180">
        <v>30506</v>
      </c>
      <c r="AL834" s="109" t="s">
        <v>957</v>
      </c>
      <c r="AM834" s="179">
        <v>18841499</v>
      </c>
      <c r="AN834" s="222"/>
    </row>
    <row r="835" spans="1:40" ht="25.5" x14ac:dyDescent="0.25">
      <c r="A835" s="96">
        <v>1</v>
      </c>
      <c r="B835" s="97" t="s">
        <v>5</v>
      </c>
      <c r="C835" s="96">
        <v>9</v>
      </c>
      <c r="D835" s="96" t="s">
        <v>1920</v>
      </c>
      <c r="E835" s="97" t="s">
        <v>1921</v>
      </c>
      <c r="F835" s="98">
        <v>1</v>
      </c>
      <c r="G835" s="96" t="s">
        <v>1922</v>
      </c>
      <c r="H835" s="97" t="s">
        <v>1923</v>
      </c>
      <c r="I835" s="96">
        <v>4</v>
      </c>
      <c r="J835" s="96"/>
      <c r="K835" s="97" t="s">
        <v>1924</v>
      </c>
      <c r="L835" s="98">
        <v>2020051290029</v>
      </c>
      <c r="M835" s="96">
        <v>1</v>
      </c>
      <c r="N835" s="96">
        <v>1911</v>
      </c>
      <c r="O835" s="97" t="str">
        <f>+VLOOKUP(N835,'[8]Productos PD'!$B$2:$C$349,2,FALSE)</f>
        <v>Acciones para la implementación del plan de lectura, escritura, oralidad y fortalecimiento a la extensión cultural de la biblioteca pública.</v>
      </c>
      <c r="P835" s="96" t="s">
        <v>952</v>
      </c>
      <c r="Q835" s="96">
        <v>4</v>
      </c>
      <c r="R835" s="122" t="s">
        <v>953</v>
      </c>
      <c r="S835" s="125">
        <v>2</v>
      </c>
      <c r="T835" s="97" t="s">
        <v>1911</v>
      </c>
      <c r="U835" s="97" t="s">
        <v>1927</v>
      </c>
      <c r="V835" s="96" t="s">
        <v>1263</v>
      </c>
      <c r="W835" s="125">
        <v>250</v>
      </c>
      <c r="X835" s="96" t="s">
        <v>956</v>
      </c>
      <c r="Y835" s="144">
        <v>0.15</v>
      </c>
      <c r="Z835" s="126">
        <v>0</v>
      </c>
      <c r="AA835" s="126">
        <v>0</v>
      </c>
      <c r="AB835" s="113">
        <v>0</v>
      </c>
      <c r="AC835" s="134">
        <v>0</v>
      </c>
      <c r="AD835" s="113">
        <v>250</v>
      </c>
      <c r="AE835" s="142"/>
      <c r="AF835" s="113">
        <v>0</v>
      </c>
      <c r="AG835" s="130"/>
      <c r="AH835" s="54">
        <f t="shared" si="33"/>
        <v>0</v>
      </c>
      <c r="AI835" s="54">
        <f t="shared" si="34"/>
        <v>0</v>
      </c>
      <c r="AJ835" s="135">
        <v>25300000</v>
      </c>
      <c r="AK835" s="180">
        <v>30506</v>
      </c>
      <c r="AL835" s="109" t="s">
        <v>957</v>
      </c>
      <c r="AM835" s="136">
        <v>0</v>
      </c>
      <c r="AN835" s="222"/>
    </row>
    <row r="836" spans="1:40" ht="25.5" x14ac:dyDescent="0.25">
      <c r="A836" s="96">
        <v>1</v>
      </c>
      <c r="B836" s="97" t="s">
        <v>5</v>
      </c>
      <c r="C836" s="96">
        <v>9</v>
      </c>
      <c r="D836" s="96" t="s">
        <v>1920</v>
      </c>
      <c r="E836" s="97" t="s">
        <v>1921</v>
      </c>
      <c r="F836" s="98">
        <v>1</v>
      </c>
      <c r="G836" s="96" t="s">
        <v>1922</v>
      </c>
      <c r="H836" s="97" t="s">
        <v>1923</v>
      </c>
      <c r="I836" s="96">
        <v>4</v>
      </c>
      <c r="J836" s="96"/>
      <c r="K836" s="97" t="s">
        <v>1924</v>
      </c>
      <c r="L836" s="98">
        <v>2020051290029</v>
      </c>
      <c r="M836" s="96">
        <v>1</v>
      </c>
      <c r="N836" s="96">
        <v>1911</v>
      </c>
      <c r="O836" s="97" t="str">
        <f>+VLOOKUP(N836,'[8]Productos PD'!$B$2:$C$349,2,FALSE)</f>
        <v>Acciones para la implementación del plan de lectura, escritura, oralidad y fortalecimiento a la extensión cultural de la biblioteca pública.</v>
      </c>
      <c r="P836" s="96" t="s">
        <v>952</v>
      </c>
      <c r="Q836" s="96">
        <v>4</v>
      </c>
      <c r="R836" s="122" t="s">
        <v>953</v>
      </c>
      <c r="S836" s="125">
        <v>800</v>
      </c>
      <c r="T836" s="97" t="s">
        <v>1911</v>
      </c>
      <c r="U836" s="97" t="s">
        <v>1928</v>
      </c>
      <c r="V836" s="96" t="s">
        <v>952</v>
      </c>
      <c r="W836" s="125">
        <v>800</v>
      </c>
      <c r="X836" s="96" t="s">
        <v>956</v>
      </c>
      <c r="Y836" s="144">
        <v>0.05</v>
      </c>
      <c r="Z836" s="126">
        <v>200</v>
      </c>
      <c r="AA836" s="126">
        <v>200</v>
      </c>
      <c r="AB836" s="113">
        <v>200</v>
      </c>
      <c r="AC836" s="134">
        <v>108</v>
      </c>
      <c r="AD836" s="113">
        <v>200</v>
      </c>
      <c r="AE836" s="142"/>
      <c r="AF836" s="113">
        <v>200</v>
      </c>
      <c r="AG836" s="130"/>
      <c r="AH836" s="54">
        <f t="shared" si="33"/>
        <v>0.38500000000000001</v>
      </c>
      <c r="AI836" s="54">
        <f t="shared" si="34"/>
        <v>0.38500000000000001</v>
      </c>
      <c r="AJ836" s="135">
        <v>800000</v>
      </c>
      <c r="AK836" s="180">
        <v>30506</v>
      </c>
      <c r="AL836" s="109" t="s">
        <v>957</v>
      </c>
      <c r="AM836" s="136">
        <v>0</v>
      </c>
      <c r="AN836" s="222"/>
    </row>
    <row r="837" spans="1:40" ht="25.5" x14ac:dyDescent="0.25">
      <c r="A837" s="96">
        <v>1</v>
      </c>
      <c r="B837" s="97" t="s">
        <v>5</v>
      </c>
      <c r="C837" s="96">
        <v>9</v>
      </c>
      <c r="D837" s="96" t="s">
        <v>1920</v>
      </c>
      <c r="E837" s="97" t="s">
        <v>1921</v>
      </c>
      <c r="F837" s="98">
        <v>1</v>
      </c>
      <c r="G837" s="96" t="s">
        <v>1922</v>
      </c>
      <c r="H837" s="97" t="s">
        <v>1923</v>
      </c>
      <c r="I837" s="96">
        <v>4</v>
      </c>
      <c r="J837" s="96"/>
      <c r="K837" s="97" t="s">
        <v>1924</v>
      </c>
      <c r="L837" s="98">
        <v>2020051290029</v>
      </c>
      <c r="M837" s="96">
        <v>1</v>
      </c>
      <c r="N837" s="96">
        <v>1911</v>
      </c>
      <c r="O837" s="97" t="str">
        <f>+VLOOKUP(N837,'[8]Productos PD'!$B$2:$C$349,2,FALSE)</f>
        <v>Acciones para la implementación del plan de lectura, escritura, oralidad y fortalecimiento a la extensión cultural de la biblioteca pública.</v>
      </c>
      <c r="P837" s="96" t="s">
        <v>952</v>
      </c>
      <c r="Q837" s="96">
        <v>4</v>
      </c>
      <c r="R837" s="122" t="s">
        <v>953</v>
      </c>
      <c r="S837" s="125">
        <v>800</v>
      </c>
      <c r="T837" s="97" t="s">
        <v>1911</v>
      </c>
      <c r="U837" s="97" t="s">
        <v>1928</v>
      </c>
      <c r="V837" s="96" t="s">
        <v>952</v>
      </c>
      <c r="W837" s="125">
        <v>800</v>
      </c>
      <c r="X837" s="96" t="s">
        <v>956</v>
      </c>
      <c r="Y837" s="144">
        <v>0.05</v>
      </c>
      <c r="Z837" s="126">
        <v>200</v>
      </c>
      <c r="AA837" s="126">
        <v>200</v>
      </c>
      <c r="AB837" s="113">
        <v>200</v>
      </c>
      <c r="AC837" s="134">
        <v>108</v>
      </c>
      <c r="AD837" s="113">
        <v>200</v>
      </c>
      <c r="AE837" s="142"/>
      <c r="AF837" s="113">
        <v>200</v>
      </c>
      <c r="AG837" s="130"/>
      <c r="AH837" s="54">
        <f t="shared" si="33"/>
        <v>0.38500000000000001</v>
      </c>
      <c r="AI837" s="54">
        <f t="shared" si="34"/>
        <v>0.38500000000000001</v>
      </c>
      <c r="AJ837" s="135">
        <v>260000</v>
      </c>
      <c r="AK837" s="180"/>
      <c r="AL837" s="108" t="s">
        <v>965</v>
      </c>
      <c r="AM837" s="136">
        <v>260000</v>
      </c>
      <c r="AN837" s="222"/>
    </row>
    <row r="838" spans="1:40" ht="25.5" x14ac:dyDescent="0.2">
      <c r="A838" s="96">
        <v>1</v>
      </c>
      <c r="B838" s="97" t="s">
        <v>5</v>
      </c>
      <c r="C838" s="96">
        <v>9</v>
      </c>
      <c r="D838" s="96" t="s">
        <v>1920</v>
      </c>
      <c r="E838" s="97" t="s">
        <v>1921</v>
      </c>
      <c r="F838" s="98">
        <v>1</v>
      </c>
      <c r="G838" s="96" t="s">
        <v>1922</v>
      </c>
      <c r="H838" s="97" t="s">
        <v>1923</v>
      </c>
      <c r="I838" s="96">
        <v>4</v>
      </c>
      <c r="J838" s="96"/>
      <c r="K838" s="97" t="s">
        <v>1929</v>
      </c>
      <c r="L838" s="98">
        <v>2020051290030</v>
      </c>
      <c r="M838" s="96">
        <v>2</v>
      </c>
      <c r="N838" s="96">
        <v>1912</v>
      </c>
      <c r="O838" s="97" t="str">
        <f>+VLOOKUP(N838,'[8]Productos PD'!$B$2:$C$349,2,FALSE)</f>
        <v>Estudiantes beneficiados con jornada complementaria.</v>
      </c>
      <c r="P838" s="96" t="s">
        <v>952</v>
      </c>
      <c r="Q838" s="96">
        <v>480</v>
      </c>
      <c r="R838" s="122" t="s">
        <v>953</v>
      </c>
      <c r="S838" s="125">
        <v>480</v>
      </c>
      <c r="T838" s="97" t="s">
        <v>1911</v>
      </c>
      <c r="U838" s="97" t="s">
        <v>1930</v>
      </c>
      <c r="V838" s="96" t="s">
        <v>952</v>
      </c>
      <c r="W838" s="125">
        <v>480</v>
      </c>
      <c r="X838" s="96" t="s">
        <v>956</v>
      </c>
      <c r="Y838" s="144">
        <v>0.5</v>
      </c>
      <c r="Z838" s="126">
        <v>80</v>
      </c>
      <c r="AA838" s="126">
        <v>80</v>
      </c>
      <c r="AB838" s="113">
        <v>160</v>
      </c>
      <c r="AC838" s="134">
        <v>160</v>
      </c>
      <c r="AD838" s="113">
        <v>160</v>
      </c>
      <c r="AE838" s="132">
        <v>625</v>
      </c>
      <c r="AF838" s="113">
        <v>80</v>
      </c>
      <c r="AG838" s="130"/>
      <c r="AH838" s="54">
        <f t="shared" si="33"/>
        <v>1.8020833333333333</v>
      </c>
      <c r="AI838" s="54">
        <f t="shared" si="34"/>
        <v>1</v>
      </c>
      <c r="AJ838" s="135">
        <v>33600000</v>
      </c>
      <c r="AK838" s="180">
        <v>30111</v>
      </c>
      <c r="AL838" s="109" t="s">
        <v>957</v>
      </c>
      <c r="AM838" s="221">
        <v>31000000</v>
      </c>
      <c r="AN838" s="222" t="s">
        <v>1931</v>
      </c>
    </row>
    <row r="839" spans="1:40" ht="25.5" x14ac:dyDescent="0.25">
      <c r="A839" s="96">
        <v>1</v>
      </c>
      <c r="B839" s="97" t="s">
        <v>5</v>
      </c>
      <c r="C839" s="96">
        <v>9</v>
      </c>
      <c r="D839" s="96" t="s">
        <v>1920</v>
      </c>
      <c r="E839" s="97" t="s">
        <v>1921</v>
      </c>
      <c r="F839" s="98">
        <v>1</v>
      </c>
      <c r="G839" s="96" t="s">
        <v>1922</v>
      </c>
      <c r="H839" s="97" t="s">
        <v>1923</v>
      </c>
      <c r="I839" s="96">
        <v>4</v>
      </c>
      <c r="J839" s="96"/>
      <c r="K839" s="97" t="s">
        <v>1929</v>
      </c>
      <c r="L839" s="98">
        <v>2020051290030</v>
      </c>
      <c r="M839" s="96">
        <v>2</v>
      </c>
      <c r="N839" s="96">
        <v>1912</v>
      </c>
      <c r="O839" s="97" t="str">
        <f>+VLOOKUP(N839,'[8]Productos PD'!$B$2:$C$349,2,FALSE)</f>
        <v>Estudiantes beneficiados con jornada complementaria.</v>
      </c>
      <c r="P839" s="96" t="s">
        <v>952</v>
      </c>
      <c r="Q839" s="96">
        <v>480</v>
      </c>
      <c r="R839" s="122" t="s">
        <v>953</v>
      </c>
      <c r="S839" s="125">
        <v>480</v>
      </c>
      <c r="T839" s="97" t="s">
        <v>1911</v>
      </c>
      <c r="U839" s="97" t="s">
        <v>1932</v>
      </c>
      <c r="V839" s="96" t="s">
        <v>952</v>
      </c>
      <c r="W839" s="125">
        <v>24</v>
      </c>
      <c r="X839" s="96" t="s">
        <v>956</v>
      </c>
      <c r="Y839" s="144">
        <v>0.5</v>
      </c>
      <c r="Z839" s="126">
        <v>4</v>
      </c>
      <c r="AA839" s="126">
        <v>4</v>
      </c>
      <c r="AB839" s="113">
        <v>8</v>
      </c>
      <c r="AC839" s="134">
        <v>14</v>
      </c>
      <c r="AD839" s="113">
        <v>8</v>
      </c>
      <c r="AE839" s="132">
        <v>37</v>
      </c>
      <c r="AF839" s="113">
        <v>4</v>
      </c>
      <c r="AG839" s="130"/>
      <c r="AH839" s="54">
        <f t="shared" si="33"/>
        <v>2.2916666666666665</v>
      </c>
      <c r="AI839" s="54">
        <f t="shared" si="34"/>
        <v>1</v>
      </c>
      <c r="AJ839" s="135">
        <v>480000000</v>
      </c>
      <c r="AK839" s="180"/>
      <c r="AL839" s="108" t="s">
        <v>965</v>
      </c>
      <c r="AM839" s="136">
        <v>450000000</v>
      </c>
      <c r="AN839" s="222" t="s">
        <v>1933</v>
      </c>
    </row>
    <row r="840" spans="1:40" ht="25.5" x14ac:dyDescent="0.25">
      <c r="A840" s="96">
        <v>1</v>
      </c>
      <c r="B840" s="97" t="s">
        <v>5</v>
      </c>
      <c r="C840" s="96">
        <v>9</v>
      </c>
      <c r="D840" s="96" t="s">
        <v>1920</v>
      </c>
      <c r="E840" s="97" t="s">
        <v>1921</v>
      </c>
      <c r="F840" s="98">
        <v>1</v>
      </c>
      <c r="G840" s="96" t="s">
        <v>1922</v>
      </c>
      <c r="H840" s="97" t="s">
        <v>1923</v>
      </c>
      <c r="I840" s="96">
        <v>4</v>
      </c>
      <c r="J840" s="96"/>
      <c r="K840" s="97" t="s">
        <v>1929</v>
      </c>
      <c r="L840" s="98">
        <v>2020051290030</v>
      </c>
      <c r="M840" s="96">
        <v>2</v>
      </c>
      <c r="N840" s="96">
        <v>1912</v>
      </c>
      <c r="O840" s="97" t="str">
        <f>+VLOOKUP(N840,'[8]Productos PD'!$B$2:$C$349,2,FALSE)</f>
        <v>Estudiantes beneficiados con jornada complementaria.</v>
      </c>
      <c r="P840" s="96" t="s">
        <v>952</v>
      </c>
      <c r="Q840" s="96">
        <v>480</v>
      </c>
      <c r="R840" s="122" t="s">
        <v>953</v>
      </c>
      <c r="S840" s="125">
        <v>480</v>
      </c>
      <c r="T840" s="97" t="s">
        <v>1911</v>
      </c>
      <c r="U840" s="97" t="s">
        <v>1932</v>
      </c>
      <c r="V840" s="96" t="s">
        <v>952</v>
      </c>
      <c r="W840" s="125">
        <v>24</v>
      </c>
      <c r="X840" s="96" t="s">
        <v>956</v>
      </c>
      <c r="Y840" s="144">
        <v>0.5</v>
      </c>
      <c r="Z840" s="126">
        <v>4</v>
      </c>
      <c r="AA840" s="126">
        <v>4</v>
      </c>
      <c r="AB840" s="113">
        <v>8</v>
      </c>
      <c r="AC840" s="134">
        <v>14</v>
      </c>
      <c r="AD840" s="113">
        <v>8</v>
      </c>
      <c r="AE840" s="132">
        <v>8</v>
      </c>
      <c r="AF840" s="113">
        <v>4</v>
      </c>
      <c r="AG840" s="130"/>
      <c r="AH840" s="54">
        <f t="shared" si="33"/>
        <v>1.0833333333333333</v>
      </c>
      <c r="AI840" s="54">
        <f t="shared" si="34"/>
        <v>1</v>
      </c>
      <c r="AJ840" s="135">
        <v>13833841</v>
      </c>
      <c r="AK840" s="180">
        <v>30111</v>
      </c>
      <c r="AL840" s="109" t="s">
        <v>957</v>
      </c>
      <c r="AM840" s="179">
        <v>7900000</v>
      </c>
      <c r="AN840" s="222" t="s">
        <v>1934</v>
      </c>
    </row>
    <row r="841" spans="1:40" ht="25.5" x14ac:dyDescent="0.25">
      <c r="A841" s="96">
        <v>1</v>
      </c>
      <c r="B841" s="97" t="s">
        <v>5</v>
      </c>
      <c r="C841" s="96">
        <v>9</v>
      </c>
      <c r="D841" s="96" t="s">
        <v>1920</v>
      </c>
      <c r="E841" s="97" t="s">
        <v>1921</v>
      </c>
      <c r="F841" s="98">
        <v>1</v>
      </c>
      <c r="G841" s="96" t="s">
        <v>1922</v>
      </c>
      <c r="H841" s="97" t="s">
        <v>1923</v>
      </c>
      <c r="I841" s="96">
        <v>4</v>
      </c>
      <c r="J841" s="96"/>
      <c r="K841" s="97" t="s">
        <v>1929</v>
      </c>
      <c r="L841" s="98">
        <v>2020051290030</v>
      </c>
      <c r="M841" s="96">
        <v>2</v>
      </c>
      <c r="N841" s="96">
        <v>1912</v>
      </c>
      <c r="O841" s="97" t="str">
        <f>+VLOOKUP(N841,'[8]Productos PD'!$B$2:$C$349,2,FALSE)</f>
        <v>Estudiantes beneficiados con jornada complementaria.</v>
      </c>
      <c r="P841" s="96" t="s">
        <v>952</v>
      </c>
      <c r="Q841" s="96">
        <v>480</v>
      </c>
      <c r="R841" s="122" t="s">
        <v>953</v>
      </c>
      <c r="S841" s="125">
        <v>3</v>
      </c>
      <c r="T841" s="97" t="s">
        <v>1911</v>
      </c>
      <c r="U841" s="97" t="s">
        <v>1935</v>
      </c>
      <c r="V841" s="96" t="s">
        <v>952</v>
      </c>
      <c r="W841" s="125">
        <v>3</v>
      </c>
      <c r="X841" s="103" t="s">
        <v>962</v>
      </c>
      <c r="Y841" s="144">
        <v>0.5</v>
      </c>
      <c r="Z841" s="126">
        <v>3</v>
      </c>
      <c r="AA841" s="126">
        <v>3</v>
      </c>
      <c r="AB841" s="113">
        <v>3</v>
      </c>
      <c r="AC841" s="134">
        <v>3</v>
      </c>
      <c r="AD841" s="113">
        <v>3</v>
      </c>
      <c r="AE841" s="132">
        <v>3</v>
      </c>
      <c r="AF841" s="113">
        <v>3</v>
      </c>
      <c r="AG841" s="130"/>
      <c r="AH841" s="54">
        <f t="shared" si="33"/>
        <v>1</v>
      </c>
      <c r="AI841" s="54">
        <f t="shared" si="34"/>
        <v>1</v>
      </c>
      <c r="AJ841" s="135">
        <v>133272000</v>
      </c>
      <c r="AK841" s="180">
        <v>30111</v>
      </c>
      <c r="AL841" s="109" t="s">
        <v>957</v>
      </c>
      <c r="AM841" s="179">
        <v>78480000</v>
      </c>
      <c r="AN841" s="222"/>
    </row>
    <row r="842" spans="1:40" ht="25.5" x14ac:dyDescent="0.25">
      <c r="A842" s="96">
        <v>1</v>
      </c>
      <c r="B842" s="97" t="s">
        <v>5</v>
      </c>
      <c r="C842" s="96">
        <v>9</v>
      </c>
      <c r="D842" s="96" t="s">
        <v>1920</v>
      </c>
      <c r="E842" s="97" t="s">
        <v>1921</v>
      </c>
      <c r="F842" s="98">
        <v>1</v>
      </c>
      <c r="G842" s="96" t="s">
        <v>1922</v>
      </c>
      <c r="H842" s="97" t="s">
        <v>1923</v>
      </c>
      <c r="I842" s="96">
        <v>4</v>
      </c>
      <c r="J842" s="96"/>
      <c r="K842" s="97" t="s">
        <v>1929</v>
      </c>
      <c r="L842" s="98">
        <v>2020051290030</v>
      </c>
      <c r="M842" s="96">
        <v>4</v>
      </c>
      <c r="N842" s="96">
        <v>1914</v>
      </c>
      <c r="O842" s="97" t="str">
        <f>+VLOOKUP(N842,'[8]Productos PD'!$B$2:$C$349,2,FALSE)</f>
        <v>Estrategia de acompañamiento al Tránsito armónico (trayectorias educativas),</v>
      </c>
      <c r="P842" s="96" t="s">
        <v>952</v>
      </c>
      <c r="Q842" s="96">
        <v>4</v>
      </c>
      <c r="R842" s="122" t="s">
        <v>953</v>
      </c>
      <c r="S842" s="125">
        <v>400</v>
      </c>
      <c r="T842" s="97" t="s">
        <v>1911</v>
      </c>
      <c r="U842" s="97" t="s">
        <v>1936</v>
      </c>
      <c r="V842" s="96" t="s">
        <v>952</v>
      </c>
      <c r="W842" s="125">
        <v>400</v>
      </c>
      <c r="X842" s="103" t="s">
        <v>962</v>
      </c>
      <c r="Y842" s="144">
        <v>1</v>
      </c>
      <c r="Z842" s="126">
        <v>400</v>
      </c>
      <c r="AA842" s="126">
        <v>400</v>
      </c>
      <c r="AB842" s="113">
        <v>0</v>
      </c>
      <c r="AC842" s="134">
        <v>0</v>
      </c>
      <c r="AD842" s="113">
        <v>400</v>
      </c>
      <c r="AE842" s="132">
        <v>350</v>
      </c>
      <c r="AF842" s="113">
        <v>400</v>
      </c>
      <c r="AG842" s="130"/>
      <c r="AH842" s="54">
        <f t="shared" si="33"/>
        <v>1</v>
      </c>
      <c r="AI842" s="54">
        <f t="shared" si="34"/>
        <v>1</v>
      </c>
      <c r="AJ842" s="135">
        <v>28800000</v>
      </c>
      <c r="AK842" s="180">
        <v>30111</v>
      </c>
      <c r="AL842" s="109" t="s">
        <v>957</v>
      </c>
      <c r="AM842" s="136">
        <v>21000000</v>
      </c>
      <c r="AN842" s="222"/>
    </row>
    <row r="843" spans="1:40" ht="25.5" x14ac:dyDescent="0.25">
      <c r="A843" s="96">
        <v>1</v>
      </c>
      <c r="B843" s="97" t="s">
        <v>5</v>
      </c>
      <c r="C843" s="96">
        <v>9</v>
      </c>
      <c r="D843" s="96" t="s">
        <v>1920</v>
      </c>
      <c r="E843" s="97" t="s">
        <v>1921</v>
      </c>
      <c r="F843" s="98">
        <v>1</v>
      </c>
      <c r="G843" s="96" t="s">
        <v>1922</v>
      </c>
      <c r="H843" s="97" t="s">
        <v>1923</v>
      </c>
      <c r="I843" s="96">
        <v>4</v>
      </c>
      <c r="J843" s="96"/>
      <c r="K843" s="97" t="s">
        <v>1929</v>
      </c>
      <c r="L843" s="98">
        <v>2020051290030</v>
      </c>
      <c r="M843" s="96">
        <v>5</v>
      </c>
      <c r="N843" s="96">
        <v>1915</v>
      </c>
      <c r="O843" s="97" t="str">
        <f>+VLOOKUP(N843,'[8]Productos PD'!$B$2:$C$349,2,FALSE)</f>
        <v>Ajuste e implementación del Plan educativo Municipal PEM.</v>
      </c>
      <c r="P843" s="96" t="s">
        <v>983</v>
      </c>
      <c r="Q843" s="54">
        <v>0.5</v>
      </c>
      <c r="R843" s="122" t="s">
        <v>1001</v>
      </c>
      <c r="S843" s="54">
        <v>0.25</v>
      </c>
      <c r="T843" s="97" t="s">
        <v>1911</v>
      </c>
      <c r="U843" s="97" t="s">
        <v>1937</v>
      </c>
      <c r="V843" s="96" t="s">
        <v>983</v>
      </c>
      <c r="W843" s="54">
        <v>0.25</v>
      </c>
      <c r="X843" s="96" t="s">
        <v>956</v>
      </c>
      <c r="Y843" s="144">
        <v>1</v>
      </c>
      <c r="Z843" s="54">
        <v>0</v>
      </c>
      <c r="AA843" s="54">
        <v>0</v>
      </c>
      <c r="AB843" s="54">
        <v>0</v>
      </c>
      <c r="AC843" s="143">
        <v>0</v>
      </c>
      <c r="AD843" s="54">
        <v>0.1</v>
      </c>
      <c r="AE843" s="169">
        <v>0</v>
      </c>
      <c r="AF843" s="54">
        <v>0.15</v>
      </c>
      <c r="AG843" s="130"/>
      <c r="AH843" s="54">
        <f t="shared" si="33"/>
        <v>0</v>
      </c>
      <c r="AI843" s="54">
        <f t="shared" si="34"/>
        <v>0</v>
      </c>
      <c r="AJ843" s="135">
        <v>8000000</v>
      </c>
      <c r="AK843" s="180">
        <v>30120</v>
      </c>
      <c r="AL843" s="109" t="s">
        <v>957</v>
      </c>
      <c r="AM843" s="136">
        <v>0</v>
      </c>
      <c r="AN843" s="222"/>
    </row>
    <row r="844" spans="1:40" ht="25.5" x14ac:dyDescent="0.25">
      <c r="A844" s="96">
        <v>1</v>
      </c>
      <c r="B844" s="97" t="s">
        <v>5</v>
      </c>
      <c r="C844" s="96">
        <v>9</v>
      </c>
      <c r="D844" s="96" t="s">
        <v>1920</v>
      </c>
      <c r="E844" s="97" t="s">
        <v>1921</v>
      </c>
      <c r="F844" s="98">
        <v>1</v>
      </c>
      <c r="G844" s="96" t="s">
        <v>1922</v>
      </c>
      <c r="H844" s="97" t="s">
        <v>1923</v>
      </c>
      <c r="I844" s="96">
        <v>4</v>
      </c>
      <c r="J844" s="96"/>
      <c r="K844" s="97" t="s">
        <v>1929</v>
      </c>
      <c r="L844" s="98">
        <v>2020051290030</v>
      </c>
      <c r="M844" s="96">
        <v>6</v>
      </c>
      <c r="N844" s="96">
        <v>1916</v>
      </c>
      <c r="O844" s="97" t="str">
        <f>+VLOOKUP(N844,'[8]Productos PD'!$B$2:$C$349,2,FALSE)</f>
        <v>Acciones de mejoramiento de la calidad educativa a través de semilleros, preuniversitarios y preparación de Pruebas SABER.</v>
      </c>
      <c r="P844" s="96" t="s">
        <v>952</v>
      </c>
      <c r="Q844" s="96">
        <v>4</v>
      </c>
      <c r="R844" s="122" t="s">
        <v>953</v>
      </c>
      <c r="S844" s="125">
        <v>80</v>
      </c>
      <c r="T844" s="97" t="s">
        <v>1911</v>
      </c>
      <c r="U844" s="97" t="s">
        <v>1938</v>
      </c>
      <c r="V844" s="96" t="s">
        <v>952</v>
      </c>
      <c r="W844" s="125">
        <v>80</v>
      </c>
      <c r="X844" s="103" t="s">
        <v>962</v>
      </c>
      <c r="Y844" s="144">
        <v>1</v>
      </c>
      <c r="Z844" s="126">
        <v>0</v>
      </c>
      <c r="AA844" s="126">
        <v>0</v>
      </c>
      <c r="AB844" s="113">
        <v>80</v>
      </c>
      <c r="AC844" s="134">
        <v>70</v>
      </c>
      <c r="AD844" s="113">
        <v>80</v>
      </c>
      <c r="AE844" s="132">
        <v>80</v>
      </c>
      <c r="AF844" s="113">
        <v>0</v>
      </c>
      <c r="AG844" s="130"/>
      <c r="AH844" s="54">
        <f t="shared" si="33"/>
        <v>1</v>
      </c>
      <c r="AI844" s="54">
        <f t="shared" si="34"/>
        <v>1</v>
      </c>
      <c r="AJ844" s="135">
        <v>9000000</v>
      </c>
      <c r="AK844" s="180">
        <v>30111</v>
      </c>
      <c r="AL844" s="109" t="s">
        <v>957</v>
      </c>
      <c r="AM844" s="179">
        <v>6693000</v>
      </c>
      <c r="AN844" s="222"/>
    </row>
    <row r="845" spans="1:40" ht="25.5" x14ac:dyDescent="0.25">
      <c r="A845" s="96">
        <v>1</v>
      </c>
      <c r="B845" s="97" t="s">
        <v>5</v>
      </c>
      <c r="C845" s="96">
        <v>9</v>
      </c>
      <c r="D845" s="96" t="s">
        <v>1920</v>
      </c>
      <c r="E845" s="97" t="s">
        <v>1921</v>
      </c>
      <c r="F845" s="98">
        <v>1</v>
      </c>
      <c r="G845" s="96" t="s">
        <v>1922</v>
      </c>
      <c r="H845" s="97" t="s">
        <v>1923</v>
      </c>
      <c r="I845" s="96">
        <v>4</v>
      </c>
      <c r="J845" s="96"/>
      <c r="K845" s="97" t="s">
        <v>1929</v>
      </c>
      <c r="L845" s="98">
        <v>2020051290030</v>
      </c>
      <c r="M845" s="96">
        <v>7</v>
      </c>
      <c r="N845" s="96">
        <v>1917</v>
      </c>
      <c r="O845" s="97" t="str">
        <f>+VLOOKUP(N845,'[8]Productos PD'!$B$2:$C$349,2,FALSE)</f>
        <v>Entrega de estímulos para estudiantes destacados en el grado 11.</v>
      </c>
      <c r="P845" s="96" t="s">
        <v>952</v>
      </c>
      <c r="Q845" s="96">
        <v>32</v>
      </c>
      <c r="R845" s="122" t="s">
        <v>953</v>
      </c>
      <c r="S845" s="125">
        <v>8</v>
      </c>
      <c r="T845" s="97" t="s">
        <v>1911</v>
      </c>
      <c r="U845" s="97" t="s">
        <v>1939</v>
      </c>
      <c r="V845" s="96" t="s">
        <v>952</v>
      </c>
      <c r="W845" s="125">
        <v>8</v>
      </c>
      <c r="X845" s="96" t="s">
        <v>956</v>
      </c>
      <c r="Y845" s="144">
        <v>1</v>
      </c>
      <c r="Z845" s="126">
        <v>0</v>
      </c>
      <c r="AA845" s="126">
        <v>0</v>
      </c>
      <c r="AB845" s="113">
        <v>0</v>
      </c>
      <c r="AC845" s="134">
        <v>0</v>
      </c>
      <c r="AD845" s="113">
        <v>0</v>
      </c>
      <c r="AE845" s="132">
        <v>0</v>
      </c>
      <c r="AF845" s="113">
        <v>8</v>
      </c>
      <c r="AG845" s="130"/>
      <c r="AH845" s="54">
        <f t="shared" si="33"/>
        <v>0</v>
      </c>
      <c r="AI845" s="54">
        <f t="shared" si="34"/>
        <v>0</v>
      </c>
      <c r="AJ845" s="135">
        <v>2400000</v>
      </c>
      <c r="AK845" s="180">
        <v>30111</v>
      </c>
      <c r="AL845" s="109" t="s">
        <v>957</v>
      </c>
      <c r="AM845" s="136">
        <v>0</v>
      </c>
      <c r="AN845" s="222"/>
    </row>
    <row r="846" spans="1:40" ht="25.5" x14ac:dyDescent="0.25">
      <c r="A846" s="96">
        <v>1</v>
      </c>
      <c r="B846" s="97" t="s">
        <v>5</v>
      </c>
      <c r="C846" s="96">
        <v>9</v>
      </c>
      <c r="D846" s="96" t="s">
        <v>1920</v>
      </c>
      <c r="E846" s="97" t="s">
        <v>1921</v>
      </c>
      <c r="F846" s="98">
        <v>1</v>
      </c>
      <c r="G846" s="96" t="s">
        <v>1922</v>
      </c>
      <c r="H846" s="97" t="s">
        <v>1923</v>
      </c>
      <c r="I846" s="96">
        <v>4</v>
      </c>
      <c r="J846" s="96"/>
      <c r="K846" s="97" t="s">
        <v>1929</v>
      </c>
      <c r="L846" s="98">
        <v>2020051290030</v>
      </c>
      <c r="M846" s="96">
        <v>8</v>
      </c>
      <c r="N846" s="96">
        <v>1918</v>
      </c>
      <c r="O846" s="97" t="str">
        <f>+VLOOKUP(N846,'[8]Productos PD'!$B$2:$C$349,2,FALSE)</f>
        <v>Institucionalizar las Olimpiadas Académicas.</v>
      </c>
      <c r="P846" s="96" t="s">
        <v>952</v>
      </c>
      <c r="Q846" s="96">
        <v>4</v>
      </c>
      <c r="R846" s="122" t="s">
        <v>953</v>
      </c>
      <c r="S846" s="125">
        <v>1450</v>
      </c>
      <c r="T846" s="97" t="s">
        <v>1911</v>
      </c>
      <c r="U846" s="97" t="s">
        <v>1940</v>
      </c>
      <c r="V846" s="96" t="s">
        <v>952</v>
      </c>
      <c r="W846" s="125">
        <v>1</v>
      </c>
      <c r="X846" s="96" t="s">
        <v>956</v>
      </c>
      <c r="Y846" s="144">
        <v>1</v>
      </c>
      <c r="Z846" s="126">
        <v>0</v>
      </c>
      <c r="AA846" s="126">
        <v>0</v>
      </c>
      <c r="AB846" s="113">
        <v>0</v>
      </c>
      <c r="AC846" s="134">
        <v>0</v>
      </c>
      <c r="AD846" s="113">
        <v>0</v>
      </c>
      <c r="AE846" s="132">
        <v>0</v>
      </c>
      <c r="AF846" s="113">
        <v>1</v>
      </c>
      <c r="AG846" s="130"/>
      <c r="AH846" s="54">
        <f t="shared" si="33"/>
        <v>0</v>
      </c>
      <c r="AI846" s="54">
        <f t="shared" si="34"/>
        <v>0</v>
      </c>
      <c r="AJ846" s="135">
        <v>12000000</v>
      </c>
      <c r="AK846" s="180">
        <v>30120</v>
      </c>
      <c r="AL846" s="109" t="s">
        <v>957</v>
      </c>
      <c r="AM846" s="136">
        <v>0</v>
      </c>
      <c r="AN846" s="222"/>
    </row>
    <row r="847" spans="1:40" ht="25.5" x14ac:dyDescent="0.25">
      <c r="A847" s="96">
        <v>1</v>
      </c>
      <c r="B847" s="97" t="s">
        <v>5</v>
      </c>
      <c r="C847" s="96">
        <v>9</v>
      </c>
      <c r="D847" s="96" t="s">
        <v>1920</v>
      </c>
      <c r="E847" s="97" t="s">
        <v>1921</v>
      </c>
      <c r="F847" s="98">
        <v>1</v>
      </c>
      <c r="G847" s="96" t="s">
        <v>1922</v>
      </c>
      <c r="H847" s="97" t="s">
        <v>1923</v>
      </c>
      <c r="I847" s="96">
        <v>4</v>
      </c>
      <c r="J847" s="96"/>
      <c r="K847" s="97" t="s">
        <v>1929</v>
      </c>
      <c r="L847" s="98">
        <v>2020051290030</v>
      </c>
      <c r="M847" s="96">
        <v>9</v>
      </c>
      <c r="N847" s="96">
        <v>1919</v>
      </c>
      <c r="O847" s="97" t="str">
        <f>+VLOOKUP(N847,'[8]Productos PD'!$B$2:$C$349,2,FALSE)</f>
        <v>Actualización, adopción e implementación de los Manuales de convivencia en las instituciones educativas públicas.</v>
      </c>
      <c r="P847" s="96" t="s">
        <v>952</v>
      </c>
      <c r="Q847" s="96">
        <v>4</v>
      </c>
      <c r="R847" s="122" t="s">
        <v>953</v>
      </c>
      <c r="S847" s="125">
        <v>9</v>
      </c>
      <c r="T847" s="97" t="s">
        <v>1911</v>
      </c>
      <c r="U847" s="97" t="s">
        <v>1941</v>
      </c>
      <c r="V847" s="96" t="s">
        <v>952</v>
      </c>
      <c r="W847" s="125">
        <v>9</v>
      </c>
      <c r="X847" s="103" t="s">
        <v>962</v>
      </c>
      <c r="Y847" s="144">
        <v>1</v>
      </c>
      <c r="Z847" s="126">
        <v>0</v>
      </c>
      <c r="AA847" s="126">
        <v>0</v>
      </c>
      <c r="AB847" s="113">
        <v>9</v>
      </c>
      <c r="AC847" s="134">
        <v>9</v>
      </c>
      <c r="AD847" s="113">
        <v>0</v>
      </c>
      <c r="AE847" s="132">
        <v>0</v>
      </c>
      <c r="AF847" s="113">
        <v>9</v>
      </c>
      <c r="AG847" s="130"/>
      <c r="AH847" s="54">
        <f t="shared" si="33"/>
        <v>0</v>
      </c>
      <c r="AI847" s="54">
        <f t="shared" si="34"/>
        <v>0</v>
      </c>
      <c r="AJ847" s="135">
        <v>4000000</v>
      </c>
      <c r="AK847" s="180"/>
      <c r="AL847" s="108" t="s">
        <v>965</v>
      </c>
      <c r="AM847" s="136">
        <v>0</v>
      </c>
      <c r="AN847" s="222" t="s">
        <v>1942</v>
      </c>
    </row>
    <row r="848" spans="1:40" ht="25.5" x14ac:dyDescent="0.25">
      <c r="A848" s="96">
        <v>1</v>
      </c>
      <c r="B848" s="97" t="s">
        <v>5</v>
      </c>
      <c r="C848" s="96">
        <v>9</v>
      </c>
      <c r="D848" s="96" t="s">
        <v>1920</v>
      </c>
      <c r="E848" s="97" t="s">
        <v>1921</v>
      </c>
      <c r="F848" s="98">
        <v>2</v>
      </c>
      <c r="G848" s="96" t="s">
        <v>1943</v>
      </c>
      <c r="H848" s="97" t="s">
        <v>1944</v>
      </c>
      <c r="I848" s="96">
        <v>4</v>
      </c>
      <c r="J848" s="96">
        <v>8</v>
      </c>
      <c r="K848" s="97" t="s">
        <v>1945</v>
      </c>
      <c r="L848" s="98">
        <v>2020051290032</v>
      </c>
      <c r="M848" s="96">
        <v>1</v>
      </c>
      <c r="N848" s="96">
        <v>1921</v>
      </c>
      <c r="O848" s="97" t="str">
        <f>+VLOOKUP(N848,'[8]Productos PD'!$B$2:$C$349,2,FALSE)</f>
        <v>Estudiantes que egresan con doble titulación en alianza con el SENA.</v>
      </c>
      <c r="P848" s="96" t="s">
        <v>952</v>
      </c>
      <c r="Q848" s="96">
        <v>860</v>
      </c>
      <c r="R848" s="122" t="s">
        <v>953</v>
      </c>
      <c r="S848" s="125">
        <v>240</v>
      </c>
      <c r="T848" s="97" t="s">
        <v>1911</v>
      </c>
      <c r="U848" s="97" t="s">
        <v>1946</v>
      </c>
      <c r="V848" s="96" t="s">
        <v>952</v>
      </c>
      <c r="W848" s="125">
        <v>240</v>
      </c>
      <c r="X848" s="103" t="s">
        <v>962</v>
      </c>
      <c r="Y848" s="144">
        <v>1</v>
      </c>
      <c r="Z848" s="126">
        <v>240</v>
      </c>
      <c r="AA848" s="126">
        <v>216</v>
      </c>
      <c r="AB848" s="113">
        <v>240</v>
      </c>
      <c r="AC848" s="134">
        <v>240</v>
      </c>
      <c r="AD848" s="113">
        <v>240</v>
      </c>
      <c r="AE848" s="132">
        <v>250</v>
      </c>
      <c r="AF848" s="113">
        <v>240</v>
      </c>
      <c r="AG848" s="130"/>
      <c r="AH848" s="54">
        <f t="shared" si="33"/>
        <v>1</v>
      </c>
      <c r="AI848" s="54">
        <f t="shared" si="34"/>
        <v>1</v>
      </c>
      <c r="AJ848" s="135">
        <v>180000000</v>
      </c>
      <c r="AK848" s="180"/>
      <c r="AL848" s="108" t="s">
        <v>965</v>
      </c>
      <c r="AM848" s="136">
        <v>162000000</v>
      </c>
      <c r="AN848" s="222" t="s">
        <v>1947</v>
      </c>
    </row>
    <row r="849" spans="1:40" ht="25.5" x14ac:dyDescent="0.25">
      <c r="A849" s="96">
        <v>1</v>
      </c>
      <c r="B849" s="97" t="s">
        <v>5</v>
      </c>
      <c r="C849" s="96">
        <v>9</v>
      </c>
      <c r="D849" s="96" t="s">
        <v>1920</v>
      </c>
      <c r="E849" s="97" t="s">
        <v>1921</v>
      </c>
      <c r="F849" s="98">
        <v>2</v>
      </c>
      <c r="G849" s="96" t="s">
        <v>1943</v>
      </c>
      <c r="H849" s="97" t="s">
        <v>1944</v>
      </c>
      <c r="I849" s="96">
        <v>4</v>
      </c>
      <c r="J849" s="96"/>
      <c r="K849" s="97" t="s">
        <v>1945</v>
      </c>
      <c r="L849" s="98">
        <v>2020051290032</v>
      </c>
      <c r="M849" s="96">
        <v>2</v>
      </c>
      <c r="N849" s="96">
        <v>1922</v>
      </c>
      <c r="O849" s="97" t="str">
        <f>+VLOOKUP(N849,'[8]Productos PD'!$B$2:$C$349,2,FALSE)</f>
        <v>Crear un fondo para facilitar el acceso a la educación técnica y tecnológica.</v>
      </c>
      <c r="P849" s="96" t="s">
        <v>952</v>
      </c>
      <c r="Q849" s="96">
        <v>250</v>
      </c>
      <c r="R849" s="122" t="s">
        <v>953</v>
      </c>
      <c r="S849" s="125">
        <v>50</v>
      </c>
      <c r="T849" s="97" t="s">
        <v>1911</v>
      </c>
      <c r="U849" s="97" t="s">
        <v>1948</v>
      </c>
      <c r="V849" s="96" t="s">
        <v>952</v>
      </c>
      <c r="W849" s="125">
        <v>50</v>
      </c>
      <c r="X849" s="103" t="s">
        <v>962</v>
      </c>
      <c r="Y849" s="144">
        <v>1</v>
      </c>
      <c r="Z849" s="126">
        <v>0</v>
      </c>
      <c r="AA849" s="126">
        <v>0</v>
      </c>
      <c r="AB849" s="113">
        <v>0</v>
      </c>
      <c r="AC849" s="134">
        <v>0</v>
      </c>
      <c r="AD849" s="113">
        <v>50</v>
      </c>
      <c r="AE849" s="132">
        <v>0</v>
      </c>
      <c r="AF849" s="113">
        <v>50</v>
      </c>
      <c r="AG849" s="130"/>
      <c r="AH849" s="54">
        <f t="shared" si="33"/>
        <v>0</v>
      </c>
      <c r="AI849" s="54">
        <f t="shared" si="34"/>
        <v>0</v>
      </c>
      <c r="AJ849" s="135">
        <v>15000000</v>
      </c>
      <c r="AK849" s="180">
        <v>30111</v>
      </c>
      <c r="AL849" s="109" t="s">
        <v>957</v>
      </c>
      <c r="AM849" s="136">
        <v>0</v>
      </c>
      <c r="AN849" s="222" t="s">
        <v>1949</v>
      </c>
    </row>
    <row r="850" spans="1:40" ht="63.75" x14ac:dyDescent="0.25">
      <c r="A850" s="96">
        <v>1</v>
      </c>
      <c r="B850" s="97" t="s">
        <v>5</v>
      </c>
      <c r="C850" s="96">
        <v>9</v>
      </c>
      <c r="D850" s="96" t="s">
        <v>1920</v>
      </c>
      <c r="E850" s="97" t="s">
        <v>1921</v>
      </c>
      <c r="F850" s="98">
        <v>2</v>
      </c>
      <c r="G850" s="96" t="s">
        <v>1943</v>
      </c>
      <c r="H850" s="97" t="s">
        <v>1944</v>
      </c>
      <c r="I850" s="96">
        <v>4</v>
      </c>
      <c r="J850" s="96">
        <v>10</v>
      </c>
      <c r="K850" s="97" t="s">
        <v>1945</v>
      </c>
      <c r="L850" s="98">
        <v>2020051290032</v>
      </c>
      <c r="M850" s="96">
        <v>3</v>
      </c>
      <c r="N850" s="96">
        <v>1923</v>
      </c>
      <c r="O850" s="97" t="str">
        <f>+VLOOKUP(N850,'[8]Productos PD'!$B$2:$C$349,2,FALSE)</f>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
      <c r="P850" s="96" t="s">
        <v>952</v>
      </c>
      <c r="Q850" s="96">
        <v>3</v>
      </c>
      <c r="R850" s="122" t="s">
        <v>953</v>
      </c>
      <c r="S850" s="125">
        <v>90</v>
      </c>
      <c r="T850" s="97" t="s">
        <v>1911</v>
      </c>
      <c r="U850" s="97" t="s">
        <v>1950</v>
      </c>
      <c r="V850" s="96" t="s">
        <v>952</v>
      </c>
      <c r="W850" s="125">
        <v>90</v>
      </c>
      <c r="X850" s="103" t="s">
        <v>962</v>
      </c>
      <c r="Y850" s="144">
        <v>1</v>
      </c>
      <c r="Z850" s="126">
        <v>0</v>
      </c>
      <c r="AA850" s="126">
        <v>0</v>
      </c>
      <c r="AB850" s="113">
        <v>0</v>
      </c>
      <c r="AC850" s="134">
        <v>0</v>
      </c>
      <c r="AD850" s="113">
        <v>90</v>
      </c>
      <c r="AE850" s="132">
        <v>420</v>
      </c>
      <c r="AF850" s="113">
        <v>90</v>
      </c>
      <c r="AG850" s="130"/>
      <c r="AH850" s="54">
        <f t="shared" si="33"/>
        <v>1</v>
      </c>
      <c r="AI850" s="54">
        <f t="shared" si="34"/>
        <v>1</v>
      </c>
      <c r="AJ850" s="135">
        <v>54000000</v>
      </c>
      <c r="AK850" s="180"/>
      <c r="AL850" s="108" t="s">
        <v>965</v>
      </c>
      <c r="AM850" s="136"/>
      <c r="AN850" s="222" t="s">
        <v>1951</v>
      </c>
    </row>
    <row r="851" spans="1:40" ht="25.5" x14ac:dyDescent="0.25">
      <c r="A851" s="96">
        <v>1</v>
      </c>
      <c r="B851" s="97" t="s">
        <v>5</v>
      </c>
      <c r="C851" s="96">
        <v>9</v>
      </c>
      <c r="D851" s="96" t="s">
        <v>1920</v>
      </c>
      <c r="E851" s="97" t="s">
        <v>1921</v>
      </c>
      <c r="F851" s="98">
        <v>3</v>
      </c>
      <c r="G851" s="96" t="s">
        <v>1952</v>
      </c>
      <c r="H851" s="97" t="s">
        <v>1953</v>
      </c>
      <c r="I851" s="96">
        <v>4</v>
      </c>
      <c r="J851" s="96"/>
      <c r="K851" s="97" t="s">
        <v>1954</v>
      </c>
      <c r="L851" s="98">
        <v>2020051290031</v>
      </c>
      <c r="M851" s="96">
        <v>1</v>
      </c>
      <c r="N851" s="96">
        <v>1931</v>
      </c>
      <c r="O851" s="97" t="str">
        <f>+VLOOKUP(N851,'[8]Productos PD'!$B$2:$C$349,2,FALSE)</f>
        <v>Instituciones Educativas oficiales beneficiadas con la alianza ERA.</v>
      </c>
      <c r="P851" s="96" t="s">
        <v>952</v>
      </c>
      <c r="Q851" s="96">
        <v>1</v>
      </c>
      <c r="R851" s="122" t="s">
        <v>1180</v>
      </c>
      <c r="S851" s="125">
        <v>1600</v>
      </c>
      <c r="T851" s="97" t="s">
        <v>1911</v>
      </c>
      <c r="U851" s="97" t="s">
        <v>1955</v>
      </c>
      <c r="V851" s="96" t="s">
        <v>952</v>
      </c>
      <c r="W851" s="125">
        <v>1600</v>
      </c>
      <c r="X851" s="103" t="s">
        <v>962</v>
      </c>
      <c r="Y851" s="144">
        <v>0.4</v>
      </c>
      <c r="Z851" s="126">
        <v>0</v>
      </c>
      <c r="AA851" s="126">
        <v>0</v>
      </c>
      <c r="AB851" s="113">
        <v>600</v>
      </c>
      <c r="AC851" s="134">
        <v>1006</v>
      </c>
      <c r="AD851" s="113">
        <v>0</v>
      </c>
      <c r="AE851" s="132">
        <v>1006</v>
      </c>
      <c r="AF851" s="113">
        <v>0</v>
      </c>
      <c r="AG851" s="130"/>
      <c r="AH851" s="54">
        <f t="shared" si="33"/>
        <v>1</v>
      </c>
      <c r="AI851" s="54">
        <f t="shared" si="34"/>
        <v>1</v>
      </c>
      <c r="AJ851" s="135">
        <v>70000000</v>
      </c>
      <c r="AK851" s="180"/>
      <c r="AL851" s="108" t="s">
        <v>965</v>
      </c>
      <c r="AM851" s="135">
        <v>70000000</v>
      </c>
      <c r="AN851" s="222"/>
    </row>
    <row r="852" spans="1:40" ht="25.5" x14ac:dyDescent="0.25">
      <c r="A852" s="96">
        <v>1</v>
      </c>
      <c r="B852" s="97" t="s">
        <v>5</v>
      </c>
      <c r="C852" s="96">
        <v>9</v>
      </c>
      <c r="D852" s="96" t="s">
        <v>1920</v>
      </c>
      <c r="E852" s="97" t="s">
        <v>1921</v>
      </c>
      <c r="F852" s="98">
        <v>3</v>
      </c>
      <c r="G852" s="96" t="s">
        <v>1952</v>
      </c>
      <c r="H852" s="97" t="s">
        <v>1953</v>
      </c>
      <c r="I852" s="96">
        <v>4</v>
      </c>
      <c r="J852" s="96"/>
      <c r="K852" s="97" t="s">
        <v>1954</v>
      </c>
      <c r="L852" s="98">
        <v>2020051290031</v>
      </c>
      <c r="M852" s="96">
        <v>1</v>
      </c>
      <c r="N852" s="96">
        <v>1931</v>
      </c>
      <c r="O852" s="97" t="str">
        <f>+VLOOKUP(N852,'[8]Productos PD'!$B$2:$C$349,2,FALSE)</f>
        <v>Instituciones Educativas oficiales beneficiadas con la alianza ERA.</v>
      </c>
      <c r="P852" s="96" t="s">
        <v>952</v>
      </c>
      <c r="Q852" s="96">
        <v>1</v>
      </c>
      <c r="R852" s="122" t="s">
        <v>1180</v>
      </c>
      <c r="S852" s="125">
        <v>1600</v>
      </c>
      <c r="T852" s="97" t="s">
        <v>1911</v>
      </c>
      <c r="U852" s="97" t="s">
        <v>1955</v>
      </c>
      <c r="V852" s="96" t="s">
        <v>952</v>
      </c>
      <c r="W852" s="125">
        <v>1600</v>
      </c>
      <c r="X852" s="103" t="s">
        <v>962</v>
      </c>
      <c r="Y852" s="144">
        <v>0.4</v>
      </c>
      <c r="Z852" s="126">
        <v>0</v>
      </c>
      <c r="AA852" s="126">
        <v>0</v>
      </c>
      <c r="AB852" s="113">
        <v>0</v>
      </c>
      <c r="AC852" s="134">
        <v>0</v>
      </c>
      <c r="AD852" s="113">
        <v>200</v>
      </c>
      <c r="AE852" s="132">
        <v>0</v>
      </c>
      <c r="AF852" s="113">
        <v>800</v>
      </c>
      <c r="AG852" s="130"/>
      <c r="AH852" s="54">
        <f t="shared" si="33"/>
        <v>0</v>
      </c>
      <c r="AI852" s="54">
        <f t="shared" si="34"/>
        <v>0</v>
      </c>
      <c r="AJ852" s="135">
        <v>100000000</v>
      </c>
      <c r="AK852" s="180">
        <v>50115</v>
      </c>
      <c r="AL852" s="109" t="s">
        <v>1956</v>
      </c>
      <c r="AM852" s="136">
        <v>100000000</v>
      </c>
      <c r="AN852" s="222" t="s">
        <v>1957</v>
      </c>
    </row>
    <row r="853" spans="1:40" ht="25.5" x14ac:dyDescent="0.25">
      <c r="A853" s="96">
        <v>1</v>
      </c>
      <c r="B853" s="97" t="s">
        <v>5</v>
      </c>
      <c r="C853" s="96">
        <v>9</v>
      </c>
      <c r="D853" s="96" t="s">
        <v>1920</v>
      </c>
      <c r="E853" s="97" t="s">
        <v>1921</v>
      </c>
      <c r="F853" s="98">
        <v>3</v>
      </c>
      <c r="G853" s="96" t="s">
        <v>1952</v>
      </c>
      <c r="H853" s="97" t="s">
        <v>1953</v>
      </c>
      <c r="I853" s="96">
        <v>4</v>
      </c>
      <c r="J853" s="96"/>
      <c r="K853" s="97" t="s">
        <v>1954</v>
      </c>
      <c r="L853" s="98">
        <v>2020051290031</v>
      </c>
      <c r="M853" s="96">
        <v>1</v>
      </c>
      <c r="N853" s="96">
        <v>1931</v>
      </c>
      <c r="O853" s="97" t="str">
        <f>+VLOOKUP(N853,'[8]Productos PD'!$B$2:$C$349,2,FALSE)</f>
        <v>Instituciones Educativas oficiales beneficiadas con la alianza ERA.</v>
      </c>
      <c r="P853" s="96" t="s">
        <v>952</v>
      </c>
      <c r="Q853" s="96">
        <v>1</v>
      </c>
      <c r="R853" s="122" t="s">
        <v>1180</v>
      </c>
      <c r="S853" s="125">
        <v>3</v>
      </c>
      <c r="T853" s="97" t="s">
        <v>1911</v>
      </c>
      <c r="U853" s="97" t="s">
        <v>1958</v>
      </c>
      <c r="V853" s="96" t="s">
        <v>952</v>
      </c>
      <c r="W853" s="125">
        <v>3</v>
      </c>
      <c r="X853" s="96" t="s">
        <v>956</v>
      </c>
      <c r="Y853" s="144">
        <v>0.4</v>
      </c>
      <c r="Z853" s="126">
        <v>0</v>
      </c>
      <c r="AA853" s="126">
        <v>0</v>
      </c>
      <c r="AB853" s="113">
        <v>0</v>
      </c>
      <c r="AC853" s="134">
        <v>0</v>
      </c>
      <c r="AD853" s="113">
        <v>1</v>
      </c>
      <c r="AE853" s="132">
        <v>0</v>
      </c>
      <c r="AF853" s="113">
        <v>2</v>
      </c>
      <c r="AG853" s="130"/>
      <c r="AH853" s="54">
        <f t="shared" si="33"/>
        <v>0</v>
      </c>
      <c r="AI853" s="54">
        <f t="shared" si="34"/>
        <v>0</v>
      </c>
      <c r="AJ853" s="135">
        <v>135000000</v>
      </c>
      <c r="AK853" s="180">
        <v>30119</v>
      </c>
      <c r="AL853" s="109" t="s">
        <v>957</v>
      </c>
      <c r="AM853" s="136">
        <v>0</v>
      </c>
      <c r="AN853" s="222" t="s">
        <v>1959</v>
      </c>
    </row>
    <row r="854" spans="1:40" ht="25.5" x14ac:dyDescent="0.25">
      <c r="A854" s="96">
        <v>1</v>
      </c>
      <c r="B854" s="97" t="s">
        <v>5</v>
      </c>
      <c r="C854" s="96">
        <v>9</v>
      </c>
      <c r="D854" s="96" t="s">
        <v>1920</v>
      </c>
      <c r="E854" s="97" t="s">
        <v>1921</v>
      </c>
      <c r="F854" s="98">
        <v>3</v>
      </c>
      <c r="G854" s="96" t="s">
        <v>1952</v>
      </c>
      <c r="H854" s="97" t="s">
        <v>1953</v>
      </c>
      <c r="I854" s="96">
        <v>4</v>
      </c>
      <c r="J854" s="96"/>
      <c r="K854" s="97" t="s">
        <v>1954</v>
      </c>
      <c r="L854" s="98">
        <v>2020051290031</v>
      </c>
      <c r="M854" s="96">
        <v>2</v>
      </c>
      <c r="N854" s="96">
        <v>1932</v>
      </c>
      <c r="O854" s="97" t="str">
        <f>+VLOOKUP(N854,'[8]Productos PD'!$B$2:$C$349,2,FALSE)</f>
        <v>Maestros formados en pedagogías activas con la alianza ERA.</v>
      </c>
      <c r="P854" s="96" t="s">
        <v>952</v>
      </c>
      <c r="Q854" s="96">
        <v>15</v>
      </c>
      <c r="R854" s="122" t="s">
        <v>953</v>
      </c>
      <c r="S854" s="125">
        <v>15</v>
      </c>
      <c r="T854" s="97" t="s">
        <v>1911</v>
      </c>
      <c r="U854" s="97" t="s">
        <v>1960</v>
      </c>
      <c r="V854" s="96" t="s">
        <v>952</v>
      </c>
      <c r="W854" s="125">
        <v>20</v>
      </c>
      <c r="X854" s="96" t="s">
        <v>956</v>
      </c>
      <c r="Y854" s="144">
        <v>0.2</v>
      </c>
      <c r="Z854" s="126">
        <v>0</v>
      </c>
      <c r="AA854" s="126">
        <v>0</v>
      </c>
      <c r="AB854" s="113">
        <v>0</v>
      </c>
      <c r="AC854" s="134">
        <v>0</v>
      </c>
      <c r="AD854" s="113">
        <v>20</v>
      </c>
      <c r="AE854" s="132">
        <v>0</v>
      </c>
      <c r="AF854" s="113">
        <v>0</v>
      </c>
      <c r="AG854" s="130"/>
      <c r="AH854" s="54">
        <f t="shared" si="33"/>
        <v>0</v>
      </c>
      <c r="AI854" s="54">
        <f t="shared" si="34"/>
        <v>0</v>
      </c>
      <c r="AJ854" s="135">
        <v>10000000</v>
      </c>
      <c r="AK854" s="180">
        <v>30120</v>
      </c>
      <c r="AL854" s="109" t="s">
        <v>957</v>
      </c>
      <c r="AM854" s="136"/>
      <c r="AN854" s="222" t="s">
        <v>1961</v>
      </c>
    </row>
    <row r="855" spans="1:40" ht="25.5" x14ac:dyDescent="0.25">
      <c r="A855" s="96">
        <v>1</v>
      </c>
      <c r="B855" s="97" t="s">
        <v>5</v>
      </c>
      <c r="C855" s="96">
        <v>9</v>
      </c>
      <c r="D855" s="96" t="s">
        <v>1920</v>
      </c>
      <c r="E855" s="97" t="s">
        <v>1921</v>
      </c>
      <c r="F855" s="98">
        <v>3</v>
      </c>
      <c r="G855" s="96" t="s">
        <v>1952</v>
      </c>
      <c r="H855" s="97" t="s">
        <v>1953</v>
      </c>
      <c r="I855" s="96">
        <v>4</v>
      </c>
      <c r="J855" s="96"/>
      <c r="K855" s="97" t="s">
        <v>1954</v>
      </c>
      <c r="L855" s="98">
        <v>2020051290031</v>
      </c>
      <c r="M855" s="96">
        <v>3</v>
      </c>
      <c r="N855" s="96">
        <v>1933</v>
      </c>
      <c r="O855" s="97" t="str">
        <f>+VLOOKUP(N855,'[8]Productos PD'!$B$2:$C$349,2,FALSE)</f>
        <v>Estudiantes beneficiados de la Universidad en el campo con la alianza ERA.</v>
      </c>
      <c r="P855" s="96" t="s">
        <v>952</v>
      </c>
      <c r="Q855" s="96">
        <v>15</v>
      </c>
      <c r="R855" s="122" t="s">
        <v>1180</v>
      </c>
      <c r="S855" s="125">
        <v>15</v>
      </c>
      <c r="T855" s="97" t="s">
        <v>1911</v>
      </c>
      <c r="U855" s="97" t="s">
        <v>1962</v>
      </c>
      <c r="V855" s="96" t="s">
        <v>952</v>
      </c>
      <c r="W855" s="125">
        <v>15</v>
      </c>
      <c r="X855" s="103" t="s">
        <v>962</v>
      </c>
      <c r="Y855" s="144">
        <v>1</v>
      </c>
      <c r="Z855" s="126">
        <v>0</v>
      </c>
      <c r="AA855" s="126">
        <v>0</v>
      </c>
      <c r="AB855" s="113">
        <v>0</v>
      </c>
      <c r="AC855" s="134">
        <v>0</v>
      </c>
      <c r="AD855" s="113">
        <v>15</v>
      </c>
      <c r="AE855" s="132">
        <v>0</v>
      </c>
      <c r="AF855" s="113">
        <v>15</v>
      </c>
      <c r="AG855" s="130"/>
      <c r="AH855" s="54">
        <f t="shared" si="33"/>
        <v>0</v>
      </c>
      <c r="AI855" s="54">
        <f t="shared" si="34"/>
        <v>0</v>
      </c>
      <c r="AJ855" s="135">
        <v>18000000</v>
      </c>
      <c r="AK855" s="180"/>
      <c r="AL855" s="108" t="s">
        <v>965</v>
      </c>
      <c r="AM855" s="136"/>
      <c r="AN855" s="222" t="s">
        <v>1963</v>
      </c>
    </row>
    <row r="856" spans="1:40" ht="25.5" x14ac:dyDescent="0.25">
      <c r="A856" s="96">
        <v>1</v>
      </c>
      <c r="B856" s="97" t="s">
        <v>5</v>
      </c>
      <c r="C856" s="96">
        <v>9</v>
      </c>
      <c r="D856" s="96" t="s">
        <v>1920</v>
      </c>
      <c r="E856" s="97" t="s">
        <v>1921</v>
      </c>
      <c r="F856" s="98">
        <v>4</v>
      </c>
      <c r="G856" s="96" t="s">
        <v>1964</v>
      </c>
      <c r="H856" s="97" t="s">
        <v>1965</v>
      </c>
      <c r="I856" s="96">
        <v>4</v>
      </c>
      <c r="J856" s="96"/>
      <c r="K856" s="97" t="s">
        <v>1966</v>
      </c>
      <c r="L856" s="98">
        <v>2020051290033</v>
      </c>
      <c r="M856" s="96">
        <v>1</v>
      </c>
      <c r="N856" s="96">
        <v>1941</v>
      </c>
      <c r="O856" s="97" t="str">
        <f>+VLOOKUP(N856,'[8]Productos PD'!$B$2:$C$349,2,FALSE)</f>
        <v>Acciones de apoyo Matricula oficial en edad escolar y adultos.</v>
      </c>
      <c r="P856" s="96" t="s">
        <v>952</v>
      </c>
      <c r="Q856" s="96">
        <v>4</v>
      </c>
      <c r="R856" s="122" t="s">
        <v>953</v>
      </c>
      <c r="S856" s="125">
        <v>10500</v>
      </c>
      <c r="T856" s="97" t="s">
        <v>1911</v>
      </c>
      <c r="U856" s="97" t="s">
        <v>1967</v>
      </c>
      <c r="V856" s="96" t="s">
        <v>1427</v>
      </c>
      <c r="W856" s="125">
        <v>10500</v>
      </c>
      <c r="X856" s="103" t="s">
        <v>962</v>
      </c>
      <c r="Y856" s="144">
        <v>1</v>
      </c>
      <c r="Z856" s="126">
        <v>0</v>
      </c>
      <c r="AA856" s="126">
        <v>0</v>
      </c>
      <c r="AB856" s="113">
        <v>0</v>
      </c>
      <c r="AC856" s="134">
        <v>0</v>
      </c>
      <c r="AD856" s="113">
        <v>10500</v>
      </c>
      <c r="AE856" s="132">
        <v>10098</v>
      </c>
      <c r="AF856" s="113">
        <v>10500</v>
      </c>
      <c r="AG856" s="130"/>
      <c r="AH856" s="54">
        <f t="shared" si="33"/>
        <v>1</v>
      </c>
      <c r="AI856" s="54">
        <f t="shared" si="34"/>
        <v>1</v>
      </c>
      <c r="AJ856" s="135">
        <v>15423737</v>
      </c>
      <c r="AK856" s="180">
        <v>30111</v>
      </c>
      <c r="AL856" s="109" t="s">
        <v>957</v>
      </c>
      <c r="AM856" s="136">
        <v>3950000</v>
      </c>
      <c r="AN856" s="222"/>
    </row>
    <row r="857" spans="1:40" ht="25.5" x14ac:dyDescent="0.25">
      <c r="A857" s="96">
        <v>1</v>
      </c>
      <c r="B857" s="97" t="s">
        <v>5</v>
      </c>
      <c r="C857" s="96">
        <v>9</v>
      </c>
      <c r="D857" s="96" t="s">
        <v>1920</v>
      </c>
      <c r="E857" s="97" t="s">
        <v>1921</v>
      </c>
      <c r="F857" s="98">
        <v>4</v>
      </c>
      <c r="G857" s="96" t="s">
        <v>1964</v>
      </c>
      <c r="H857" s="97" t="s">
        <v>1965</v>
      </c>
      <c r="I857" s="96">
        <v>4</v>
      </c>
      <c r="J857" s="96">
        <v>17</v>
      </c>
      <c r="K857" s="97" t="s">
        <v>1966</v>
      </c>
      <c r="L857" s="98">
        <v>2020051290033</v>
      </c>
      <c r="M857" s="96">
        <v>2</v>
      </c>
      <c r="N857" s="96">
        <v>1942</v>
      </c>
      <c r="O857" s="97" t="str">
        <f>+VLOOKUP(N857,'[8]Productos PD'!$B$2:$C$349,2,FALSE)</f>
        <v>Estudiantes beneficiados con transporte escolar.</v>
      </c>
      <c r="P857" s="96" t="s">
        <v>952</v>
      </c>
      <c r="Q857" s="96">
        <v>315</v>
      </c>
      <c r="R857" s="122" t="s">
        <v>1180</v>
      </c>
      <c r="S857" s="125">
        <v>315</v>
      </c>
      <c r="T857" s="97" t="s">
        <v>1911</v>
      </c>
      <c r="U857" s="97" t="s">
        <v>1968</v>
      </c>
      <c r="V857" s="96" t="s">
        <v>952</v>
      </c>
      <c r="W857" s="125">
        <v>315</v>
      </c>
      <c r="X857" s="103" t="s">
        <v>962</v>
      </c>
      <c r="Y857" s="144">
        <v>0.5</v>
      </c>
      <c r="Z857" s="126">
        <v>0</v>
      </c>
      <c r="AA857" s="126">
        <v>0</v>
      </c>
      <c r="AB857" s="113">
        <v>0</v>
      </c>
      <c r="AC857" s="134">
        <v>0</v>
      </c>
      <c r="AD857" s="113">
        <v>315</v>
      </c>
      <c r="AE857" s="132">
        <v>160</v>
      </c>
      <c r="AF857" s="113">
        <v>315</v>
      </c>
      <c r="AG857" s="113"/>
      <c r="AH857" s="54">
        <f t="shared" si="33"/>
        <v>1</v>
      </c>
      <c r="AI857" s="54">
        <f t="shared" si="34"/>
        <v>1</v>
      </c>
      <c r="AJ857" s="135">
        <v>185756799.99999994</v>
      </c>
      <c r="AK857" s="180">
        <v>50112</v>
      </c>
      <c r="AL857" s="109" t="s">
        <v>1956</v>
      </c>
      <c r="AM857" s="136">
        <v>19374115</v>
      </c>
      <c r="AN857" s="222"/>
    </row>
    <row r="858" spans="1:40" ht="25.5" x14ac:dyDescent="0.25">
      <c r="A858" s="96">
        <v>1</v>
      </c>
      <c r="B858" s="97" t="s">
        <v>5</v>
      </c>
      <c r="C858" s="96">
        <v>9</v>
      </c>
      <c r="D858" s="96" t="s">
        <v>1920</v>
      </c>
      <c r="E858" s="97" t="s">
        <v>1921</v>
      </c>
      <c r="F858" s="98">
        <v>4</v>
      </c>
      <c r="G858" s="96" t="s">
        <v>1964</v>
      </c>
      <c r="H858" s="97" t="s">
        <v>1965</v>
      </c>
      <c r="I858" s="96">
        <v>4</v>
      </c>
      <c r="J858" s="96">
        <v>9</v>
      </c>
      <c r="K858" s="97" t="s">
        <v>1966</v>
      </c>
      <c r="L858" s="98">
        <v>2020051290033</v>
      </c>
      <c r="M858" s="96">
        <v>5</v>
      </c>
      <c r="N858" s="96">
        <v>1945</v>
      </c>
      <c r="O858" s="97" t="str">
        <f>+VLOOKUP(N858,'[8]Productos PD'!$B$2:$C$349,2,FALSE)</f>
        <v>Acciones para la dotación de instituciones educativas, sedes, centros educativos rurales con material didáctico, y TICS.</v>
      </c>
      <c r="P858" s="96" t="s">
        <v>952</v>
      </c>
      <c r="Q858" s="96">
        <v>4</v>
      </c>
      <c r="R858" s="122" t="s">
        <v>953</v>
      </c>
      <c r="S858" s="125">
        <v>1</v>
      </c>
      <c r="T858" s="97" t="s">
        <v>1911</v>
      </c>
      <c r="U858" s="97" t="s">
        <v>1969</v>
      </c>
      <c r="V858" s="96" t="s">
        <v>952</v>
      </c>
      <c r="W858" s="125">
        <v>4</v>
      </c>
      <c r="X858" s="96" t="s">
        <v>956</v>
      </c>
      <c r="Y858" s="144">
        <v>0.5</v>
      </c>
      <c r="Z858" s="126">
        <v>0</v>
      </c>
      <c r="AA858" s="126">
        <v>0</v>
      </c>
      <c r="AB858" s="113">
        <v>0</v>
      </c>
      <c r="AC858" s="134">
        <v>0</v>
      </c>
      <c r="AD858" s="113">
        <v>2</v>
      </c>
      <c r="AE858" s="132">
        <v>1</v>
      </c>
      <c r="AF858" s="113">
        <v>2</v>
      </c>
      <c r="AG858" s="113"/>
      <c r="AH858" s="54">
        <f t="shared" si="33"/>
        <v>0.25</v>
      </c>
      <c r="AI858" s="54">
        <f t="shared" si="34"/>
        <v>0.25</v>
      </c>
      <c r="AJ858" s="135">
        <v>50000000</v>
      </c>
      <c r="AK858" s="180">
        <v>30119</v>
      </c>
      <c r="AL858" s="109" t="s">
        <v>957</v>
      </c>
      <c r="AM858" s="136">
        <v>0</v>
      </c>
      <c r="AN858" s="222" t="s">
        <v>1970</v>
      </c>
    </row>
    <row r="859" spans="1:40" ht="25.5" x14ac:dyDescent="0.25">
      <c r="A859" s="96">
        <v>1</v>
      </c>
      <c r="B859" s="97" t="s">
        <v>5</v>
      </c>
      <c r="C859" s="96">
        <v>9</v>
      </c>
      <c r="D859" s="96" t="s">
        <v>1920</v>
      </c>
      <c r="E859" s="97" t="s">
        <v>1921</v>
      </c>
      <c r="F859" s="98">
        <v>4</v>
      </c>
      <c r="G859" s="96" t="s">
        <v>1964</v>
      </c>
      <c r="H859" s="97" t="s">
        <v>1965</v>
      </c>
      <c r="I859" s="96">
        <v>4</v>
      </c>
      <c r="J859" s="96">
        <v>9</v>
      </c>
      <c r="K859" s="97" t="s">
        <v>1966</v>
      </c>
      <c r="L859" s="98">
        <v>2020051290033</v>
      </c>
      <c r="M859" s="96">
        <v>6</v>
      </c>
      <c r="N859" s="96">
        <v>1946</v>
      </c>
      <c r="O859" s="97" t="str">
        <f>+VLOOKUP(N859,'[8]Productos PD'!$B$2:$C$349,2,FALSE)</f>
        <v>Acciones para el mejoramiento y ampliación a la cobertura municipal en los servicios de bienestar y convivencia estudiantil.</v>
      </c>
      <c r="P859" s="96" t="s">
        <v>952</v>
      </c>
      <c r="Q859" s="96">
        <v>4</v>
      </c>
      <c r="R859" s="122" t="s">
        <v>953</v>
      </c>
      <c r="S859" s="125">
        <v>1</v>
      </c>
      <c r="T859" s="97" t="s">
        <v>1911</v>
      </c>
      <c r="U859" s="97" t="s">
        <v>1971</v>
      </c>
      <c r="V859" s="96" t="s">
        <v>952</v>
      </c>
      <c r="W859" s="125">
        <v>1</v>
      </c>
      <c r="X859" s="103" t="s">
        <v>962</v>
      </c>
      <c r="Y859" s="144">
        <v>0.5</v>
      </c>
      <c r="Z859" s="126">
        <v>0</v>
      </c>
      <c r="AA859" s="126">
        <v>1</v>
      </c>
      <c r="AB859" s="113">
        <v>2</v>
      </c>
      <c r="AC859" s="134">
        <v>2</v>
      </c>
      <c r="AD859" s="113">
        <v>7</v>
      </c>
      <c r="AE859" s="132">
        <v>7</v>
      </c>
      <c r="AF859" s="113">
        <v>0</v>
      </c>
      <c r="AG859" s="113"/>
      <c r="AH859" s="54">
        <f t="shared" si="33"/>
        <v>1</v>
      </c>
      <c r="AI859" s="54">
        <f t="shared" si="34"/>
        <v>1</v>
      </c>
      <c r="AJ859" s="135">
        <v>264407091</v>
      </c>
      <c r="AK859" s="180">
        <v>50107</v>
      </c>
      <c r="AL859" s="109" t="s">
        <v>1956</v>
      </c>
      <c r="AM859" s="135">
        <v>264407091</v>
      </c>
      <c r="AN859" s="222" t="s">
        <v>1972</v>
      </c>
    </row>
    <row r="860" spans="1:40" ht="25.5" x14ac:dyDescent="0.25">
      <c r="A860" s="96">
        <v>1</v>
      </c>
      <c r="B860" s="97" t="s">
        <v>5</v>
      </c>
      <c r="C860" s="96">
        <v>9</v>
      </c>
      <c r="D860" s="96" t="s">
        <v>1920</v>
      </c>
      <c r="E860" s="97" t="s">
        <v>1921</v>
      </c>
      <c r="F860" s="98">
        <v>4</v>
      </c>
      <c r="G860" s="96" t="s">
        <v>1964</v>
      </c>
      <c r="H860" s="97" t="s">
        <v>1965</v>
      </c>
      <c r="I860" s="96">
        <v>4</v>
      </c>
      <c r="J860" s="96">
        <v>9</v>
      </c>
      <c r="K860" s="97" t="s">
        <v>1966</v>
      </c>
      <c r="L860" s="98">
        <v>2020051290033</v>
      </c>
      <c r="M860" s="96">
        <v>6</v>
      </c>
      <c r="N860" s="96">
        <v>1946</v>
      </c>
      <c r="O860" s="97" t="str">
        <f>+VLOOKUP(N860,'[8]Productos PD'!$B$2:$C$349,2,FALSE)</f>
        <v>Acciones para el mejoramiento y ampliación a la cobertura municipal en los servicios de bienestar y convivencia estudiantil.</v>
      </c>
      <c r="P860" s="96" t="s">
        <v>952</v>
      </c>
      <c r="Q860" s="96">
        <v>4</v>
      </c>
      <c r="R860" s="122" t="s">
        <v>953</v>
      </c>
      <c r="S860" s="125">
        <v>1</v>
      </c>
      <c r="T860" s="97" t="s">
        <v>1911</v>
      </c>
      <c r="U860" s="97" t="s">
        <v>1971</v>
      </c>
      <c r="V860" s="96" t="s">
        <v>952</v>
      </c>
      <c r="W860" s="125">
        <v>1</v>
      </c>
      <c r="X860" s="103" t="s">
        <v>962</v>
      </c>
      <c r="Y860" s="144">
        <v>0.5</v>
      </c>
      <c r="Z860" s="126">
        <v>0</v>
      </c>
      <c r="AA860" s="126">
        <v>1</v>
      </c>
      <c r="AB860" s="113">
        <v>2</v>
      </c>
      <c r="AC860" s="134">
        <v>2</v>
      </c>
      <c r="AD860" s="113">
        <v>7</v>
      </c>
      <c r="AE860" s="132">
        <v>7</v>
      </c>
      <c r="AF860" s="113">
        <v>0</v>
      </c>
      <c r="AG860" s="113"/>
      <c r="AH860" s="54">
        <f t="shared" si="33"/>
        <v>1</v>
      </c>
      <c r="AI860" s="54">
        <f t="shared" si="34"/>
        <v>1</v>
      </c>
      <c r="AJ860" s="135">
        <v>256630412</v>
      </c>
      <c r="AK860" s="180">
        <v>50110</v>
      </c>
      <c r="AL860" s="109" t="s">
        <v>1956</v>
      </c>
      <c r="AM860" s="135">
        <v>256630412</v>
      </c>
      <c r="AN860" s="222" t="s">
        <v>1972</v>
      </c>
    </row>
    <row r="861" spans="1:40" ht="25.5" x14ac:dyDescent="0.25">
      <c r="A861" s="96">
        <v>1</v>
      </c>
      <c r="B861" s="97" t="s">
        <v>5</v>
      </c>
      <c r="C861" s="96">
        <v>9</v>
      </c>
      <c r="D861" s="96" t="s">
        <v>1920</v>
      </c>
      <c r="E861" s="97" t="s">
        <v>1921</v>
      </c>
      <c r="F861" s="98">
        <v>4</v>
      </c>
      <c r="G861" s="96" t="s">
        <v>1964</v>
      </c>
      <c r="H861" s="97" t="s">
        <v>1965</v>
      </c>
      <c r="I861" s="96">
        <v>4</v>
      </c>
      <c r="J861" s="96">
        <v>9</v>
      </c>
      <c r="K861" s="97" t="s">
        <v>1966</v>
      </c>
      <c r="L861" s="98">
        <v>2020051290033</v>
      </c>
      <c r="M861" s="96">
        <v>6</v>
      </c>
      <c r="N861" s="96">
        <v>1946</v>
      </c>
      <c r="O861" s="97" t="str">
        <f>+VLOOKUP(N861,'[8]Productos PD'!$B$2:$C$349,2,FALSE)</f>
        <v>Acciones para el mejoramiento y ampliación a la cobertura municipal en los servicios de bienestar y convivencia estudiantil.</v>
      </c>
      <c r="P861" s="96" t="s">
        <v>952</v>
      </c>
      <c r="Q861" s="96">
        <v>4</v>
      </c>
      <c r="R861" s="122" t="s">
        <v>953</v>
      </c>
      <c r="S861" s="125">
        <v>1</v>
      </c>
      <c r="T861" s="97" t="s">
        <v>1911</v>
      </c>
      <c r="U861" s="97" t="s">
        <v>1971</v>
      </c>
      <c r="V861" s="96" t="s">
        <v>952</v>
      </c>
      <c r="W861" s="125">
        <v>1</v>
      </c>
      <c r="X861" s="103" t="s">
        <v>962</v>
      </c>
      <c r="Y861" s="144">
        <v>0.5</v>
      </c>
      <c r="Z861" s="126">
        <v>0</v>
      </c>
      <c r="AA861" s="126">
        <v>1</v>
      </c>
      <c r="AB861" s="113">
        <v>2</v>
      </c>
      <c r="AC861" s="134">
        <v>2</v>
      </c>
      <c r="AD861" s="113">
        <v>7</v>
      </c>
      <c r="AE861" s="132">
        <v>7</v>
      </c>
      <c r="AF861" s="113">
        <v>0</v>
      </c>
      <c r="AG861" s="113"/>
      <c r="AH861" s="54">
        <f t="shared" si="33"/>
        <v>1</v>
      </c>
      <c r="AI861" s="54">
        <f t="shared" si="34"/>
        <v>1</v>
      </c>
      <c r="AJ861" s="135">
        <v>256630412</v>
      </c>
      <c r="AK861" s="180">
        <v>50114</v>
      </c>
      <c r="AL861" s="109" t="s">
        <v>1956</v>
      </c>
      <c r="AM861" s="135">
        <v>256630412</v>
      </c>
      <c r="AN861" s="222" t="s">
        <v>1972</v>
      </c>
    </row>
    <row r="862" spans="1:40" ht="25.5" x14ac:dyDescent="0.25">
      <c r="A862" s="96">
        <v>1</v>
      </c>
      <c r="B862" s="97" t="s">
        <v>5</v>
      </c>
      <c r="C862" s="96">
        <v>9</v>
      </c>
      <c r="D862" s="96" t="s">
        <v>1920</v>
      </c>
      <c r="E862" s="97" t="s">
        <v>1921</v>
      </c>
      <c r="F862" s="98">
        <v>4</v>
      </c>
      <c r="G862" s="96" t="s">
        <v>1964</v>
      </c>
      <c r="H862" s="97" t="s">
        <v>1965</v>
      </c>
      <c r="I862" s="96">
        <v>4</v>
      </c>
      <c r="J862" s="96">
        <v>9</v>
      </c>
      <c r="K862" s="97" t="s">
        <v>1966</v>
      </c>
      <c r="L862" s="98">
        <v>2020051290033</v>
      </c>
      <c r="M862" s="96">
        <v>6</v>
      </c>
      <c r="N862" s="96">
        <v>1946</v>
      </c>
      <c r="O862" s="97" t="str">
        <f>+VLOOKUP(N862,'[8]Productos PD'!$B$2:$C$349,2,FALSE)</f>
        <v>Acciones para el mejoramiento y ampliación a la cobertura municipal en los servicios de bienestar y convivencia estudiantil.</v>
      </c>
      <c r="P862" s="109" t="s">
        <v>952</v>
      </c>
      <c r="Q862" s="109">
        <v>4</v>
      </c>
      <c r="R862" s="111" t="s">
        <v>953</v>
      </c>
      <c r="S862" s="126">
        <v>26</v>
      </c>
      <c r="T862" s="97" t="s">
        <v>1911</v>
      </c>
      <c r="U862" s="97" t="s">
        <v>1973</v>
      </c>
      <c r="V862" s="96" t="s">
        <v>1427</v>
      </c>
      <c r="W862" s="125">
        <v>12</v>
      </c>
      <c r="X862" s="96" t="s">
        <v>956</v>
      </c>
      <c r="Y862" s="144">
        <v>0.5</v>
      </c>
      <c r="Z862" s="126">
        <v>3</v>
      </c>
      <c r="AA862" s="126">
        <v>1</v>
      </c>
      <c r="AB862" s="113">
        <v>3</v>
      </c>
      <c r="AC862" s="134">
        <v>3</v>
      </c>
      <c r="AD862" s="113">
        <v>3</v>
      </c>
      <c r="AE862" s="132">
        <v>25</v>
      </c>
      <c r="AF862" s="113">
        <v>3</v>
      </c>
      <c r="AG862" s="130"/>
      <c r="AH862" s="54">
        <f t="shared" si="33"/>
        <v>2.4166666666666665</v>
      </c>
      <c r="AI862" s="54">
        <f t="shared" si="34"/>
        <v>1</v>
      </c>
      <c r="AJ862" s="135">
        <v>302180912</v>
      </c>
      <c r="AK862" s="180">
        <v>50113</v>
      </c>
      <c r="AL862" s="109" t="s">
        <v>1956</v>
      </c>
      <c r="AM862" s="179">
        <v>46735698</v>
      </c>
      <c r="AN862" s="222"/>
    </row>
    <row r="863" spans="1:40" ht="25.5" x14ac:dyDescent="0.25">
      <c r="A863" s="96">
        <v>1</v>
      </c>
      <c r="B863" s="97" t="s">
        <v>5</v>
      </c>
      <c r="C863" s="96">
        <v>9</v>
      </c>
      <c r="D863" s="96" t="s">
        <v>1920</v>
      </c>
      <c r="E863" s="97" t="s">
        <v>1921</v>
      </c>
      <c r="F863" s="98">
        <v>4</v>
      </c>
      <c r="G863" s="96" t="s">
        <v>1964</v>
      </c>
      <c r="H863" s="97" t="s">
        <v>1965</v>
      </c>
      <c r="I863" s="96">
        <v>4</v>
      </c>
      <c r="J863" s="96">
        <v>9</v>
      </c>
      <c r="K863" s="97" t="s">
        <v>1966</v>
      </c>
      <c r="L863" s="98">
        <v>2020051290033</v>
      </c>
      <c r="M863" s="96">
        <v>6</v>
      </c>
      <c r="N863" s="96">
        <v>1946</v>
      </c>
      <c r="O863" s="97" t="s">
        <v>61</v>
      </c>
      <c r="P863" s="109" t="s">
        <v>952</v>
      </c>
      <c r="Q863" s="109">
        <v>4</v>
      </c>
      <c r="R863" s="111" t="s">
        <v>953</v>
      </c>
      <c r="S863" s="126">
        <v>26</v>
      </c>
      <c r="T863" s="223" t="s">
        <v>1911</v>
      </c>
      <c r="U863" s="223" t="s">
        <v>1973</v>
      </c>
      <c r="V863" s="109" t="s">
        <v>1427</v>
      </c>
      <c r="W863" s="126">
        <v>12</v>
      </c>
      <c r="X863" s="109" t="s">
        <v>956</v>
      </c>
      <c r="Y863" s="144">
        <v>1</v>
      </c>
      <c r="Z863" s="126">
        <v>3</v>
      </c>
      <c r="AA863" s="126">
        <v>1</v>
      </c>
      <c r="AB863" s="113">
        <v>3</v>
      </c>
      <c r="AC863" s="134">
        <v>3</v>
      </c>
      <c r="AD863" s="113">
        <v>3</v>
      </c>
      <c r="AE863" s="132">
        <v>25</v>
      </c>
      <c r="AF863" s="113">
        <v>3</v>
      </c>
      <c r="AG863" s="130"/>
      <c r="AH863" s="54">
        <f t="shared" si="33"/>
        <v>2.4166666666666665</v>
      </c>
      <c r="AI863" s="54">
        <f t="shared" si="34"/>
        <v>1</v>
      </c>
      <c r="AJ863" s="135">
        <v>142362740</v>
      </c>
      <c r="AK863" s="180">
        <v>50121</v>
      </c>
      <c r="AL863" s="109" t="s">
        <v>1956</v>
      </c>
      <c r="AM863" s="179">
        <v>132135910</v>
      </c>
      <c r="AN863" s="222"/>
    </row>
    <row r="864" spans="1:40" ht="25.5" x14ac:dyDescent="0.25">
      <c r="A864" s="96">
        <v>1</v>
      </c>
      <c r="B864" s="97" t="s">
        <v>5</v>
      </c>
      <c r="C864" s="96">
        <v>9</v>
      </c>
      <c r="D864" s="96" t="s">
        <v>1920</v>
      </c>
      <c r="E864" s="97" t="s">
        <v>1921</v>
      </c>
      <c r="F864" s="98">
        <v>4</v>
      </c>
      <c r="G864" s="96" t="s">
        <v>1964</v>
      </c>
      <c r="H864" s="97" t="s">
        <v>1965</v>
      </c>
      <c r="I864" s="96">
        <v>4</v>
      </c>
      <c r="J864" s="96">
        <v>9</v>
      </c>
      <c r="K864" s="97" t="s">
        <v>1966</v>
      </c>
      <c r="L864" s="98">
        <v>2020051290033</v>
      </c>
      <c r="M864" s="96">
        <v>6</v>
      </c>
      <c r="N864" s="96">
        <v>1947</v>
      </c>
      <c r="O864" s="97" t="str">
        <f>+VLOOKUP(N864,'[8]Productos PD'!$B$2:$C$349,2,FALSE)</f>
        <v>Acciones para favorecer las diferentes modalidades educativas para la población adulta (sabatino y/o nocturno y/o digital).</v>
      </c>
      <c r="P864" s="109" t="s">
        <v>952</v>
      </c>
      <c r="Q864" s="109">
        <v>4</v>
      </c>
      <c r="R864" s="111" t="s">
        <v>953</v>
      </c>
      <c r="S864" s="127">
        <v>0.03</v>
      </c>
      <c r="T864" s="154" t="s">
        <v>1911</v>
      </c>
      <c r="U864" s="154" t="s">
        <v>1974</v>
      </c>
      <c r="V864" s="109" t="s">
        <v>983</v>
      </c>
      <c r="W864" s="111">
        <v>0.03</v>
      </c>
      <c r="X864" s="113" t="s">
        <v>962</v>
      </c>
      <c r="Y864" s="144">
        <v>1</v>
      </c>
      <c r="Z864" s="54">
        <v>0</v>
      </c>
      <c r="AA864" s="54">
        <v>0</v>
      </c>
      <c r="AB864" s="54">
        <v>0</v>
      </c>
      <c r="AC864" s="143">
        <v>0</v>
      </c>
      <c r="AD864" s="54">
        <v>0.03</v>
      </c>
      <c r="AE864" s="170"/>
      <c r="AF864" s="54">
        <v>0.03</v>
      </c>
      <c r="AG864" s="113"/>
      <c r="AH864" s="54">
        <f t="shared" si="33"/>
        <v>0</v>
      </c>
      <c r="AI864" s="54">
        <f t="shared" si="34"/>
        <v>0</v>
      </c>
      <c r="AJ864" s="135">
        <v>36000000</v>
      </c>
      <c r="AK864" s="148"/>
      <c r="AL864" s="149" t="s">
        <v>965</v>
      </c>
      <c r="AM864" s="136">
        <v>27000000</v>
      </c>
      <c r="AN864" s="222" t="s">
        <v>1975</v>
      </c>
    </row>
    <row r="865" spans="1:40" ht="25.5" x14ac:dyDescent="0.25">
      <c r="A865" s="96">
        <v>1</v>
      </c>
      <c r="B865" s="97" t="s">
        <v>5</v>
      </c>
      <c r="C865" s="96">
        <v>9</v>
      </c>
      <c r="D865" s="96" t="s">
        <v>1920</v>
      </c>
      <c r="E865" s="97" t="s">
        <v>1921</v>
      </c>
      <c r="F865" s="98">
        <v>5</v>
      </c>
      <c r="G865" s="96" t="s">
        <v>1976</v>
      </c>
      <c r="H865" s="97" t="s">
        <v>1977</v>
      </c>
      <c r="I865" s="96">
        <v>4</v>
      </c>
      <c r="J865" s="96"/>
      <c r="K865" s="97" t="s">
        <v>1978</v>
      </c>
      <c r="L865" s="98">
        <v>2020051290028</v>
      </c>
      <c r="M865" s="96">
        <v>1</v>
      </c>
      <c r="N865" s="96">
        <v>1951</v>
      </c>
      <c r="O865" s="97" t="str">
        <f>+VLOOKUP(N865,'[8]Productos PD'!$B$2:$C$349,2,FALSE)</f>
        <v>Acciones de apoyo pedagógico al trabajo curricular de las instituciones y centros educativos.</v>
      </c>
      <c r="P865" s="96" t="s">
        <v>952</v>
      </c>
      <c r="Q865" s="96">
        <v>4</v>
      </c>
      <c r="R865" s="122" t="s">
        <v>953</v>
      </c>
      <c r="S865" s="125">
        <v>1</v>
      </c>
      <c r="T865" s="97" t="s">
        <v>1911</v>
      </c>
      <c r="U865" s="97" t="s">
        <v>1979</v>
      </c>
      <c r="V865" s="96" t="s">
        <v>952</v>
      </c>
      <c r="W865" s="125">
        <v>1</v>
      </c>
      <c r="X865" s="96" t="s">
        <v>956</v>
      </c>
      <c r="Y865" s="144">
        <v>1</v>
      </c>
      <c r="Z865" s="126">
        <v>0</v>
      </c>
      <c r="AA865" s="126">
        <v>0</v>
      </c>
      <c r="AB865" s="113">
        <v>0</v>
      </c>
      <c r="AC865" s="134">
        <v>0</v>
      </c>
      <c r="AD865" s="113">
        <v>1</v>
      </c>
      <c r="AE865" s="132">
        <v>1</v>
      </c>
      <c r="AF865" s="113">
        <v>0</v>
      </c>
      <c r="AG865" s="113"/>
      <c r="AH865" s="54">
        <f t="shared" si="33"/>
        <v>1</v>
      </c>
      <c r="AI865" s="54">
        <f t="shared" si="34"/>
        <v>1</v>
      </c>
      <c r="AJ865" s="135">
        <v>13800000</v>
      </c>
      <c r="AK865" s="180"/>
      <c r="AL865" s="109" t="s">
        <v>1905</v>
      </c>
      <c r="AM865" s="136">
        <v>15373300</v>
      </c>
      <c r="AN865" s="222" t="s">
        <v>1980</v>
      </c>
    </row>
    <row r="866" spans="1:40" ht="38.25" x14ac:dyDescent="0.25">
      <c r="A866" s="96">
        <v>1</v>
      </c>
      <c r="B866" s="97" t="s">
        <v>5</v>
      </c>
      <c r="C866" s="96">
        <v>9</v>
      </c>
      <c r="D866" s="96" t="s">
        <v>1920</v>
      </c>
      <c r="E866" s="97" t="s">
        <v>1921</v>
      </c>
      <c r="F866" s="98">
        <v>5</v>
      </c>
      <c r="G866" s="96" t="s">
        <v>1976</v>
      </c>
      <c r="H866" s="97" t="s">
        <v>1977</v>
      </c>
      <c r="I866" s="96">
        <v>4</v>
      </c>
      <c r="J866" s="96"/>
      <c r="K866" s="97" t="s">
        <v>1978</v>
      </c>
      <c r="L866" s="98">
        <v>2020051290028</v>
      </c>
      <c r="M866" s="96">
        <v>2</v>
      </c>
      <c r="N866" s="96">
        <v>1952</v>
      </c>
      <c r="O866" s="97" t="str">
        <f>+VLOOKUP(N866,'[8]Productos PD'!$B$2:$C$349,2,FALSE)</f>
        <v>Acciones de apoyo a docentes y directivos docentes en procesos de desarrollo y salud mental, y acciones de estímulo y reconocimiento a la labor docente.</v>
      </c>
      <c r="P866" s="96" t="s">
        <v>952</v>
      </c>
      <c r="Q866" s="96">
        <v>4</v>
      </c>
      <c r="R866" s="122" t="s">
        <v>953</v>
      </c>
      <c r="S866" s="125">
        <v>420</v>
      </c>
      <c r="T866" s="97" t="s">
        <v>1911</v>
      </c>
      <c r="U866" s="97" t="s">
        <v>1981</v>
      </c>
      <c r="V866" s="96" t="s">
        <v>952</v>
      </c>
      <c r="W866" s="125">
        <v>420</v>
      </c>
      <c r="X866" s="96" t="s">
        <v>956</v>
      </c>
      <c r="Y866" s="144">
        <v>1</v>
      </c>
      <c r="Z866" s="126">
        <v>0</v>
      </c>
      <c r="AA866" s="126">
        <v>0</v>
      </c>
      <c r="AB866" s="113">
        <v>420</v>
      </c>
      <c r="AC866" s="134">
        <v>420</v>
      </c>
      <c r="AD866" s="113">
        <v>0</v>
      </c>
      <c r="AE866" s="132">
        <v>0</v>
      </c>
      <c r="AF866" s="113">
        <v>0</v>
      </c>
      <c r="AG866" s="113"/>
      <c r="AH866" s="54">
        <f t="shared" si="33"/>
        <v>1</v>
      </c>
      <c r="AI866" s="54">
        <f t="shared" si="34"/>
        <v>1</v>
      </c>
      <c r="AJ866" s="135">
        <v>4500000</v>
      </c>
      <c r="AK866" s="180"/>
      <c r="AL866" s="108" t="s">
        <v>965</v>
      </c>
      <c r="AM866" s="136">
        <v>4500000</v>
      </c>
      <c r="AN866" s="222" t="s">
        <v>1980</v>
      </c>
    </row>
    <row r="867" spans="1:40" ht="25.5" x14ac:dyDescent="0.25">
      <c r="A867" s="96">
        <v>1</v>
      </c>
      <c r="B867" s="97" t="s">
        <v>5</v>
      </c>
      <c r="C867" s="96">
        <v>9</v>
      </c>
      <c r="D867" s="96" t="s">
        <v>1920</v>
      </c>
      <c r="E867" s="97" t="s">
        <v>1921</v>
      </c>
      <c r="F867" s="98">
        <v>6</v>
      </c>
      <c r="G867" s="96" t="s">
        <v>1982</v>
      </c>
      <c r="H867" s="97" t="s">
        <v>1983</v>
      </c>
      <c r="I867" s="96">
        <v>4</v>
      </c>
      <c r="J867" s="96">
        <v>8</v>
      </c>
      <c r="K867" s="97" t="s">
        <v>1945</v>
      </c>
      <c r="L867" s="98">
        <v>2020051290032</v>
      </c>
      <c r="M867" s="96">
        <v>1</v>
      </c>
      <c r="N867" s="96">
        <v>1961</v>
      </c>
      <c r="O867" s="97" t="str">
        <f>+VLOOKUP(N867,'[8]Productos PD'!$B$2:$C$349,2,FALSE)</f>
        <v>Acciones para beneficio de estudiantes con becas en programas de educación superior.</v>
      </c>
      <c r="P867" s="96" t="s">
        <v>952</v>
      </c>
      <c r="Q867" s="96">
        <v>4</v>
      </c>
      <c r="R867" s="122" t="s">
        <v>953</v>
      </c>
      <c r="S867" s="125">
        <v>39</v>
      </c>
      <c r="T867" s="97" t="s">
        <v>1911</v>
      </c>
      <c r="U867" s="97" t="s">
        <v>1984</v>
      </c>
      <c r="V867" s="96" t="s">
        <v>952</v>
      </c>
      <c r="W867" s="125">
        <v>40</v>
      </c>
      <c r="X867" s="103" t="s">
        <v>962</v>
      </c>
      <c r="Y867" s="144">
        <v>0.35</v>
      </c>
      <c r="Z867" s="126">
        <v>0</v>
      </c>
      <c r="AA867" s="126">
        <v>0</v>
      </c>
      <c r="AB867" s="113">
        <v>40</v>
      </c>
      <c r="AC867" s="134">
        <v>40</v>
      </c>
      <c r="AD867" s="113">
        <v>40</v>
      </c>
      <c r="AE867" s="132">
        <v>40</v>
      </c>
      <c r="AF867" s="113">
        <v>0</v>
      </c>
      <c r="AG867" s="113"/>
      <c r="AH867" s="54">
        <f t="shared" si="33"/>
        <v>1</v>
      </c>
      <c r="AI867" s="54">
        <f t="shared" si="34"/>
        <v>1</v>
      </c>
      <c r="AJ867" s="135">
        <v>190000000</v>
      </c>
      <c r="AK867" s="180"/>
      <c r="AL867" s="108" t="s">
        <v>965</v>
      </c>
      <c r="AM867" s="136">
        <v>196241616</v>
      </c>
      <c r="AN867" s="222" t="s">
        <v>1980</v>
      </c>
    </row>
    <row r="868" spans="1:40" ht="25.5" x14ac:dyDescent="0.25">
      <c r="A868" s="96">
        <v>1</v>
      </c>
      <c r="B868" s="97" t="s">
        <v>5</v>
      </c>
      <c r="C868" s="96">
        <v>9</v>
      </c>
      <c r="D868" s="96" t="s">
        <v>1920</v>
      </c>
      <c r="E868" s="97" t="s">
        <v>1921</v>
      </c>
      <c r="F868" s="98">
        <v>6</v>
      </c>
      <c r="G868" s="96" t="s">
        <v>1982</v>
      </c>
      <c r="H868" s="97" t="s">
        <v>1983</v>
      </c>
      <c r="I868" s="96">
        <v>4</v>
      </c>
      <c r="J868" s="96">
        <v>8</v>
      </c>
      <c r="K868" s="97" t="s">
        <v>1945</v>
      </c>
      <c r="L868" s="98">
        <v>2020051290032</v>
      </c>
      <c r="M868" s="96">
        <v>1</v>
      </c>
      <c r="N868" s="96">
        <v>1961</v>
      </c>
      <c r="O868" s="97" t="str">
        <f>+VLOOKUP(N868,'[8]Productos PD'!$B$2:$C$349,2,FALSE)</f>
        <v>Acciones para beneficio de estudiantes con becas en programas de educación superior.</v>
      </c>
      <c r="P868" s="96" t="s">
        <v>952</v>
      </c>
      <c r="Q868" s="96">
        <v>4</v>
      </c>
      <c r="R868" s="122" t="s">
        <v>953</v>
      </c>
      <c r="S868" s="125">
        <v>28</v>
      </c>
      <c r="T868" s="97" t="s">
        <v>1911</v>
      </c>
      <c r="U868" s="97" t="s">
        <v>1984</v>
      </c>
      <c r="V868" s="96" t="s">
        <v>952</v>
      </c>
      <c r="W868" s="125">
        <v>30</v>
      </c>
      <c r="X868" s="103" t="s">
        <v>962</v>
      </c>
      <c r="Y868" s="144">
        <v>0.35</v>
      </c>
      <c r="Z868" s="126">
        <v>0</v>
      </c>
      <c r="AA868" s="126">
        <v>0</v>
      </c>
      <c r="AB868" s="113">
        <v>30</v>
      </c>
      <c r="AC868" s="134">
        <v>30</v>
      </c>
      <c r="AD868" s="113">
        <v>30</v>
      </c>
      <c r="AE868" s="132">
        <v>30</v>
      </c>
      <c r="AF868" s="113">
        <v>0</v>
      </c>
      <c r="AG868" s="113"/>
      <c r="AH868" s="54">
        <f t="shared" si="33"/>
        <v>1</v>
      </c>
      <c r="AI868" s="54">
        <f t="shared" si="34"/>
        <v>1</v>
      </c>
      <c r="AJ868" s="135">
        <v>111000000</v>
      </c>
      <c r="AK868" s="180">
        <v>30110</v>
      </c>
      <c r="AL868" s="109" t="s">
        <v>957</v>
      </c>
      <c r="AM868" s="179">
        <v>55000000</v>
      </c>
      <c r="AN868" s="222" t="s">
        <v>1985</v>
      </c>
    </row>
    <row r="869" spans="1:40" ht="25.5" x14ac:dyDescent="0.25">
      <c r="A869" s="96">
        <v>1</v>
      </c>
      <c r="B869" s="97" t="s">
        <v>5</v>
      </c>
      <c r="C869" s="96">
        <v>9</v>
      </c>
      <c r="D869" s="96" t="s">
        <v>1920</v>
      </c>
      <c r="E869" s="97" t="s">
        <v>1921</v>
      </c>
      <c r="F869" s="98">
        <v>6</v>
      </c>
      <c r="G869" s="96" t="s">
        <v>1982</v>
      </c>
      <c r="H869" s="97" t="s">
        <v>1983</v>
      </c>
      <c r="I869" s="96">
        <v>4</v>
      </c>
      <c r="J869" s="96">
        <v>8</v>
      </c>
      <c r="K869" s="97" t="s">
        <v>1945</v>
      </c>
      <c r="L869" s="98">
        <v>2020051290032</v>
      </c>
      <c r="M869" s="96">
        <v>1</v>
      </c>
      <c r="N869" s="96">
        <v>1961</v>
      </c>
      <c r="O869" s="97" t="str">
        <f>+VLOOKUP(N869,'[8]Productos PD'!$B$2:$C$349,2,FALSE)</f>
        <v>Acciones para beneficio de estudiantes con becas en programas de educación superior.</v>
      </c>
      <c r="P869" s="96" t="s">
        <v>952</v>
      </c>
      <c r="Q869" s="96">
        <v>4</v>
      </c>
      <c r="R869" s="122" t="s">
        <v>953</v>
      </c>
      <c r="S869" s="125">
        <v>20</v>
      </c>
      <c r="T869" s="97" t="s">
        <v>1911</v>
      </c>
      <c r="U869" s="97" t="s">
        <v>1984</v>
      </c>
      <c r="V869" s="96" t="s">
        <v>952</v>
      </c>
      <c r="W869" s="125">
        <v>20</v>
      </c>
      <c r="X869" s="103" t="s">
        <v>962</v>
      </c>
      <c r="Y869" s="144">
        <v>0.3</v>
      </c>
      <c r="Z869" s="126">
        <v>0</v>
      </c>
      <c r="AA869" s="126">
        <v>0</v>
      </c>
      <c r="AB869" s="113">
        <v>8</v>
      </c>
      <c r="AC869" s="134">
        <v>8</v>
      </c>
      <c r="AD869" s="113">
        <v>20</v>
      </c>
      <c r="AE869" s="132">
        <v>20</v>
      </c>
      <c r="AF869" s="113">
        <v>0</v>
      </c>
      <c r="AG869" s="113"/>
      <c r="AH869" s="54">
        <f t="shared" si="33"/>
        <v>1</v>
      </c>
      <c r="AI869" s="54">
        <f t="shared" si="34"/>
        <v>1</v>
      </c>
      <c r="AJ869" s="135">
        <v>50877500</v>
      </c>
      <c r="AK869" s="180">
        <v>30110</v>
      </c>
      <c r="AL869" s="109" t="s">
        <v>957</v>
      </c>
      <c r="AM869" s="179">
        <v>14500000</v>
      </c>
      <c r="AN869" s="222" t="s">
        <v>1986</v>
      </c>
    </row>
    <row r="870" spans="1:40" ht="25.5" x14ac:dyDescent="0.25">
      <c r="A870" s="96">
        <v>1</v>
      </c>
      <c r="B870" s="97" t="s">
        <v>5</v>
      </c>
      <c r="C870" s="96">
        <v>9</v>
      </c>
      <c r="D870" s="96" t="s">
        <v>1920</v>
      </c>
      <c r="E870" s="97" t="s">
        <v>1921</v>
      </c>
      <c r="F870" s="98">
        <v>7</v>
      </c>
      <c r="G870" s="96" t="s">
        <v>1987</v>
      </c>
      <c r="H870" s="97" t="s">
        <v>1988</v>
      </c>
      <c r="I870" s="96">
        <v>4</v>
      </c>
      <c r="J870" s="96"/>
      <c r="K870" s="97" t="s">
        <v>1966</v>
      </c>
      <c r="L870" s="98">
        <v>2020051290033</v>
      </c>
      <c r="M870" s="96">
        <v>1</v>
      </c>
      <c r="N870" s="96">
        <v>1971</v>
      </c>
      <c r="O870" s="97" t="str">
        <f>+VLOOKUP(N870,'[8]Productos PD'!$B$2:$C$349,2,FALSE)</f>
        <v>Acciones de apoyo con kits escolares a estudiantes de primaria, media y básica.</v>
      </c>
      <c r="P870" s="96" t="s">
        <v>952</v>
      </c>
      <c r="Q870" s="96">
        <v>1</v>
      </c>
      <c r="R870" s="122" t="s">
        <v>1180</v>
      </c>
      <c r="S870" s="125">
        <v>1200</v>
      </c>
      <c r="T870" s="97" t="s">
        <v>1911</v>
      </c>
      <c r="U870" s="97" t="s">
        <v>1989</v>
      </c>
      <c r="V870" s="96" t="s">
        <v>952</v>
      </c>
      <c r="W870" s="125">
        <v>1200</v>
      </c>
      <c r="X870" s="96" t="s">
        <v>956</v>
      </c>
      <c r="Y870" s="144">
        <v>0.1</v>
      </c>
      <c r="Z870" s="126">
        <v>0</v>
      </c>
      <c r="AA870" s="126">
        <v>0</v>
      </c>
      <c r="AB870" s="113">
        <v>1200</v>
      </c>
      <c r="AC870" s="134">
        <v>615</v>
      </c>
      <c r="AD870" s="113">
        <v>0</v>
      </c>
      <c r="AE870" s="132">
        <v>0</v>
      </c>
      <c r="AF870" s="113">
        <v>0</v>
      </c>
      <c r="AG870" s="113"/>
      <c r="AH870" s="54">
        <f t="shared" si="33"/>
        <v>0.51249999999999996</v>
      </c>
      <c r="AI870" s="54">
        <f t="shared" si="34"/>
        <v>0.51249999999999996</v>
      </c>
      <c r="AJ870" s="135">
        <v>120000000</v>
      </c>
      <c r="AK870" s="180"/>
      <c r="AL870" s="108" t="s">
        <v>965</v>
      </c>
      <c r="AM870" s="136">
        <v>15000000</v>
      </c>
      <c r="AN870" s="222" t="s">
        <v>1990</v>
      </c>
    </row>
    <row r="871" spans="1:40" ht="38.25" x14ac:dyDescent="0.25">
      <c r="A871" s="96">
        <v>1</v>
      </c>
      <c r="B871" s="97" t="s">
        <v>5</v>
      </c>
      <c r="C871" s="96">
        <v>9</v>
      </c>
      <c r="D871" s="96" t="s">
        <v>1920</v>
      </c>
      <c r="E871" s="97" t="s">
        <v>1921</v>
      </c>
      <c r="F871" s="98">
        <v>7</v>
      </c>
      <c r="G871" s="96" t="s">
        <v>1987</v>
      </c>
      <c r="H871" s="97" t="s">
        <v>1988</v>
      </c>
      <c r="I871" s="96">
        <v>4</v>
      </c>
      <c r="J871" s="96">
        <v>10</v>
      </c>
      <c r="K871" s="97" t="s">
        <v>1966</v>
      </c>
      <c r="L871" s="98">
        <v>2020051290033</v>
      </c>
      <c r="M871" s="96">
        <v>2</v>
      </c>
      <c r="N871" s="96">
        <v>1972</v>
      </c>
      <c r="O871" s="97" t="str">
        <f>+VLOOKUP(N871,'[8]Productos PD'!$B$2:$C$349,2,FALSE)</f>
        <v>Acciones para fortalecer, ampliar y apoyar la permanencia educativa mediante la intervención de la Unidad de Atención Integral y pedagógica (U.A.I.P)</v>
      </c>
      <c r="P871" s="96" t="s">
        <v>952</v>
      </c>
      <c r="Q871" s="96">
        <v>4</v>
      </c>
      <c r="R871" s="122" t="s">
        <v>953</v>
      </c>
      <c r="S871" s="125">
        <v>1500</v>
      </c>
      <c r="T871" s="97" t="s">
        <v>1911</v>
      </c>
      <c r="U871" s="97" t="s">
        <v>1991</v>
      </c>
      <c r="V871" s="96" t="s">
        <v>952</v>
      </c>
      <c r="W871" s="125">
        <v>1500</v>
      </c>
      <c r="X871" s="103" t="s">
        <v>962</v>
      </c>
      <c r="Y871" s="144">
        <v>0.85</v>
      </c>
      <c r="Z871" s="126">
        <v>0</v>
      </c>
      <c r="AA871" s="126">
        <v>0</v>
      </c>
      <c r="AB871" s="113">
        <v>1500</v>
      </c>
      <c r="AC871" s="134">
        <v>1500</v>
      </c>
      <c r="AD871" s="113">
        <v>1500</v>
      </c>
      <c r="AE871" s="132">
        <v>1500</v>
      </c>
      <c r="AF871" s="113">
        <v>1500</v>
      </c>
      <c r="AG871" s="113"/>
      <c r="AH871" s="54">
        <f t="shared" si="33"/>
        <v>1</v>
      </c>
      <c r="AI871" s="54">
        <f t="shared" si="34"/>
        <v>1</v>
      </c>
      <c r="AJ871" s="135">
        <v>98558454</v>
      </c>
      <c r="AK871" s="180">
        <v>31407</v>
      </c>
      <c r="AL871" s="109" t="s">
        <v>957</v>
      </c>
      <c r="AM871" s="135">
        <v>98558454</v>
      </c>
      <c r="AN871" s="222"/>
    </row>
    <row r="872" spans="1:40" ht="38.25" x14ac:dyDescent="0.25">
      <c r="A872" s="96">
        <v>1</v>
      </c>
      <c r="B872" s="97" t="s">
        <v>5</v>
      </c>
      <c r="C872" s="96">
        <v>9</v>
      </c>
      <c r="D872" s="96" t="s">
        <v>1920</v>
      </c>
      <c r="E872" s="97" t="s">
        <v>1921</v>
      </c>
      <c r="F872" s="98">
        <v>7</v>
      </c>
      <c r="G872" s="96" t="s">
        <v>1987</v>
      </c>
      <c r="H872" s="97" t="s">
        <v>1988</v>
      </c>
      <c r="I872" s="96">
        <v>4</v>
      </c>
      <c r="J872" s="96">
        <v>10</v>
      </c>
      <c r="K872" s="97" t="s">
        <v>1966</v>
      </c>
      <c r="L872" s="98">
        <v>2020051290033</v>
      </c>
      <c r="M872" s="96">
        <v>2</v>
      </c>
      <c r="N872" s="96">
        <v>1972</v>
      </c>
      <c r="O872" s="97" t="str">
        <f>+VLOOKUP(N872,'[8]Productos PD'!$B$2:$C$349,2,FALSE)</f>
        <v>Acciones para fortalecer, ampliar y apoyar la permanencia educativa mediante la intervención de la Unidad de Atención Integral y pedagógica (U.A.I.P)</v>
      </c>
      <c r="P872" s="96" t="s">
        <v>952</v>
      </c>
      <c r="Q872" s="96">
        <v>4</v>
      </c>
      <c r="R872" s="122" t="s">
        <v>953</v>
      </c>
      <c r="S872" s="125">
        <v>1500</v>
      </c>
      <c r="T872" s="97" t="s">
        <v>1911</v>
      </c>
      <c r="U872" s="97" t="s">
        <v>1991</v>
      </c>
      <c r="V872" s="96" t="s">
        <v>952</v>
      </c>
      <c r="W872" s="125">
        <v>1500</v>
      </c>
      <c r="X872" s="103" t="s">
        <v>962</v>
      </c>
      <c r="Y872" s="144">
        <v>0.85</v>
      </c>
      <c r="Z872" s="126">
        <v>0</v>
      </c>
      <c r="AA872" s="126">
        <v>0</v>
      </c>
      <c r="AB872" s="113">
        <v>1500</v>
      </c>
      <c r="AC872" s="134">
        <v>1500</v>
      </c>
      <c r="AD872" s="113">
        <v>1500</v>
      </c>
      <c r="AE872" s="132">
        <v>1500</v>
      </c>
      <c r="AF872" s="113">
        <v>1500</v>
      </c>
      <c r="AG872" s="113"/>
      <c r="AH872" s="54">
        <f t="shared" si="33"/>
        <v>1</v>
      </c>
      <c r="AI872" s="54">
        <f t="shared" si="34"/>
        <v>1</v>
      </c>
      <c r="AJ872" s="135">
        <v>104125763</v>
      </c>
      <c r="AK872" s="180">
        <v>51401</v>
      </c>
      <c r="AL872" s="109" t="s">
        <v>1956</v>
      </c>
      <c r="AM872" s="136">
        <v>44058763</v>
      </c>
      <c r="AN872" s="224"/>
    </row>
    <row r="873" spans="1:40" ht="38.25" x14ac:dyDescent="0.25">
      <c r="A873" s="96">
        <v>1</v>
      </c>
      <c r="B873" s="97" t="s">
        <v>5</v>
      </c>
      <c r="C873" s="96">
        <v>9</v>
      </c>
      <c r="D873" s="96" t="s">
        <v>1920</v>
      </c>
      <c r="E873" s="97" t="s">
        <v>1921</v>
      </c>
      <c r="F873" s="98">
        <v>7</v>
      </c>
      <c r="G873" s="96" t="s">
        <v>1987</v>
      </c>
      <c r="H873" s="97" t="s">
        <v>1988</v>
      </c>
      <c r="I873" s="96">
        <v>4</v>
      </c>
      <c r="J873" s="96">
        <v>10</v>
      </c>
      <c r="K873" s="97" t="s">
        <v>1966</v>
      </c>
      <c r="L873" s="98">
        <v>2020051290033</v>
      </c>
      <c r="M873" s="96">
        <v>2</v>
      </c>
      <c r="N873" s="96">
        <v>1972</v>
      </c>
      <c r="O873" s="97" t="str">
        <f>+VLOOKUP(N873,'[8]Productos PD'!$B$2:$C$349,2,FALSE)</f>
        <v>Acciones para fortalecer, ampliar y apoyar la permanencia educativa mediante la intervención de la Unidad de Atención Integral y pedagógica (U.A.I.P)</v>
      </c>
      <c r="P873" s="96" t="s">
        <v>952</v>
      </c>
      <c r="Q873" s="96">
        <v>4</v>
      </c>
      <c r="R873" s="122" t="s">
        <v>953</v>
      </c>
      <c r="S873" s="125">
        <v>1500</v>
      </c>
      <c r="T873" s="97" t="s">
        <v>1911</v>
      </c>
      <c r="U873" s="97" t="s">
        <v>1991</v>
      </c>
      <c r="V873" s="96" t="s">
        <v>952</v>
      </c>
      <c r="W873" s="125">
        <v>2000</v>
      </c>
      <c r="X873" s="103" t="s">
        <v>962</v>
      </c>
      <c r="Y873" s="144">
        <v>0.85</v>
      </c>
      <c r="Z873" s="126">
        <v>0</v>
      </c>
      <c r="AA873" s="126">
        <v>0</v>
      </c>
      <c r="AB873" s="113">
        <v>1500</v>
      </c>
      <c r="AC873" s="134">
        <v>1500</v>
      </c>
      <c r="AD873" s="113">
        <v>1500</v>
      </c>
      <c r="AE873" s="132">
        <v>1500</v>
      </c>
      <c r="AF873" s="113">
        <v>1500</v>
      </c>
      <c r="AG873" s="113"/>
      <c r="AH873" s="54">
        <f t="shared" si="33"/>
        <v>1</v>
      </c>
      <c r="AI873" s="54">
        <f t="shared" si="34"/>
        <v>1</v>
      </c>
      <c r="AJ873" s="135">
        <v>45870783</v>
      </c>
      <c r="AK873" s="180">
        <v>51406</v>
      </c>
      <c r="AL873" s="109" t="s">
        <v>1956</v>
      </c>
      <c r="AM873" s="135">
        <v>45870783</v>
      </c>
      <c r="AN873" s="222"/>
    </row>
    <row r="874" spans="1:40" ht="25.5" x14ac:dyDescent="0.25">
      <c r="A874" s="96">
        <v>1</v>
      </c>
      <c r="B874" s="97" t="s">
        <v>5</v>
      </c>
      <c r="C874" s="96">
        <v>9</v>
      </c>
      <c r="D874" s="96" t="s">
        <v>1920</v>
      </c>
      <c r="E874" s="97" t="s">
        <v>1921</v>
      </c>
      <c r="F874" s="98">
        <v>7</v>
      </c>
      <c r="G874" s="96" t="s">
        <v>1987</v>
      </c>
      <c r="H874" s="97" t="s">
        <v>1988</v>
      </c>
      <c r="I874" s="96">
        <v>4</v>
      </c>
      <c r="J874" s="96">
        <v>17</v>
      </c>
      <c r="K874" s="97" t="s">
        <v>1966</v>
      </c>
      <c r="L874" s="98">
        <v>2020051290033</v>
      </c>
      <c r="M874" s="96">
        <v>3</v>
      </c>
      <c r="N874" s="96">
        <v>1973</v>
      </c>
      <c r="O874" s="97" t="str">
        <f>+VLOOKUP(N874,'[8]Productos PD'!$B$2:$C$349,2,FALSE)</f>
        <v>Estructurar una plataforma tecnológica que administre las bases de información y caracterización de la población.</v>
      </c>
      <c r="P874" s="225" t="s">
        <v>983</v>
      </c>
      <c r="Q874" s="226">
        <v>1</v>
      </c>
      <c r="R874" s="226" t="s">
        <v>1001</v>
      </c>
      <c r="S874" s="226">
        <v>0.35</v>
      </c>
      <c r="T874" s="97" t="s">
        <v>1911</v>
      </c>
      <c r="U874" s="97" t="s">
        <v>1992</v>
      </c>
      <c r="V874" s="96" t="s">
        <v>952</v>
      </c>
      <c r="W874" s="125">
        <v>13500</v>
      </c>
      <c r="X874" s="96" t="s">
        <v>956</v>
      </c>
      <c r="Y874" s="144">
        <v>0.05</v>
      </c>
      <c r="Z874" s="126">
        <v>0</v>
      </c>
      <c r="AA874" s="126">
        <v>0</v>
      </c>
      <c r="AB874" s="113">
        <v>0</v>
      </c>
      <c r="AC874" s="134">
        <v>0</v>
      </c>
      <c r="AD874" s="113">
        <v>0</v>
      </c>
      <c r="AE874" s="132">
        <v>0</v>
      </c>
      <c r="AF874" s="113">
        <v>13500</v>
      </c>
      <c r="AG874" s="113"/>
      <c r="AH874" s="54">
        <f t="shared" si="33"/>
        <v>0</v>
      </c>
      <c r="AI874" s="54">
        <f t="shared" si="34"/>
        <v>0</v>
      </c>
      <c r="AJ874" s="135">
        <v>0</v>
      </c>
      <c r="AK874" s="180">
        <v>30111</v>
      </c>
      <c r="AL874" s="109" t="s">
        <v>957</v>
      </c>
      <c r="AM874" s="136">
        <v>0</v>
      </c>
      <c r="AN874" s="222"/>
    </row>
    <row r="875" spans="1:40" ht="25.5" x14ac:dyDescent="0.25">
      <c r="A875" s="96">
        <v>1</v>
      </c>
      <c r="B875" s="97" t="s">
        <v>5</v>
      </c>
      <c r="C875" s="96">
        <v>9</v>
      </c>
      <c r="D875" s="96" t="s">
        <v>1920</v>
      </c>
      <c r="E875" s="97" t="s">
        <v>1921</v>
      </c>
      <c r="F875" s="98">
        <v>7</v>
      </c>
      <c r="G875" s="96" t="s">
        <v>1987</v>
      </c>
      <c r="H875" s="97" t="s">
        <v>1988</v>
      </c>
      <c r="I875" s="96">
        <v>4</v>
      </c>
      <c r="J875" s="96">
        <v>17</v>
      </c>
      <c r="K875" s="97" t="s">
        <v>1966</v>
      </c>
      <c r="L875" s="98">
        <v>2020051290033</v>
      </c>
      <c r="M875" s="96">
        <v>3</v>
      </c>
      <c r="N875" s="96">
        <v>1973</v>
      </c>
      <c r="O875" s="97" t="str">
        <f>+VLOOKUP(N875,'[8]Productos PD'!$B$2:$C$349,2,FALSE)</f>
        <v>Estructurar una plataforma tecnológica que administre las bases de información y caracterización de la población.</v>
      </c>
      <c r="P875" s="96" t="s">
        <v>983</v>
      </c>
      <c r="Q875" s="54">
        <v>1</v>
      </c>
      <c r="R875" s="122" t="s">
        <v>1001</v>
      </c>
      <c r="S875" s="54">
        <v>0.65</v>
      </c>
      <c r="T875" s="97" t="s">
        <v>1911</v>
      </c>
      <c r="U875" s="97" t="s">
        <v>1993</v>
      </c>
      <c r="V875" s="96" t="s">
        <v>983</v>
      </c>
      <c r="W875" s="54">
        <v>0.65</v>
      </c>
      <c r="X875" s="96" t="s">
        <v>956</v>
      </c>
      <c r="Y875" s="144">
        <v>0.05</v>
      </c>
      <c r="Z875" s="54">
        <v>0</v>
      </c>
      <c r="AA875" s="54">
        <v>0</v>
      </c>
      <c r="AB875" s="54">
        <v>0</v>
      </c>
      <c r="AC875" s="143">
        <v>0</v>
      </c>
      <c r="AD875" s="54">
        <v>0.25</v>
      </c>
      <c r="AE875" s="169">
        <v>0</v>
      </c>
      <c r="AF875" s="54">
        <v>0.4</v>
      </c>
      <c r="AG875" s="113"/>
      <c r="AH875" s="54">
        <f t="shared" si="33"/>
        <v>0</v>
      </c>
      <c r="AI875" s="54">
        <f t="shared" si="34"/>
        <v>0</v>
      </c>
      <c r="AJ875" s="135">
        <v>10000000</v>
      </c>
      <c r="AK875" s="180">
        <v>30111</v>
      </c>
      <c r="AL875" s="109" t="s">
        <v>957</v>
      </c>
      <c r="AM875" s="136">
        <v>0</v>
      </c>
      <c r="AN875" s="222"/>
    </row>
    <row r="876" spans="1:40" ht="38.25" x14ac:dyDescent="0.2">
      <c r="A876" s="242">
        <v>1</v>
      </c>
      <c r="B876" s="242" t="s">
        <v>5</v>
      </c>
      <c r="C876" s="242">
        <v>9</v>
      </c>
      <c r="D876" s="242">
        <v>19</v>
      </c>
      <c r="E876" s="242" t="s">
        <v>56</v>
      </c>
      <c r="F876" s="242">
        <v>4</v>
      </c>
      <c r="G876" s="242">
        <v>194</v>
      </c>
      <c r="H876" s="242" t="s">
        <v>57</v>
      </c>
      <c r="I876" s="242">
        <v>4</v>
      </c>
      <c r="J876" s="242"/>
      <c r="K876" s="242" t="s">
        <v>1994</v>
      </c>
      <c r="L876" s="244">
        <v>2020051290008</v>
      </c>
      <c r="M876" s="242">
        <v>3</v>
      </c>
      <c r="N876" s="242">
        <v>1943</v>
      </c>
      <c r="O876" s="242" t="s">
        <v>59</v>
      </c>
      <c r="P876" s="242" t="s">
        <v>1995</v>
      </c>
      <c r="Q876" s="242">
        <v>4</v>
      </c>
      <c r="R876" s="242" t="s">
        <v>956</v>
      </c>
      <c r="S876" s="242">
        <v>1</v>
      </c>
      <c r="T876" s="242" t="s">
        <v>1996</v>
      </c>
      <c r="U876" s="242" t="s">
        <v>1997</v>
      </c>
      <c r="V876" s="242" t="s">
        <v>983</v>
      </c>
      <c r="W876" s="242">
        <v>25</v>
      </c>
      <c r="X876" s="242" t="s">
        <v>956</v>
      </c>
      <c r="Y876" s="241">
        <v>50</v>
      </c>
      <c r="Z876" s="241">
        <v>5</v>
      </c>
      <c r="AA876" s="241">
        <v>5</v>
      </c>
      <c r="AB876" s="241">
        <v>5</v>
      </c>
      <c r="AC876" s="241">
        <v>5</v>
      </c>
      <c r="AD876" s="241">
        <v>5</v>
      </c>
      <c r="AE876" s="241">
        <v>1</v>
      </c>
      <c r="AF876" s="241">
        <v>10</v>
      </c>
      <c r="AG876" s="241">
        <v>0</v>
      </c>
      <c r="AH876" s="242">
        <v>22</v>
      </c>
      <c r="AI876" s="238">
        <f t="shared" si="34"/>
        <v>1</v>
      </c>
      <c r="AJ876" s="243">
        <v>39548100</v>
      </c>
      <c r="AK876" s="227" t="s">
        <v>1998</v>
      </c>
      <c r="AL876" s="227" t="s">
        <v>1999</v>
      </c>
      <c r="AM876" s="235">
        <v>12037424</v>
      </c>
      <c r="AN876" s="228" t="s">
        <v>2000</v>
      </c>
    </row>
    <row r="877" spans="1:40" ht="76.5" x14ac:dyDescent="0.2">
      <c r="A877" s="242"/>
      <c r="B877" s="242"/>
      <c r="C877" s="242"/>
      <c r="D877" s="242"/>
      <c r="E877" s="242"/>
      <c r="F877" s="242"/>
      <c r="G877" s="242"/>
      <c r="H877" s="242"/>
      <c r="I877" s="242"/>
      <c r="J877" s="242"/>
      <c r="K877" s="242"/>
      <c r="L877" s="244"/>
      <c r="M877" s="242"/>
      <c r="N877" s="242"/>
      <c r="O877" s="242"/>
      <c r="P877" s="242"/>
      <c r="Q877" s="242"/>
      <c r="R877" s="242"/>
      <c r="S877" s="242"/>
      <c r="T877" s="242"/>
      <c r="U877" s="242"/>
      <c r="V877" s="242"/>
      <c r="W877" s="242"/>
      <c r="X877" s="242"/>
      <c r="Y877" s="241"/>
      <c r="Z877" s="241"/>
      <c r="AA877" s="241"/>
      <c r="AB877" s="241"/>
      <c r="AC877" s="241"/>
      <c r="AD877" s="241"/>
      <c r="AE877" s="241"/>
      <c r="AF877" s="241"/>
      <c r="AG877" s="241"/>
      <c r="AH877" s="242"/>
      <c r="AI877" s="239">
        <f t="shared" si="34"/>
        <v>0</v>
      </c>
      <c r="AJ877" s="243"/>
      <c r="AK877" s="227" t="s">
        <v>2001</v>
      </c>
      <c r="AL877" s="227" t="s">
        <v>1999</v>
      </c>
      <c r="AM877" s="235">
        <v>856380</v>
      </c>
      <c r="AN877" s="228" t="s">
        <v>2002</v>
      </c>
    </row>
    <row r="878" spans="1:40" ht="51" x14ac:dyDescent="0.2">
      <c r="A878" s="227">
        <v>1</v>
      </c>
      <c r="B878" s="227" t="s">
        <v>5</v>
      </c>
      <c r="C878" s="227">
        <v>9</v>
      </c>
      <c r="D878" s="227">
        <v>19</v>
      </c>
      <c r="E878" s="227" t="s">
        <v>56</v>
      </c>
      <c r="F878" s="227">
        <v>4</v>
      </c>
      <c r="G878" s="227">
        <v>194</v>
      </c>
      <c r="H878" s="227" t="s">
        <v>57</v>
      </c>
      <c r="I878" s="227">
        <v>4</v>
      </c>
      <c r="J878" s="227"/>
      <c r="K878" s="227" t="s">
        <v>1994</v>
      </c>
      <c r="L878" s="229">
        <v>2020051290008</v>
      </c>
      <c r="M878" s="227">
        <v>4</v>
      </c>
      <c r="N878" s="227">
        <v>1944</v>
      </c>
      <c r="O878" s="227" t="s">
        <v>60</v>
      </c>
      <c r="P878" s="227" t="s">
        <v>1995</v>
      </c>
      <c r="Q878" s="227">
        <v>4</v>
      </c>
      <c r="R878" s="227" t="s">
        <v>956</v>
      </c>
      <c r="S878" s="227">
        <v>1</v>
      </c>
      <c r="T878" s="227" t="s">
        <v>1996</v>
      </c>
      <c r="U878" s="227" t="s">
        <v>2003</v>
      </c>
      <c r="V878" s="227" t="s">
        <v>1995</v>
      </c>
      <c r="W878" s="227">
        <v>8</v>
      </c>
      <c r="X878" s="227" t="s">
        <v>956</v>
      </c>
      <c r="Y878" s="236">
        <v>50</v>
      </c>
      <c r="Z878" s="236">
        <v>0</v>
      </c>
      <c r="AA878" s="236">
        <v>0</v>
      </c>
      <c r="AB878" s="236">
        <v>0</v>
      </c>
      <c r="AC878" s="236">
        <v>0</v>
      </c>
      <c r="AD878" s="236">
        <v>2</v>
      </c>
      <c r="AE878" s="236">
        <v>0.25</v>
      </c>
      <c r="AF878" s="236">
        <v>6</v>
      </c>
      <c r="AG878" s="236">
        <v>0</v>
      </c>
      <c r="AH878" s="227">
        <v>1.56</v>
      </c>
      <c r="AI878" s="230">
        <f t="shared" si="34"/>
        <v>1</v>
      </c>
      <c r="AJ878" s="237">
        <v>300000000</v>
      </c>
      <c r="AK878" s="227" t="s">
        <v>2004</v>
      </c>
      <c r="AL878" s="227" t="s">
        <v>1999</v>
      </c>
      <c r="AM878" s="235">
        <v>9921510</v>
      </c>
      <c r="AN878" s="228" t="s">
        <v>2005</v>
      </c>
    </row>
    <row r="879" spans="1:40" ht="38.25" x14ac:dyDescent="0.2">
      <c r="A879" s="242">
        <v>1</v>
      </c>
      <c r="B879" s="242" t="s">
        <v>5</v>
      </c>
      <c r="C879" s="242">
        <v>9</v>
      </c>
      <c r="D879" s="242">
        <v>19</v>
      </c>
      <c r="E879" s="242" t="s">
        <v>56</v>
      </c>
      <c r="F879" s="242">
        <v>4</v>
      </c>
      <c r="G879" s="242">
        <v>194</v>
      </c>
      <c r="H879" s="242" t="s">
        <v>57</v>
      </c>
      <c r="I879" s="242">
        <v>4</v>
      </c>
      <c r="J879" s="242"/>
      <c r="K879" s="242" t="s">
        <v>1994</v>
      </c>
      <c r="L879" s="244">
        <v>2020051290008</v>
      </c>
      <c r="M879" s="242">
        <v>4</v>
      </c>
      <c r="N879" s="242">
        <v>1944</v>
      </c>
      <c r="O879" s="242" t="s">
        <v>60</v>
      </c>
      <c r="P879" s="242" t="s">
        <v>1995</v>
      </c>
      <c r="Q879" s="242">
        <v>4</v>
      </c>
      <c r="R879" s="242" t="s">
        <v>956</v>
      </c>
      <c r="S879" s="242">
        <v>1</v>
      </c>
      <c r="T879" s="242" t="s">
        <v>1996</v>
      </c>
      <c r="U879" s="242" t="s">
        <v>2006</v>
      </c>
      <c r="V879" s="242" t="s">
        <v>1995</v>
      </c>
      <c r="W879" s="242">
        <v>8</v>
      </c>
      <c r="X879" s="242" t="s">
        <v>956</v>
      </c>
      <c r="Y879" s="241">
        <v>50</v>
      </c>
      <c r="Z879" s="241">
        <v>0</v>
      </c>
      <c r="AA879" s="241">
        <v>0</v>
      </c>
      <c r="AB879" s="241">
        <v>0</v>
      </c>
      <c r="AC879" s="241">
        <v>0</v>
      </c>
      <c r="AD879" s="241">
        <v>4</v>
      </c>
      <c r="AE879" s="241">
        <v>4</v>
      </c>
      <c r="AF879" s="241">
        <v>4</v>
      </c>
      <c r="AG879" s="241">
        <v>0</v>
      </c>
      <c r="AH879" s="242">
        <v>25</v>
      </c>
      <c r="AI879" s="240">
        <f t="shared" si="34"/>
        <v>1</v>
      </c>
      <c r="AJ879" s="243">
        <v>74898182</v>
      </c>
      <c r="AK879" s="227" t="s">
        <v>2007</v>
      </c>
      <c r="AL879" s="227" t="s">
        <v>2008</v>
      </c>
      <c r="AM879" s="235">
        <v>3445652</v>
      </c>
      <c r="AN879" s="228" t="s">
        <v>2005</v>
      </c>
    </row>
    <row r="880" spans="1:40" ht="38.25" x14ac:dyDescent="0.2">
      <c r="A880" s="242"/>
      <c r="B880" s="242"/>
      <c r="C880" s="242"/>
      <c r="D880" s="242"/>
      <c r="E880" s="242"/>
      <c r="F880" s="242"/>
      <c r="G880" s="242"/>
      <c r="H880" s="242"/>
      <c r="I880" s="242"/>
      <c r="J880" s="242"/>
      <c r="K880" s="242"/>
      <c r="L880" s="244"/>
      <c r="M880" s="242"/>
      <c r="N880" s="242"/>
      <c r="O880" s="242"/>
      <c r="P880" s="242"/>
      <c r="Q880" s="242"/>
      <c r="R880" s="242"/>
      <c r="S880" s="242"/>
      <c r="T880" s="242"/>
      <c r="U880" s="242"/>
      <c r="V880" s="242"/>
      <c r="W880" s="242"/>
      <c r="X880" s="242"/>
      <c r="Y880" s="241"/>
      <c r="Z880" s="241"/>
      <c r="AA880" s="241"/>
      <c r="AB880" s="241"/>
      <c r="AC880" s="241"/>
      <c r="AD880" s="241"/>
      <c r="AE880" s="241"/>
      <c r="AF880" s="241"/>
      <c r="AG880" s="241"/>
      <c r="AH880" s="242"/>
      <c r="AI880" s="239">
        <f t="shared" si="34"/>
        <v>0</v>
      </c>
      <c r="AJ880" s="243"/>
      <c r="AK880" s="227" t="s">
        <v>1998</v>
      </c>
      <c r="AL880" s="227" t="s">
        <v>1999</v>
      </c>
      <c r="AM880" s="235">
        <v>23449256</v>
      </c>
      <c r="AN880" s="228" t="s">
        <v>2005</v>
      </c>
    </row>
    <row r="881" spans="1:40" ht="25.5" x14ac:dyDescent="0.2">
      <c r="A881" s="227">
        <v>1</v>
      </c>
      <c r="B881" s="227" t="s">
        <v>5</v>
      </c>
      <c r="C881" s="227">
        <v>11</v>
      </c>
      <c r="D881" s="227">
        <v>111</v>
      </c>
      <c r="E881" s="227" t="s">
        <v>36</v>
      </c>
      <c r="F881" s="227">
        <v>4</v>
      </c>
      <c r="G881" s="227">
        <v>1114</v>
      </c>
      <c r="H881" s="227" t="s">
        <v>50</v>
      </c>
      <c r="I881" s="227">
        <v>11</v>
      </c>
      <c r="J881" s="227"/>
      <c r="K881" s="227" t="s">
        <v>1994</v>
      </c>
      <c r="L881" s="229">
        <v>2020051290009</v>
      </c>
      <c r="M881" s="227">
        <v>2</v>
      </c>
      <c r="N881" s="227">
        <v>11142</v>
      </c>
      <c r="O881" s="227" t="s">
        <v>52</v>
      </c>
      <c r="P881" s="227" t="s">
        <v>1995</v>
      </c>
      <c r="Q881" s="227">
        <v>4</v>
      </c>
      <c r="R881" s="227" t="s">
        <v>956</v>
      </c>
      <c r="S881" s="227">
        <v>1</v>
      </c>
      <c r="T881" s="227" t="s">
        <v>1996</v>
      </c>
      <c r="U881" s="227" t="s">
        <v>2009</v>
      </c>
      <c r="V881" s="227" t="s">
        <v>2010</v>
      </c>
      <c r="W881" s="227">
        <v>1200</v>
      </c>
      <c r="X881" s="227" t="s">
        <v>956</v>
      </c>
      <c r="Y881" s="236">
        <v>60</v>
      </c>
      <c r="Z881" s="236">
        <v>0</v>
      </c>
      <c r="AA881" s="236">
        <v>0</v>
      </c>
      <c r="AB881" s="236">
        <v>0</v>
      </c>
      <c r="AC881" s="236">
        <v>0</v>
      </c>
      <c r="AD881" s="236">
        <v>600</v>
      </c>
      <c r="AE881" s="236">
        <v>0</v>
      </c>
      <c r="AF881" s="236">
        <v>600</v>
      </c>
      <c r="AG881" s="236">
        <v>0</v>
      </c>
      <c r="AH881" s="227">
        <v>0</v>
      </c>
      <c r="AI881" s="230">
        <f t="shared" si="34"/>
        <v>0</v>
      </c>
      <c r="AJ881" s="237">
        <v>594163692</v>
      </c>
      <c r="AK881" s="227" t="s">
        <v>2011</v>
      </c>
      <c r="AL881" s="227" t="s">
        <v>2012</v>
      </c>
      <c r="AM881" s="235">
        <v>0</v>
      </c>
      <c r="AN881" s="228" t="s">
        <v>2013</v>
      </c>
    </row>
    <row r="882" spans="1:40" ht="51" x14ac:dyDescent="0.2">
      <c r="A882" s="227">
        <v>1</v>
      </c>
      <c r="B882" s="227" t="s">
        <v>5</v>
      </c>
      <c r="C882" s="227">
        <v>11</v>
      </c>
      <c r="D882" s="227">
        <v>111</v>
      </c>
      <c r="E882" s="227" t="s">
        <v>36</v>
      </c>
      <c r="F882" s="227">
        <v>4</v>
      </c>
      <c r="G882" s="227">
        <v>1114</v>
      </c>
      <c r="H882" s="227" t="s">
        <v>50</v>
      </c>
      <c r="I882" s="227">
        <v>11</v>
      </c>
      <c r="J882" s="227"/>
      <c r="K882" s="227" t="s">
        <v>1994</v>
      </c>
      <c r="L882" s="229">
        <v>2020051290009</v>
      </c>
      <c r="M882" s="227">
        <v>2</v>
      </c>
      <c r="N882" s="227">
        <v>11142</v>
      </c>
      <c r="O882" s="227" t="s">
        <v>52</v>
      </c>
      <c r="P882" s="227" t="s">
        <v>1995</v>
      </c>
      <c r="Q882" s="227">
        <v>4</v>
      </c>
      <c r="R882" s="227" t="s">
        <v>956</v>
      </c>
      <c r="S882" s="227">
        <v>1</v>
      </c>
      <c r="T882" s="227" t="s">
        <v>1996</v>
      </c>
      <c r="U882" s="227" t="s">
        <v>2014</v>
      </c>
      <c r="V882" s="227" t="s">
        <v>1995</v>
      </c>
      <c r="W882" s="227">
        <v>1</v>
      </c>
      <c r="X882" s="227" t="s">
        <v>956</v>
      </c>
      <c r="Y882" s="236">
        <v>40</v>
      </c>
      <c r="Z882" s="236">
        <v>0</v>
      </c>
      <c r="AA882" s="236">
        <v>0</v>
      </c>
      <c r="AB882" s="236">
        <v>0</v>
      </c>
      <c r="AC882" s="236">
        <v>0</v>
      </c>
      <c r="AD882" s="236">
        <v>0.5</v>
      </c>
      <c r="AE882" s="236">
        <v>0</v>
      </c>
      <c r="AF882" s="236">
        <v>0.5</v>
      </c>
      <c r="AG882" s="236">
        <v>0</v>
      </c>
      <c r="AH882" s="227">
        <v>0</v>
      </c>
      <c r="AI882" s="230">
        <f t="shared" si="34"/>
        <v>0</v>
      </c>
      <c r="AJ882" s="237">
        <v>513830130</v>
      </c>
      <c r="AK882" s="227" t="s">
        <v>2015</v>
      </c>
      <c r="AL882" s="227" t="s">
        <v>2008</v>
      </c>
      <c r="AM882" s="235">
        <v>0</v>
      </c>
      <c r="AN882" s="228" t="s">
        <v>2016</v>
      </c>
    </row>
    <row r="883" spans="1:40" ht="38.25" x14ac:dyDescent="0.2">
      <c r="A883" s="227">
        <v>1</v>
      </c>
      <c r="B883" s="227" t="s">
        <v>5</v>
      </c>
      <c r="C883" s="227">
        <v>12</v>
      </c>
      <c r="D883" s="227">
        <v>112</v>
      </c>
      <c r="E883" s="227" t="s">
        <v>6</v>
      </c>
      <c r="F883" s="227">
        <v>2</v>
      </c>
      <c r="G883" s="227">
        <v>1122</v>
      </c>
      <c r="H883" s="227" t="s">
        <v>7</v>
      </c>
      <c r="I883" s="227">
        <v>9</v>
      </c>
      <c r="J883" s="227"/>
      <c r="K883" s="227" t="s">
        <v>2017</v>
      </c>
      <c r="L883" s="229">
        <v>2020051290010</v>
      </c>
      <c r="M883" s="227">
        <v>5</v>
      </c>
      <c r="N883" s="227">
        <v>11225</v>
      </c>
      <c r="O883" s="227" t="s">
        <v>12</v>
      </c>
      <c r="P883" s="227" t="s">
        <v>1995</v>
      </c>
      <c r="Q883" s="227">
        <v>4</v>
      </c>
      <c r="R883" s="227" t="s">
        <v>956</v>
      </c>
      <c r="S883" s="227">
        <v>2</v>
      </c>
      <c r="T883" s="227" t="s">
        <v>1996</v>
      </c>
      <c r="U883" s="227" t="s">
        <v>2018</v>
      </c>
      <c r="V883" s="227" t="s">
        <v>1995</v>
      </c>
      <c r="W883" s="227">
        <v>1</v>
      </c>
      <c r="X883" s="227" t="s">
        <v>956</v>
      </c>
      <c r="Y883" s="236">
        <v>50</v>
      </c>
      <c r="Z883" s="236">
        <v>0</v>
      </c>
      <c r="AA883" s="236">
        <v>0</v>
      </c>
      <c r="AB883" s="236">
        <v>1</v>
      </c>
      <c r="AC883" s="236">
        <v>1</v>
      </c>
      <c r="AD883" s="236">
        <v>0</v>
      </c>
      <c r="AE883" s="236">
        <v>0</v>
      </c>
      <c r="AF883" s="236">
        <v>0</v>
      </c>
      <c r="AG883" s="236">
        <v>0</v>
      </c>
      <c r="AH883" s="227">
        <v>50</v>
      </c>
      <c r="AI883" s="230">
        <f t="shared" si="34"/>
        <v>1</v>
      </c>
      <c r="AJ883" s="237">
        <v>31000000</v>
      </c>
      <c r="AK883" s="227" t="s">
        <v>2019</v>
      </c>
      <c r="AL883" s="227" t="s">
        <v>2020</v>
      </c>
      <c r="AM883" s="235">
        <v>31000000</v>
      </c>
      <c r="AN883" s="228" t="s">
        <v>2002</v>
      </c>
    </row>
    <row r="884" spans="1:40" ht="51" x14ac:dyDescent="0.2">
      <c r="A884" s="227">
        <v>1</v>
      </c>
      <c r="B884" s="227" t="s">
        <v>5</v>
      </c>
      <c r="C884" s="227">
        <v>12</v>
      </c>
      <c r="D884" s="227">
        <v>112</v>
      </c>
      <c r="E884" s="227" t="s">
        <v>6</v>
      </c>
      <c r="F884" s="227">
        <v>3</v>
      </c>
      <c r="G884" s="227">
        <v>1123</v>
      </c>
      <c r="H884" s="227" t="s">
        <v>18</v>
      </c>
      <c r="I884" s="227">
        <v>9</v>
      </c>
      <c r="J884" s="227"/>
      <c r="K884" s="227" t="s">
        <v>2017</v>
      </c>
      <c r="L884" s="229">
        <v>2020051290010</v>
      </c>
      <c r="M884" s="227">
        <v>1</v>
      </c>
      <c r="N884" s="227">
        <v>11231</v>
      </c>
      <c r="O884" s="227" t="s">
        <v>20</v>
      </c>
      <c r="P884" s="227" t="s">
        <v>1995</v>
      </c>
      <c r="Q884" s="227">
        <v>4</v>
      </c>
      <c r="R884" s="227" t="s">
        <v>956</v>
      </c>
      <c r="S884" s="227">
        <v>2</v>
      </c>
      <c r="T884" s="227" t="s">
        <v>1996</v>
      </c>
      <c r="U884" s="227" t="s">
        <v>2021</v>
      </c>
      <c r="V884" s="227" t="s">
        <v>2010</v>
      </c>
      <c r="W884" s="227">
        <v>600</v>
      </c>
      <c r="X884" s="227" t="s">
        <v>956</v>
      </c>
      <c r="Y884" s="236">
        <v>50</v>
      </c>
      <c r="Z884" s="236">
        <v>0</v>
      </c>
      <c r="AA884" s="236">
        <v>0</v>
      </c>
      <c r="AB884" s="236">
        <v>0</v>
      </c>
      <c r="AC884" s="236">
        <v>0</v>
      </c>
      <c r="AD884" s="236">
        <v>200</v>
      </c>
      <c r="AE884" s="236">
        <v>0</v>
      </c>
      <c r="AF884" s="236">
        <v>400</v>
      </c>
      <c r="AG884" s="236">
        <v>0</v>
      </c>
      <c r="AH884" s="227">
        <v>0</v>
      </c>
      <c r="AI884" s="230">
        <f t="shared" si="34"/>
        <v>0</v>
      </c>
      <c r="AJ884" s="237">
        <v>27945000</v>
      </c>
      <c r="AK884" s="227" t="s">
        <v>2022</v>
      </c>
      <c r="AL884" s="227" t="s">
        <v>2008</v>
      </c>
      <c r="AM884" s="235">
        <v>0</v>
      </c>
      <c r="AN884" s="228" t="s">
        <v>2016</v>
      </c>
    </row>
    <row r="885" spans="1:40" ht="38.25" x14ac:dyDescent="0.2">
      <c r="A885" s="227">
        <v>1</v>
      </c>
      <c r="B885" s="227" t="s">
        <v>5</v>
      </c>
      <c r="C885" s="227">
        <v>12</v>
      </c>
      <c r="D885" s="227">
        <v>112</v>
      </c>
      <c r="E885" s="227" t="s">
        <v>6</v>
      </c>
      <c r="F885" s="227">
        <v>3</v>
      </c>
      <c r="G885" s="227">
        <v>1123</v>
      </c>
      <c r="H885" s="227" t="s">
        <v>18</v>
      </c>
      <c r="I885" s="227">
        <v>9</v>
      </c>
      <c r="J885" s="227"/>
      <c r="K885" s="227" t="s">
        <v>2017</v>
      </c>
      <c r="L885" s="229">
        <v>2020051290010</v>
      </c>
      <c r="M885" s="227">
        <v>1</v>
      </c>
      <c r="N885" s="227">
        <v>11231</v>
      </c>
      <c r="O885" s="227" t="s">
        <v>20</v>
      </c>
      <c r="P885" s="227" t="s">
        <v>1995</v>
      </c>
      <c r="Q885" s="227">
        <v>4</v>
      </c>
      <c r="R885" s="227" t="s">
        <v>956</v>
      </c>
      <c r="S885" s="227">
        <v>2</v>
      </c>
      <c r="T885" s="227" t="s">
        <v>1996</v>
      </c>
      <c r="U885" s="227" t="s">
        <v>2023</v>
      </c>
      <c r="V885" s="227" t="s">
        <v>1995</v>
      </c>
      <c r="W885" s="227">
        <v>1</v>
      </c>
      <c r="X885" s="227" t="s">
        <v>956</v>
      </c>
      <c r="Y885" s="236">
        <v>50</v>
      </c>
      <c r="Z885" s="236">
        <v>0.5</v>
      </c>
      <c r="AA885" s="236">
        <v>0.5</v>
      </c>
      <c r="AB885" s="236">
        <v>0.5</v>
      </c>
      <c r="AC885" s="236">
        <v>0.5</v>
      </c>
      <c r="AD885" s="236">
        <v>0</v>
      </c>
      <c r="AE885" s="236">
        <v>0</v>
      </c>
      <c r="AF885" s="236">
        <v>0</v>
      </c>
      <c r="AG885" s="236">
        <v>0</v>
      </c>
      <c r="AH885" s="227">
        <v>50</v>
      </c>
      <c r="AI885" s="230">
        <f t="shared" si="34"/>
        <v>1</v>
      </c>
      <c r="AJ885" s="237">
        <v>10447604</v>
      </c>
      <c r="AK885" s="227" t="s">
        <v>2019</v>
      </c>
      <c r="AL885" s="227" t="s">
        <v>2020</v>
      </c>
      <c r="AM885" s="235">
        <v>10447604</v>
      </c>
      <c r="AN885" s="228" t="s">
        <v>2002</v>
      </c>
    </row>
    <row r="886" spans="1:40" ht="51" x14ac:dyDescent="0.2">
      <c r="A886" s="227">
        <v>2</v>
      </c>
      <c r="B886" s="227" t="s">
        <v>402</v>
      </c>
      <c r="C886" s="227">
        <v>3</v>
      </c>
      <c r="D886" s="227">
        <v>23</v>
      </c>
      <c r="E886" s="227" t="s">
        <v>403</v>
      </c>
      <c r="F886" s="227">
        <v>1</v>
      </c>
      <c r="G886" s="227">
        <v>231</v>
      </c>
      <c r="H886" s="227" t="s">
        <v>409</v>
      </c>
      <c r="I886" s="227">
        <v>12</v>
      </c>
      <c r="J886" s="227"/>
      <c r="K886" s="227" t="s">
        <v>2024</v>
      </c>
      <c r="L886" s="229">
        <v>2020051290015</v>
      </c>
      <c r="M886" s="227">
        <v>3</v>
      </c>
      <c r="N886" s="227">
        <v>2313</v>
      </c>
      <c r="O886" s="227" t="s">
        <v>410</v>
      </c>
      <c r="P886" s="227" t="s">
        <v>1995</v>
      </c>
      <c r="Q886" s="227">
        <v>4</v>
      </c>
      <c r="R886" s="227" t="s">
        <v>956</v>
      </c>
      <c r="S886" s="227">
        <v>1</v>
      </c>
      <c r="T886" s="227" t="s">
        <v>1996</v>
      </c>
      <c r="U886" s="227" t="s">
        <v>2025</v>
      </c>
      <c r="V886" s="227" t="s">
        <v>2010</v>
      </c>
      <c r="W886" s="227">
        <v>1500</v>
      </c>
      <c r="X886" s="227" t="s">
        <v>956</v>
      </c>
      <c r="Y886" s="236">
        <v>50</v>
      </c>
      <c r="Z886" s="236">
        <v>0</v>
      </c>
      <c r="AA886" s="236">
        <v>0</v>
      </c>
      <c r="AB886" s="236">
        <v>0</v>
      </c>
      <c r="AC886" s="236">
        <v>0</v>
      </c>
      <c r="AD886" s="236">
        <v>750</v>
      </c>
      <c r="AE886" s="236">
        <v>0</v>
      </c>
      <c r="AF886" s="236">
        <v>750</v>
      </c>
      <c r="AG886" s="236">
        <v>0</v>
      </c>
      <c r="AH886" s="227">
        <v>0</v>
      </c>
      <c r="AI886" s="230">
        <f t="shared" ref="AI886:AI949" si="35">+IF(AH886&gt;1,1,AH886)</f>
        <v>0</v>
      </c>
      <c r="AJ886" s="237">
        <v>31050000</v>
      </c>
      <c r="AK886" s="227" t="s">
        <v>2026</v>
      </c>
      <c r="AL886" s="227" t="s">
        <v>1999</v>
      </c>
      <c r="AM886" s="235">
        <v>0</v>
      </c>
      <c r="AN886" s="228" t="s">
        <v>2016</v>
      </c>
    </row>
    <row r="887" spans="1:40" ht="76.5" x14ac:dyDescent="0.2">
      <c r="A887" s="227">
        <v>3</v>
      </c>
      <c r="B887" s="227" t="s">
        <v>281</v>
      </c>
      <c r="C887" s="227">
        <v>1</v>
      </c>
      <c r="D887" s="227">
        <v>31</v>
      </c>
      <c r="E887" s="227" t="s">
        <v>329</v>
      </c>
      <c r="F887" s="227">
        <v>1</v>
      </c>
      <c r="G887" s="227">
        <v>311</v>
      </c>
      <c r="H887" s="227" t="s">
        <v>330</v>
      </c>
      <c r="I887" s="227">
        <v>11</v>
      </c>
      <c r="J887" s="227"/>
      <c r="K887" s="227" t="s">
        <v>1438</v>
      </c>
      <c r="L887" s="229">
        <v>2020051290011</v>
      </c>
      <c r="M887" s="227">
        <v>1</v>
      </c>
      <c r="N887" s="227">
        <v>3111</v>
      </c>
      <c r="O887" s="227" t="s">
        <v>331</v>
      </c>
      <c r="P887" s="227" t="s">
        <v>983</v>
      </c>
      <c r="Q887" s="227">
        <v>100</v>
      </c>
      <c r="R887" s="227" t="s">
        <v>1368</v>
      </c>
      <c r="S887" s="227">
        <v>10</v>
      </c>
      <c r="T887" s="227" t="s">
        <v>1996</v>
      </c>
      <c r="U887" s="227" t="s">
        <v>2027</v>
      </c>
      <c r="V887" s="227" t="s">
        <v>2028</v>
      </c>
      <c r="W887" s="227">
        <v>12</v>
      </c>
      <c r="X887" s="227" t="s">
        <v>1368</v>
      </c>
      <c r="Y887" s="236">
        <v>30</v>
      </c>
      <c r="Z887" s="236">
        <v>3</v>
      </c>
      <c r="AA887" s="236">
        <v>3</v>
      </c>
      <c r="AB887" s="236">
        <v>3</v>
      </c>
      <c r="AC887" s="236">
        <v>3</v>
      </c>
      <c r="AD887" s="236">
        <v>3</v>
      </c>
      <c r="AE887" s="236">
        <v>3</v>
      </c>
      <c r="AF887" s="236">
        <v>3</v>
      </c>
      <c r="AG887" s="236">
        <v>0</v>
      </c>
      <c r="AH887" s="227">
        <v>22.5</v>
      </c>
      <c r="AI887" s="230">
        <f t="shared" si="35"/>
        <v>1</v>
      </c>
      <c r="AJ887" s="237">
        <v>40649520</v>
      </c>
      <c r="AK887" s="227" t="s">
        <v>2001</v>
      </c>
      <c r="AL887" s="227" t="s">
        <v>1999</v>
      </c>
      <c r="AM887" s="235">
        <v>30144587</v>
      </c>
      <c r="AN887" s="228" t="s">
        <v>2002</v>
      </c>
    </row>
    <row r="888" spans="1:40" ht="76.5" x14ac:dyDescent="0.2">
      <c r="A888" s="227">
        <v>3</v>
      </c>
      <c r="B888" s="227" t="s">
        <v>281</v>
      </c>
      <c r="C888" s="227">
        <v>1</v>
      </c>
      <c r="D888" s="227">
        <v>31</v>
      </c>
      <c r="E888" s="227" t="s">
        <v>329</v>
      </c>
      <c r="F888" s="227">
        <v>1</v>
      </c>
      <c r="G888" s="227">
        <v>311</v>
      </c>
      <c r="H888" s="227" t="s">
        <v>330</v>
      </c>
      <c r="I888" s="227">
        <v>11</v>
      </c>
      <c r="J888" s="227"/>
      <c r="K888" s="227" t="s">
        <v>1438</v>
      </c>
      <c r="L888" s="229">
        <v>2020051290011</v>
      </c>
      <c r="M888" s="227">
        <v>1</v>
      </c>
      <c r="N888" s="227">
        <v>3111</v>
      </c>
      <c r="O888" s="227" t="s">
        <v>331</v>
      </c>
      <c r="P888" s="227" t="s">
        <v>983</v>
      </c>
      <c r="Q888" s="227">
        <v>100</v>
      </c>
      <c r="R888" s="227" t="s">
        <v>1368</v>
      </c>
      <c r="S888" s="227">
        <v>10</v>
      </c>
      <c r="T888" s="227" t="s">
        <v>1996</v>
      </c>
      <c r="U888" s="227" t="s">
        <v>2029</v>
      </c>
      <c r="V888" s="227" t="s">
        <v>1995</v>
      </c>
      <c r="W888" s="227">
        <v>90</v>
      </c>
      <c r="X888" s="227" t="s">
        <v>1368</v>
      </c>
      <c r="Y888" s="236">
        <v>40</v>
      </c>
      <c r="Z888" s="236">
        <v>0</v>
      </c>
      <c r="AA888" s="236">
        <v>0</v>
      </c>
      <c r="AB888" s="236">
        <v>0</v>
      </c>
      <c r="AC888" s="236">
        <v>0</v>
      </c>
      <c r="AD888" s="236">
        <v>45</v>
      </c>
      <c r="AE888" s="236">
        <v>0</v>
      </c>
      <c r="AF888" s="236">
        <v>45</v>
      </c>
      <c r="AG888" s="236">
        <v>0</v>
      </c>
      <c r="AH888" s="227">
        <v>0</v>
      </c>
      <c r="AI888" s="230">
        <f t="shared" si="35"/>
        <v>0</v>
      </c>
      <c r="AJ888" s="237">
        <v>135728190</v>
      </c>
      <c r="AK888" s="227" t="s">
        <v>2001</v>
      </c>
      <c r="AL888" s="227" t="s">
        <v>1999</v>
      </c>
      <c r="AM888" s="235">
        <v>0</v>
      </c>
      <c r="AN888" s="228" t="s">
        <v>2030</v>
      </c>
    </row>
    <row r="889" spans="1:40" ht="12.75" customHeight="1" x14ac:dyDescent="0.2">
      <c r="A889" s="242">
        <v>3</v>
      </c>
      <c r="B889" s="242" t="s">
        <v>281</v>
      </c>
      <c r="C889" s="242">
        <v>1</v>
      </c>
      <c r="D889" s="242">
        <v>31</v>
      </c>
      <c r="E889" s="242" t="s">
        <v>329</v>
      </c>
      <c r="F889" s="242">
        <v>2</v>
      </c>
      <c r="G889" s="242">
        <v>312</v>
      </c>
      <c r="H889" s="242" t="s">
        <v>347</v>
      </c>
      <c r="I889" s="242">
        <v>11</v>
      </c>
      <c r="J889" s="242"/>
      <c r="K889" s="242" t="s">
        <v>1438</v>
      </c>
      <c r="L889" s="244">
        <v>2020051290011</v>
      </c>
      <c r="M889" s="242">
        <v>2</v>
      </c>
      <c r="N889" s="242">
        <v>3122</v>
      </c>
      <c r="O889" s="242" t="s">
        <v>348</v>
      </c>
      <c r="P889" s="242" t="s">
        <v>1995</v>
      </c>
      <c r="Q889" s="242">
        <v>4</v>
      </c>
      <c r="R889" s="242" t="s">
        <v>956</v>
      </c>
      <c r="S889" s="242">
        <v>1</v>
      </c>
      <c r="T889" s="242" t="s">
        <v>1996</v>
      </c>
      <c r="U889" s="242" t="s">
        <v>2031</v>
      </c>
      <c r="V889" s="242" t="s">
        <v>2010</v>
      </c>
      <c r="W889" s="242">
        <v>9800</v>
      </c>
      <c r="X889" s="242" t="s">
        <v>956</v>
      </c>
      <c r="Y889" s="241">
        <v>50</v>
      </c>
      <c r="Z889" s="241">
        <v>0</v>
      </c>
      <c r="AA889" s="241">
        <v>0</v>
      </c>
      <c r="AB889" s="241">
        <v>100</v>
      </c>
      <c r="AC889" s="241">
        <v>0</v>
      </c>
      <c r="AD889" s="241">
        <v>4800</v>
      </c>
      <c r="AE889" s="241">
        <v>0</v>
      </c>
      <c r="AF889" s="241">
        <v>4900</v>
      </c>
      <c r="AG889" s="241">
        <v>0</v>
      </c>
      <c r="AH889" s="242">
        <v>0</v>
      </c>
      <c r="AI889" s="240">
        <f t="shared" si="35"/>
        <v>0</v>
      </c>
      <c r="AJ889" s="243">
        <v>1561992600</v>
      </c>
      <c r="AK889" s="227" t="s">
        <v>2011</v>
      </c>
      <c r="AL889" s="227" t="s">
        <v>2012</v>
      </c>
      <c r="AM889" s="235">
        <v>0</v>
      </c>
      <c r="AN889" s="228" t="s">
        <v>2013</v>
      </c>
    </row>
    <row r="890" spans="1:40" ht="51" x14ac:dyDescent="0.2">
      <c r="A890" s="242"/>
      <c r="B890" s="242"/>
      <c r="C890" s="242"/>
      <c r="D890" s="242"/>
      <c r="E890" s="242"/>
      <c r="F890" s="242"/>
      <c r="G890" s="242"/>
      <c r="H890" s="242"/>
      <c r="I890" s="242"/>
      <c r="J890" s="242"/>
      <c r="K890" s="242"/>
      <c r="L890" s="244"/>
      <c r="M890" s="242"/>
      <c r="N890" s="242"/>
      <c r="O890" s="242"/>
      <c r="P890" s="242"/>
      <c r="Q890" s="242"/>
      <c r="R890" s="242"/>
      <c r="S890" s="242"/>
      <c r="T890" s="242"/>
      <c r="U890" s="242"/>
      <c r="V890" s="242"/>
      <c r="W890" s="242"/>
      <c r="X890" s="242"/>
      <c r="Y890" s="241"/>
      <c r="Z890" s="241"/>
      <c r="AA890" s="241"/>
      <c r="AB890" s="241"/>
      <c r="AC890" s="241"/>
      <c r="AD890" s="241"/>
      <c r="AE890" s="241"/>
      <c r="AF890" s="241"/>
      <c r="AG890" s="241"/>
      <c r="AH890" s="242"/>
      <c r="AI890" s="239">
        <f t="shared" si="35"/>
        <v>0</v>
      </c>
      <c r="AJ890" s="243"/>
      <c r="AK890" s="227" t="s">
        <v>2032</v>
      </c>
      <c r="AL890" s="227" t="s">
        <v>1999</v>
      </c>
      <c r="AM890" s="235">
        <v>0</v>
      </c>
      <c r="AN890" s="228" t="s">
        <v>2013</v>
      </c>
    </row>
    <row r="891" spans="1:40" ht="51" x14ac:dyDescent="0.2">
      <c r="A891" s="227">
        <v>3</v>
      </c>
      <c r="B891" s="227" t="s">
        <v>281</v>
      </c>
      <c r="C891" s="227">
        <v>1</v>
      </c>
      <c r="D891" s="227">
        <v>31</v>
      </c>
      <c r="E891" s="227" t="s">
        <v>329</v>
      </c>
      <c r="F891" s="227">
        <v>2</v>
      </c>
      <c r="G891" s="227">
        <v>312</v>
      </c>
      <c r="H891" s="227" t="s">
        <v>347</v>
      </c>
      <c r="I891" s="227">
        <v>11</v>
      </c>
      <c r="J891" s="227"/>
      <c r="K891" s="227" t="s">
        <v>1438</v>
      </c>
      <c r="L891" s="229">
        <v>2020051290011</v>
      </c>
      <c r="M891" s="227">
        <v>2</v>
      </c>
      <c r="N891" s="227">
        <v>3122</v>
      </c>
      <c r="O891" s="227" t="s">
        <v>348</v>
      </c>
      <c r="P891" s="227" t="s">
        <v>1995</v>
      </c>
      <c r="Q891" s="227">
        <v>4</v>
      </c>
      <c r="R891" s="227" t="s">
        <v>956</v>
      </c>
      <c r="S891" s="227">
        <v>1</v>
      </c>
      <c r="T891" s="227" t="s">
        <v>1996</v>
      </c>
      <c r="U891" s="227" t="s">
        <v>2033</v>
      </c>
      <c r="V891" s="227" t="s">
        <v>2010</v>
      </c>
      <c r="W891" s="227">
        <v>700</v>
      </c>
      <c r="X891" s="227" t="s">
        <v>956</v>
      </c>
      <c r="Y891" s="236">
        <v>50</v>
      </c>
      <c r="Z891" s="236">
        <v>100</v>
      </c>
      <c r="AA891" s="236">
        <v>10</v>
      </c>
      <c r="AB891" s="236">
        <v>100</v>
      </c>
      <c r="AC891" s="236">
        <v>10</v>
      </c>
      <c r="AD891" s="236">
        <v>250</v>
      </c>
      <c r="AE891" s="236">
        <v>0</v>
      </c>
      <c r="AF891" s="236">
        <v>250</v>
      </c>
      <c r="AG891" s="236">
        <v>0</v>
      </c>
      <c r="AH891" s="227">
        <v>1.43</v>
      </c>
      <c r="AI891" s="230">
        <f t="shared" si="35"/>
        <v>1</v>
      </c>
      <c r="AJ891" s="237">
        <v>899999996</v>
      </c>
      <c r="AK891" s="227" t="s">
        <v>2022</v>
      </c>
      <c r="AL891" s="227" t="s">
        <v>2008</v>
      </c>
      <c r="AM891" s="235">
        <v>15656604</v>
      </c>
      <c r="AN891" s="228" t="s">
        <v>2034</v>
      </c>
    </row>
    <row r="892" spans="1:40" ht="51" x14ac:dyDescent="0.2">
      <c r="A892" s="227">
        <v>3</v>
      </c>
      <c r="B892" s="227" t="s">
        <v>281</v>
      </c>
      <c r="C892" s="227">
        <v>1</v>
      </c>
      <c r="D892" s="227">
        <v>31</v>
      </c>
      <c r="E892" s="227" t="s">
        <v>329</v>
      </c>
      <c r="F892" s="227">
        <v>5</v>
      </c>
      <c r="G892" s="227">
        <v>315</v>
      </c>
      <c r="H892" s="227" t="s">
        <v>351</v>
      </c>
      <c r="I892" s="227">
        <v>9</v>
      </c>
      <c r="J892" s="227"/>
      <c r="K892" s="227" t="s">
        <v>1473</v>
      </c>
      <c r="L892" s="229">
        <v>2020051290007</v>
      </c>
      <c r="M892" s="227">
        <v>2</v>
      </c>
      <c r="N892" s="227">
        <v>3152</v>
      </c>
      <c r="O892" s="227" t="s">
        <v>353</v>
      </c>
      <c r="P892" s="227" t="s">
        <v>1995</v>
      </c>
      <c r="Q892" s="227">
        <v>4</v>
      </c>
      <c r="R892" s="227" t="s">
        <v>956</v>
      </c>
      <c r="S892" s="227">
        <v>1</v>
      </c>
      <c r="T892" s="227" t="s">
        <v>1996</v>
      </c>
      <c r="U892" s="227" t="s">
        <v>2035</v>
      </c>
      <c r="V892" s="227" t="s">
        <v>1995</v>
      </c>
      <c r="W892" s="227">
        <v>1</v>
      </c>
      <c r="X892" s="227" t="s">
        <v>956</v>
      </c>
      <c r="Y892" s="236">
        <v>100</v>
      </c>
      <c r="Z892" s="236">
        <v>0</v>
      </c>
      <c r="AA892" s="236">
        <v>0</v>
      </c>
      <c r="AB892" s="236">
        <v>0.1</v>
      </c>
      <c r="AC892" s="236">
        <v>0</v>
      </c>
      <c r="AD892" s="236">
        <v>0.4</v>
      </c>
      <c r="AE892" s="236">
        <v>0</v>
      </c>
      <c r="AF892" s="236">
        <v>0.5</v>
      </c>
      <c r="AG892" s="236">
        <v>0</v>
      </c>
      <c r="AH892" s="227">
        <v>0</v>
      </c>
      <c r="AI892" s="230">
        <f t="shared" si="35"/>
        <v>0</v>
      </c>
      <c r="AJ892" s="237">
        <v>100000000</v>
      </c>
      <c r="AK892" s="227" t="s">
        <v>2036</v>
      </c>
      <c r="AL892" s="227" t="s">
        <v>1999</v>
      </c>
      <c r="AM892" s="235">
        <v>0</v>
      </c>
      <c r="AN892" s="228" t="s">
        <v>2034</v>
      </c>
    </row>
    <row r="893" spans="1:40" ht="51" x14ac:dyDescent="0.2">
      <c r="A893" s="227">
        <v>3</v>
      </c>
      <c r="B893" s="227" t="s">
        <v>281</v>
      </c>
      <c r="C893" s="227">
        <v>1</v>
      </c>
      <c r="D893" s="227">
        <v>31</v>
      </c>
      <c r="E893" s="227" t="s">
        <v>329</v>
      </c>
      <c r="F893" s="227">
        <v>5</v>
      </c>
      <c r="G893" s="227">
        <v>315</v>
      </c>
      <c r="H893" s="227" t="s">
        <v>351</v>
      </c>
      <c r="I893" s="227">
        <v>9</v>
      </c>
      <c r="J893" s="227"/>
      <c r="K893" s="227" t="s">
        <v>1473</v>
      </c>
      <c r="L893" s="229">
        <v>2020051290007</v>
      </c>
      <c r="M893" s="227">
        <v>3</v>
      </c>
      <c r="N893" s="227">
        <v>3153</v>
      </c>
      <c r="O893" s="227" t="s">
        <v>354</v>
      </c>
      <c r="P893" s="227" t="s">
        <v>1995</v>
      </c>
      <c r="Q893" s="227">
        <v>4</v>
      </c>
      <c r="R893" s="227" t="s">
        <v>956</v>
      </c>
      <c r="S893" s="227">
        <v>1</v>
      </c>
      <c r="T893" s="227" t="s">
        <v>1996</v>
      </c>
      <c r="U893" s="227" t="s">
        <v>2037</v>
      </c>
      <c r="V893" s="227" t="s">
        <v>1995</v>
      </c>
      <c r="W893" s="227">
        <v>1</v>
      </c>
      <c r="X893" s="227" t="s">
        <v>956</v>
      </c>
      <c r="Y893" s="236">
        <v>33</v>
      </c>
      <c r="Z893" s="236">
        <v>0.2</v>
      </c>
      <c r="AA893" s="236">
        <v>0</v>
      </c>
      <c r="AB893" s="236">
        <v>0.2</v>
      </c>
      <c r="AC893" s="236">
        <v>0.8</v>
      </c>
      <c r="AD893" s="236">
        <v>0.3</v>
      </c>
      <c r="AE893" s="236">
        <v>0.2</v>
      </c>
      <c r="AF893" s="236">
        <v>0.3</v>
      </c>
      <c r="AG893" s="236">
        <v>0</v>
      </c>
      <c r="AH893" s="227">
        <v>33</v>
      </c>
      <c r="AI893" s="230">
        <f t="shared" si="35"/>
        <v>1</v>
      </c>
      <c r="AJ893" s="237">
        <v>308035070</v>
      </c>
      <c r="AK893" s="227" t="s">
        <v>2036</v>
      </c>
      <c r="AL893" s="227" t="s">
        <v>1999</v>
      </c>
      <c r="AM893" s="235">
        <v>182078000</v>
      </c>
      <c r="AN893" s="228" t="s">
        <v>2038</v>
      </c>
    </row>
    <row r="894" spans="1:40" ht="51" x14ac:dyDescent="0.2">
      <c r="A894" s="227">
        <v>3</v>
      </c>
      <c r="B894" s="227" t="s">
        <v>281</v>
      </c>
      <c r="C894" s="227">
        <v>1</v>
      </c>
      <c r="D894" s="227">
        <v>31</v>
      </c>
      <c r="E894" s="227" t="s">
        <v>329</v>
      </c>
      <c r="F894" s="227">
        <v>5</v>
      </c>
      <c r="G894" s="227">
        <v>315</v>
      </c>
      <c r="H894" s="227" t="s">
        <v>351</v>
      </c>
      <c r="I894" s="227">
        <v>9</v>
      </c>
      <c r="J894" s="227"/>
      <c r="K894" s="227" t="s">
        <v>1473</v>
      </c>
      <c r="L894" s="229">
        <v>2020051290007</v>
      </c>
      <c r="M894" s="227">
        <v>3</v>
      </c>
      <c r="N894" s="227">
        <v>3153</v>
      </c>
      <c r="O894" s="227" t="s">
        <v>354</v>
      </c>
      <c r="P894" s="227" t="s">
        <v>1995</v>
      </c>
      <c r="Q894" s="227">
        <v>4</v>
      </c>
      <c r="R894" s="227" t="s">
        <v>956</v>
      </c>
      <c r="S894" s="227">
        <v>1</v>
      </c>
      <c r="T894" s="227" t="s">
        <v>1996</v>
      </c>
      <c r="U894" s="227" t="s">
        <v>2039</v>
      </c>
      <c r="V894" s="227" t="s">
        <v>1995</v>
      </c>
      <c r="W894" s="227">
        <v>1</v>
      </c>
      <c r="X894" s="227" t="s">
        <v>956</v>
      </c>
      <c r="Y894" s="236">
        <v>33</v>
      </c>
      <c r="Z894" s="236">
        <v>0</v>
      </c>
      <c r="AA894" s="236">
        <v>0</v>
      </c>
      <c r="AB894" s="236">
        <v>0.2</v>
      </c>
      <c r="AC894" s="236">
        <v>0.4</v>
      </c>
      <c r="AD894" s="236">
        <v>0.5</v>
      </c>
      <c r="AE894" s="236">
        <v>0.6</v>
      </c>
      <c r="AF894" s="236">
        <v>0.3</v>
      </c>
      <c r="AG894" s="236">
        <v>0</v>
      </c>
      <c r="AH894" s="227">
        <v>33</v>
      </c>
      <c r="AI894" s="230">
        <f t="shared" si="35"/>
        <v>1</v>
      </c>
      <c r="AJ894" s="237">
        <v>137760588</v>
      </c>
      <c r="AK894" s="227" t="s">
        <v>2036</v>
      </c>
      <c r="AL894" s="227" t="s">
        <v>1999</v>
      </c>
      <c r="AM894" s="235">
        <v>116915200</v>
      </c>
      <c r="AN894" s="228" t="s">
        <v>2038</v>
      </c>
    </row>
    <row r="895" spans="1:40" ht="51" x14ac:dyDescent="0.2">
      <c r="A895" s="227">
        <v>3</v>
      </c>
      <c r="B895" s="227" t="s">
        <v>281</v>
      </c>
      <c r="C895" s="227">
        <v>1</v>
      </c>
      <c r="D895" s="227">
        <v>31</v>
      </c>
      <c r="E895" s="227" t="s">
        <v>329</v>
      </c>
      <c r="F895" s="227">
        <v>5</v>
      </c>
      <c r="G895" s="227">
        <v>315</v>
      </c>
      <c r="H895" s="227" t="s">
        <v>351</v>
      </c>
      <c r="I895" s="227">
        <v>9</v>
      </c>
      <c r="J895" s="227"/>
      <c r="K895" s="227" t="s">
        <v>1473</v>
      </c>
      <c r="L895" s="229">
        <v>2020051290007</v>
      </c>
      <c r="M895" s="227">
        <v>3</v>
      </c>
      <c r="N895" s="227">
        <v>3153</v>
      </c>
      <c r="O895" s="227" t="s">
        <v>354</v>
      </c>
      <c r="P895" s="227" t="s">
        <v>1995</v>
      </c>
      <c r="Q895" s="227">
        <v>4</v>
      </c>
      <c r="R895" s="227" t="s">
        <v>956</v>
      </c>
      <c r="S895" s="227">
        <v>1</v>
      </c>
      <c r="T895" s="227" t="s">
        <v>1996</v>
      </c>
      <c r="U895" s="227" t="s">
        <v>2040</v>
      </c>
      <c r="V895" s="227" t="s">
        <v>1995</v>
      </c>
      <c r="W895" s="227">
        <v>1</v>
      </c>
      <c r="X895" s="227" t="s">
        <v>956</v>
      </c>
      <c r="Y895" s="236">
        <v>34</v>
      </c>
      <c r="Z895" s="236">
        <v>0</v>
      </c>
      <c r="AA895" s="236">
        <v>0</v>
      </c>
      <c r="AB895" s="236">
        <v>0</v>
      </c>
      <c r="AC895" s="236">
        <v>0</v>
      </c>
      <c r="AD895" s="236">
        <v>0.3</v>
      </c>
      <c r="AE895" s="236">
        <v>0</v>
      </c>
      <c r="AF895" s="236">
        <v>0.7</v>
      </c>
      <c r="AG895" s="236">
        <v>0</v>
      </c>
      <c r="AH895" s="227">
        <v>0</v>
      </c>
      <c r="AI895" s="230">
        <f t="shared" si="35"/>
        <v>0</v>
      </c>
      <c r="AJ895" s="237">
        <v>120000000</v>
      </c>
      <c r="AK895" s="227" t="s">
        <v>2036</v>
      </c>
      <c r="AL895" s="227" t="s">
        <v>1999</v>
      </c>
      <c r="AM895" s="235">
        <v>0</v>
      </c>
      <c r="AN895" s="228" t="s">
        <v>2016</v>
      </c>
    </row>
    <row r="896" spans="1:40" ht="38.25" x14ac:dyDescent="0.2">
      <c r="A896" s="227">
        <v>3</v>
      </c>
      <c r="B896" s="227" t="s">
        <v>281</v>
      </c>
      <c r="C896" s="227">
        <v>2</v>
      </c>
      <c r="D896" s="227">
        <v>32</v>
      </c>
      <c r="E896" s="227" t="s">
        <v>355</v>
      </c>
      <c r="F896" s="227">
        <v>1</v>
      </c>
      <c r="G896" s="227">
        <v>321</v>
      </c>
      <c r="H896" s="227" t="s">
        <v>378</v>
      </c>
      <c r="I896" s="227">
        <v>13</v>
      </c>
      <c r="J896" s="227"/>
      <c r="K896" s="227" t="s">
        <v>1523</v>
      </c>
      <c r="L896" s="229">
        <v>2020051290014</v>
      </c>
      <c r="M896" s="227">
        <v>4</v>
      </c>
      <c r="N896" s="227">
        <v>3214</v>
      </c>
      <c r="O896" s="227" t="s">
        <v>381</v>
      </c>
      <c r="P896" s="227" t="s">
        <v>1995</v>
      </c>
      <c r="Q896" s="227">
        <v>3</v>
      </c>
      <c r="R896" s="227" t="s">
        <v>956</v>
      </c>
      <c r="S896" s="227">
        <v>1</v>
      </c>
      <c r="T896" s="227" t="s">
        <v>1996</v>
      </c>
      <c r="U896" s="227" t="s">
        <v>2041</v>
      </c>
      <c r="V896" s="227" t="s">
        <v>1995</v>
      </c>
      <c r="W896" s="227">
        <v>6</v>
      </c>
      <c r="X896" s="227" t="s">
        <v>956</v>
      </c>
      <c r="Y896" s="236">
        <v>100</v>
      </c>
      <c r="Z896" s="236">
        <v>1</v>
      </c>
      <c r="AA896" s="236">
        <v>1</v>
      </c>
      <c r="AB896" s="236">
        <v>1</v>
      </c>
      <c r="AC896" s="236">
        <v>1</v>
      </c>
      <c r="AD896" s="236">
        <v>2</v>
      </c>
      <c r="AE896" s="236">
        <v>0</v>
      </c>
      <c r="AF896" s="236">
        <v>2</v>
      </c>
      <c r="AG896" s="236">
        <v>0</v>
      </c>
      <c r="AH896" s="227">
        <v>33.33</v>
      </c>
      <c r="AI896" s="230">
        <f t="shared" si="35"/>
        <v>1</v>
      </c>
      <c r="AJ896" s="237">
        <v>4425000</v>
      </c>
      <c r="AK896" s="227" t="s">
        <v>2042</v>
      </c>
      <c r="AL896" s="227" t="s">
        <v>1999</v>
      </c>
      <c r="AM896" s="235">
        <v>4425000</v>
      </c>
      <c r="AN896" s="228" t="s">
        <v>2043</v>
      </c>
    </row>
    <row r="897" spans="1:40" ht="38.25" x14ac:dyDescent="0.2">
      <c r="A897" s="227">
        <v>3</v>
      </c>
      <c r="B897" s="227" t="s">
        <v>281</v>
      </c>
      <c r="C897" s="227">
        <v>3</v>
      </c>
      <c r="D897" s="227">
        <v>33</v>
      </c>
      <c r="E897" s="227" t="s">
        <v>312</v>
      </c>
      <c r="F897" s="227">
        <v>1</v>
      </c>
      <c r="G897" s="227">
        <v>331</v>
      </c>
      <c r="H897" s="227" t="s">
        <v>313</v>
      </c>
      <c r="I897" s="227">
        <v>13</v>
      </c>
      <c r="J897" s="227"/>
      <c r="K897" s="227" t="s">
        <v>1523</v>
      </c>
      <c r="L897" s="229">
        <v>2020051290014</v>
      </c>
      <c r="M897" s="227">
        <v>1</v>
      </c>
      <c r="N897" s="227">
        <v>3311</v>
      </c>
      <c r="O897" s="227" t="s">
        <v>317</v>
      </c>
      <c r="P897" s="227" t="s">
        <v>1995</v>
      </c>
      <c r="Q897" s="227">
        <v>4</v>
      </c>
      <c r="R897" s="227" t="s">
        <v>956</v>
      </c>
      <c r="S897" s="227">
        <v>2</v>
      </c>
      <c r="T897" s="227" t="s">
        <v>1996</v>
      </c>
      <c r="U897" s="227" t="s">
        <v>2044</v>
      </c>
      <c r="V897" s="227" t="s">
        <v>1995</v>
      </c>
      <c r="W897" s="227">
        <v>1</v>
      </c>
      <c r="X897" s="227" t="s">
        <v>956</v>
      </c>
      <c r="Y897" s="236">
        <v>50</v>
      </c>
      <c r="Z897" s="236">
        <v>0.5</v>
      </c>
      <c r="AA897" s="236">
        <v>0.5</v>
      </c>
      <c r="AB897" s="236">
        <v>0.5</v>
      </c>
      <c r="AC897" s="236">
        <v>0.5</v>
      </c>
      <c r="AD897" s="236">
        <v>0</v>
      </c>
      <c r="AE897" s="236">
        <v>0</v>
      </c>
      <c r="AF897" s="236">
        <v>0</v>
      </c>
      <c r="AG897" s="236">
        <v>0</v>
      </c>
      <c r="AH897" s="227">
        <v>50</v>
      </c>
      <c r="AI897" s="230">
        <f t="shared" si="35"/>
        <v>1</v>
      </c>
      <c r="AJ897" s="237">
        <v>36000000</v>
      </c>
      <c r="AK897" s="227" t="s">
        <v>2045</v>
      </c>
      <c r="AL897" s="227" t="s">
        <v>1999</v>
      </c>
      <c r="AM897" s="235">
        <v>36000000</v>
      </c>
      <c r="AN897" s="228" t="s">
        <v>2043</v>
      </c>
    </row>
    <row r="898" spans="1:40" ht="51" x14ac:dyDescent="0.2">
      <c r="A898" s="227">
        <v>3</v>
      </c>
      <c r="B898" s="227" t="s">
        <v>281</v>
      </c>
      <c r="C898" s="227">
        <v>3</v>
      </c>
      <c r="D898" s="227">
        <v>33</v>
      </c>
      <c r="E898" s="227" t="s">
        <v>312</v>
      </c>
      <c r="F898" s="227">
        <v>1</v>
      </c>
      <c r="G898" s="227">
        <v>331</v>
      </c>
      <c r="H898" s="227" t="s">
        <v>313</v>
      </c>
      <c r="I898" s="227">
        <v>13</v>
      </c>
      <c r="J898" s="227"/>
      <c r="K898" s="227" t="s">
        <v>1523</v>
      </c>
      <c r="L898" s="229">
        <v>2020051290014</v>
      </c>
      <c r="M898" s="227">
        <v>1</v>
      </c>
      <c r="N898" s="227">
        <v>3311</v>
      </c>
      <c r="O898" s="227" t="s">
        <v>317</v>
      </c>
      <c r="P898" s="227" t="s">
        <v>1995</v>
      </c>
      <c r="Q898" s="227">
        <v>4</v>
      </c>
      <c r="R898" s="227" t="s">
        <v>956</v>
      </c>
      <c r="S898" s="227">
        <v>2</v>
      </c>
      <c r="T898" s="227" t="s">
        <v>1996</v>
      </c>
      <c r="U898" s="227" t="s">
        <v>2046</v>
      </c>
      <c r="V898" s="227" t="s">
        <v>1995</v>
      </c>
      <c r="W898" s="227">
        <v>1</v>
      </c>
      <c r="X898" s="227" t="s">
        <v>956</v>
      </c>
      <c r="Y898" s="236">
        <v>50</v>
      </c>
      <c r="Z898" s="236">
        <v>0</v>
      </c>
      <c r="AA898" s="236">
        <v>0</v>
      </c>
      <c r="AB898" s="236">
        <v>0.5</v>
      </c>
      <c r="AC898" s="236">
        <v>0.5</v>
      </c>
      <c r="AD898" s="236">
        <v>0.5</v>
      </c>
      <c r="AE898" s="236">
        <v>0</v>
      </c>
      <c r="AF898" s="236">
        <v>0</v>
      </c>
      <c r="AG898" s="236">
        <v>0</v>
      </c>
      <c r="AH898" s="227">
        <v>25</v>
      </c>
      <c r="AI898" s="230">
        <f t="shared" si="35"/>
        <v>1</v>
      </c>
      <c r="AJ898" s="237">
        <v>15000000</v>
      </c>
      <c r="AK898" s="227" t="s">
        <v>2036</v>
      </c>
      <c r="AL898" s="227" t="s">
        <v>1999</v>
      </c>
      <c r="AM898" s="235">
        <v>0</v>
      </c>
      <c r="AN898" s="228" t="s">
        <v>2043</v>
      </c>
    </row>
    <row r="899" spans="1:40" ht="38.25" x14ac:dyDescent="0.2">
      <c r="A899" s="227">
        <v>3</v>
      </c>
      <c r="B899" s="227" t="s">
        <v>281</v>
      </c>
      <c r="C899" s="227">
        <v>3</v>
      </c>
      <c r="D899" s="227">
        <v>33</v>
      </c>
      <c r="E899" s="227" t="s">
        <v>312</v>
      </c>
      <c r="F899" s="227">
        <v>1</v>
      </c>
      <c r="G899" s="227">
        <v>331</v>
      </c>
      <c r="H899" s="227" t="s">
        <v>313</v>
      </c>
      <c r="I899" s="227">
        <v>13</v>
      </c>
      <c r="J899" s="227"/>
      <c r="K899" s="227" t="s">
        <v>1523</v>
      </c>
      <c r="L899" s="229">
        <v>2020051290014</v>
      </c>
      <c r="M899" s="227">
        <v>2</v>
      </c>
      <c r="N899" s="227">
        <v>3312</v>
      </c>
      <c r="O899" s="227" t="s">
        <v>316</v>
      </c>
      <c r="P899" s="227" t="s">
        <v>1995</v>
      </c>
      <c r="Q899" s="227">
        <v>4</v>
      </c>
      <c r="R899" s="227" t="s">
        <v>956</v>
      </c>
      <c r="S899" s="227">
        <v>2</v>
      </c>
      <c r="T899" s="227" t="s">
        <v>1996</v>
      </c>
      <c r="U899" s="227" t="s">
        <v>2047</v>
      </c>
      <c r="V899" s="227" t="s">
        <v>1995</v>
      </c>
      <c r="W899" s="227">
        <v>1</v>
      </c>
      <c r="X899" s="227" t="s">
        <v>956</v>
      </c>
      <c r="Y899" s="236">
        <v>100</v>
      </c>
      <c r="Z899" s="236">
        <v>0</v>
      </c>
      <c r="AA899" s="236">
        <v>0</v>
      </c>
      <c r="AB899" s="236">
        <v>0</v>
      </c>
      <c r="AC899" s="236">
        <v>0</v>
      </c>
      <c r="AD899" s="236">
        <v>0</v>
      </c>
      <c r="AE899" s="236">
        <v>0</v>
      </c>
      <c r="AF899" s="236">
        <v>1</v>
      </c>
      <c r="AG899" s="236">
        <v>0</v>
      </c>
      <c r="AH899" s="227">
        <v>0</v>
      </c>
      <c r="AI899" s="230">
        <f t="shared" si="35"/>
        <v>0</v>
      </c>
      <c r="AJ899" s="237">
        <v>8850000</v>
      </c>
      <c r="AK899" s="227" t="s">
        <v>2048</v>
      </c>
      <c r="AL899" s="227" t="s">
        <v>2049</v>
      </c>
      <c r="AM899" s="235">
        <v>0</v>
      </c>
      <c r="AN899" s="228" t="s">
        <v>2043</v>
      </c>
    </row>
    <row r="900" spans="1:40" ht="38.25" x14ac:dyDescent="0.2">
      <c r="A900" s="227">
        <v>3</v>
      </c>
      <c r="B900" s="227" t="s">
        <v>281</v>
      </c>
      <c r="C900" s="227">
        <v>3</v>
      </c>
      <c r="D900" s="227">
        <v>33</v>
      </c>
      <c r="E900" s="227" t="s">
        <v>312</v>
      </c>
      <c r="F900" s="227">
        <v>2</v>
      </c>
      <c r="G900" s="227">
        <v>332</v>
      </c>
      <c r="H900" s="227" t="s">
        <v>324</v>
      </c>
      <c r="I900" s="227">
        <v>13</v>
      </c>
      <c r="J900" s="227"/>
      <c r="K900" s="227" t="s">
        <v>1523</v>
      </c>
      <c r="L900" s="229">
        <v>2020051290014</v>
      </c>
      <c r="M900" s="227">
        <v>1</v>
      </c>
      <c r="N900" s="227">
        <v>3321</v>
      </c>
      <c r="O900" s="227" t="s">
        <v>327</v>
      </c>
      <c r="P900" s="227" t="s">
        <v>1995</v>
      </c>
      <c r="Q900" s="227">
        <v>2</v>
      </c>
      <c r="R900" s="227" t="s">
        <v>956</v>
      </c>
      <c r="S900" s="227">
        <v>0</v>
      </c>
      <c r="T900" s="227" t="s">
        <v>1996</v>
      </c>
      <c r="U900" s="227" t="s">
        <v>2050</v>
      </c>
      <c r="V900" s="227" t="s">
        <v>1995</v>
      </c>
      <c r="W900" s="227">
        <v>1</v>
      </c>
      <c r="X900" s="227" t="s">
        <v>956</v>
      </c>
      <c r="Y900" s="236">
        <v>5</v>
      </c>
      <c r="Z900" s="236">
        <v>0</v>
      </c>
      <c r="AA900" s="236">
        <v>0</v>
      </c>
      <c r="AB900" s="236">
        <v>0</v>
      </c>
      <c r="AC900" s="236">
        <v>0</v>
      </c>
      <c r="AD900" s="236">
        <v>0</v>
      </c>
      <c r="AE900" s="236">
        <v>0</v>
      </c>
      <c r="AF900" s="236">
        <v>1</v>
      </c>
      <c r="AG900" s="236">
        <v>0</v>
      </c>
      <c r="AH900" s="227">
        <v>0</v>
      </c>
      <c r="AI900" s="230">
        <f t="shared" si="35"/>
        <v>0</v>
      </c>
      <c r="AJ900" s="237">
        <v>4425000</v>
      </c>
      <c r="AK900" s="227" t="s">
        <v>2048</v>
      </c>
      <c r="AL900" s="227" t="s">
        <v>2049</v>
      </c>
      <c r="AM900" s="235">
        <v>0</v>
      </c>
      <c r="AN900" s="228" t="s">
        <v>2043</v>
      </c>
    </row>
    <row r="901" spans="1:40" ht="76.5" x14ac:dyDescent="0.2">
      <c r="A901" s="227">
        <v>3</v>
      </c>
      <c r="B901" s="227" t="s">
        <v>281</v>
      </c>
      <c r="C901" s="227">
        <v>4</v>
      </c>
      <c r="D901" s="227">
        <v>34</v>
      </c>
      <c r="E901" s="227" t="s">
        <v>383</v>
      </c>
      <c r="F901" s="227">
        <v>1</v>
      </c>
      <c r="G901" s="227">
        <v>341</v>
      </c>
      <c r="H901" s="227" t="s">
        <v>393</v>
      </c>
      <c r="I901" s="227">
        <v>6</v>
      </c>
      <c r="J901" s="227"/>
      <c r="K901" s="227" t="s">
        <v>2051</v>
      </c>
      <c r="L901" s="229">
        <v>2020051290005</v>
      </c>
      <c r="M901" s="227">
        <v>3</v>
      </c>
      <c r="N901" s="227">
        <v>3413</v>
      </c>
      <c r="O901" s="227" t="s">
        <v>396</v>
      </c>
      <c r="P901" s="227" t="s">
        <v>1995</v>
      </c>
      <c r="Q901" s="227">
        <v>4</v>
      </c>
      <c r="R901" s="227" t="s">
        <v>956</v>
      </c>
      <c r="S901" s="227">
        <v>2</v>
      </c>
      <c r="T901" s="227" t="s">
        <v>1996</v>
      </c>
      <c r="U901" s="227" t="s">
        <v>2052</v>
      </c>
      <c r="V901" s="227" t="s">
        <v>1995</v>
      </c>
      <c r="W901" s="227">
        <v>12</v>
      </c>
      <c r="X901" s="227" t="s">
        <v>956</v>
      </c>
      <c r="Y901" s="236">
        <v>20</v>
      </c>
      <c r="Z901" s="236">
        <v>3</v>
      </c>
      <c r="AA901" s="236">
        <v>3</v>
      </c>
      <c r="AB901" s="236">
        <v>3</v>
      </c>
      <c r="AC901" s="236">
        <v>3</v>
      </c>
      <c r="AD901" s="236">
        <v>3</v>
      </c>
      <c r="AE901" s="236">
        <v>0</v>
      </c>
      <c r="AF901" s="236">
        <v>3</v>
      </c>
      <c r="AG901" s="236">
        <v>0</v>
      </c>
      <c r="AH901" s="227">
        <v>10</v>
      </c>
      <c r="AI901" s="230">
        <f t="shared" si="35"/>
        <v>1</v>
      </c>
      <c r="AJ901" s="237">
        <v>6851040</v>
      </c>
      <c r="AK901" s="227" t="s">
        <v>2001</v>
      </c>
      <c r="AL901" s="227" t="s">
        <v>1999</v>
      </c>
      <c r="AM901" s="235">
        <v>3000000</v>
      </c>
      <c r="AN901" s="228" t="s">
        <v>2043</v>
      </c>
    </row>
    <row r="902" spans="1:40" ht="76.5" x14ac:dyDescent="0.2">
      <c r="A902" s="227">
        <v>3</v>
      </c>
      <c r="B902" s="227" t="s">
        <v>281</v>
      </c>
      <c r="C902" s="227">
        <v>4</v>
      </c>
      <c r="D902" s="227">
        <v>34</v>
      </c>
      <c r="E902" s="227" t="s">
        <v>383</v>
      </c>
      <c r="F902" s="227">
        <v>1</v>
      </c>
      <c r="G902" s="227">
        <v>341</v>
      </c>
      <c r="H902" s="227" t="s">
        <v>393</v>
      </c>
      <c r="I902" s="227">
        <v>6</v>
      </c>
      <c r="J902" s="227"/>
      <c r="K902" s="227" t="s">
        <v>2051</v>
      </c>
      <c r="L902" s="229">
        <v>2020051290005</v>
      </c>
      <c r="M902" s="227">
        <v>5</v>
      </c>
      <c r="N902" s="227">
        <v>3415</v>
      </c>
      <c r="O902" s="227" t="s">
        <v>397</v>
      </c>
      <c r="P902" s="227" t="s">
        <v>1995</v>
      </c>
      <c r="Q902" s="227">
        <v>4</v>
      </c>
      <c r="R902" s="227" t="s">
        <v>956</v>
      </c>
      <c r="S902" s="227">
        <v>1</v>
      </c>
      <c r="T902" s="227" t="s">
        <v>1996</v>
      </c>
      <c r="U902" s="227" t="s">
        <v>2053</v>
      </c>
      <c r="V902" s="227" t="s">
        <v>1995</v>
      </c>
      <c r="W902" s="227">
        <v>1</v>
      </c>
      <c r="X902" s="227" t="s">
        <v>956</v>
      </c>
      <c r="Y902" s="236">
        <v>100</v>
      </c>
      <c r="Z902" s="236">
        <v>0.5</v>
      </c>
      <c r="AA902" s="236">
        <v>1</v>
      </c>
      <c r="AB902" s="236">
        <v>0.5</v>
      </c>
      <c r="AC902" s="236">
        <v>0</v>
      </c>
      <c r="AD902" s="236">
        <v>0</v>
      </c>
      <c r="AE902" s="236">
        <v>0</v>
      </c>
      <c r="AF902" s="236">
        <v>0</v>
      </c>
      <c r="AG902" s="236">
        <v>0</v>
      </c>
      <c r="AH902" s="227">
        <v>100</v>
      </c>
      <c r="AI902" s="230">
        <f t="shared" si="35"/>
        <v>1</v>
      </c>
      <c r="AJ902" s="237">
        <v>3425520</v>
      </c>
      <c r="AK902" s="227" t="s">
        <v>2001</v>
      </c>
      <c r="AL902" s="227" t="s">
        <v>1999</v>
      </c>
      <c r="AM902" s="235">
        <v>0</v>
      </c>
      <c r="AN902" s="228" t="s">
        <v>2054</v>
      </c>
    </row>
    <row r="903" spans="1:40" ht="38.25" x14ac:dyDescent="0.2">
      <c r="A903" s="227">
        <v>3</v>
      </c>
      <c r="B903" s="227" t="s">
        <v>281</v>
      </c>
      <c r="C903" s="227">
        <v>4</v>
      </c>
      <c r="D903" s="227">
        <v>34</v>
      </c>
      <c r="E903" s="227" t="s">
        <v>383</v>
      </c>
      <c r="F903" s="227">
        <v>2</v>
      </c>
      <c r="G903" s="227">
        <v>342</v>
      </c>
      <c r="H903" s="227" t="s">
        <v>399</v>
      </c>
      <c r="I903" s="227">
        <v>6</v>
      </c>
      <c r="J903" s="227"/>
      <c r="K903" s="227" t="s">
        <v>2051</v>
      </c>
      <c r="L903" s="229">
        <v>2020051290005</v>
      </c>
      <c r="M903" s="227">
        <v>1</v>
      </c>
      <c r="N903" s="227">
        <v>3421</v>
      </c>
      <c r="O903" s="227" t="s">
        <v>401</v>
      </c>
      <c r="P903" s="227" t="s">
        <v>1995</v>
      </c>
      <c r="Q903" s="227">
        <v>4</v>
      </c>
      <c r="R903" s="227" t="s">
        <v>956</v>
      </c>
      <c r="S903" s="227">
        <v>1</v>
      </c>
      <c r="T903" s="227" t="s">
        <v>1996</v>
      </c>
      <c r="U903" s="227" t="s">
        <v>2055</v>
      </c>
      <c r="V903" s="227" t="s">
        <v>1995</v>
      </c>
      <c r="W903" s="227">
        <v>40</v>
      </c>
      <c r="X903" s="227" t="s">
        <v>956</v>
      </c>
      <c r="Y903" s="236">
        <v>100</v>
      </c>
      <c r="Z903" s="236">
        <v>0</v>
      </c>
      <c r="AA903" s="236">
        <v>3</v>
      </c>
      <c r="AB903" s="236">
        <v>0</v>
      </c>
      <c r="AC903" s="236">
        <v>0</v>
      </c>
      <c r="AD903" s="236">
        <v>20</v>
      </c>
      <c r="AE903" s="236">
        <v>0</v>
      </c>
      <c r="AF903" s="236">
        <v>20</v>
      </c>
      <c r="AG903" s="236">
        <v>0</v>
      </c>
      <c r="AH903" s="227">
        <v>7.5</v>
      </c>
      <c r="AI903" s="230">
        <f t="shared" si="35"/>
        <v>1</v>
      </c>
      <c r="AJ903" s="237">
        <v>168254962</v>
      </c>
      <c r="AK903" s="227" t="s">
        <v>2011</v>
      </c>
      <c r="AL903" s="227" t="s">
        <v>2012</v>
      </c>
      <c r="AM903" s="235">
        <v>70934667</v>
      </c>
      <c r="AN903" s="228" t="s">
        <v>2054</v>
      </c>
    </row>
    <row r="904" spans="1:40" ht="38.25" x14ac:dyDescent="0.2">
      <c r="A904" s="227">
        <v>3</v>
      </c>
      <c r="B904" s="227" t="s">
        <v>281</v>
      </c>
      <c r="C904" s="227">
        <v>4</v>
      </c>
      <c r="D904" s="227">
        <v>34</v>
      </c>
      <c r="E904" s="227" t="s">
        <v>383</v>
      </c>
      <c r="F904" s="227">
        <v>4</v>
      </c>
      <c r="G904" s="227">
        <v>344</v>
      </c>
      <c r="H904" s="227" t="s">
        <v>390</v>
      </c>
      <c r="I904" s="227">
        <v>6</v>
      </c>
      <c r="J904" s="227"/>
      <c r="K904" s="227" t="s">
        <v>1547</v>
      </c>
      <c r="L904" s="229">
        <v>2020051290012</v>
      </c>
      <c r="M904" s="227">
        <v>2</v>
      </c>
      <c r="N904" s="227">
        <v>3442</v>
      </c>
      <c r="O904" s="227" t="s">
        <v>392</v>
      </c>
      <c r="P904" s="227" t="s">
        <v>1995</v>
      </c>
      <c r="Q904" s="227">
        <v>4</v>
      </c>
      <c r="R904" s="227" t="s">
        <v>956</v>
      </c>
      <c r="S904" s="227">
        <v>1</v>
      </c>
      <c r="T904" s="227" t="s">
        <v>1996</v>
      </c>
      <c r="U904" s="227" t="s">
        <v>2056</v>
      </c>
      <c r="V904" s="227" t="s">
        <v>2028</v>
      </c>
      <c r="W904" s="227">
        <v>12</v>
      </c>
      <c r="X904" s="227" t="s">
        <v>956</v>
      </c>
      <c r="Y904" s="236">
        <v>28</v>
      </c>
      <c r="Z904" s="236">
        <v>3</v>
      </c>
      <c r="AA904" s="236">
        <v>3</v>
      </c>
      <c r="AB904" s="236">
        <v>3</v>
      </c>
      <c r="AC904" s="236">
        <v>3</v>
      </c>
      <c r="AD904" s="236">
        <v>3</v>
      </c>
      <c r="AE904" s="236">
        <v>1</v>
      </c>
      <c r="AF904" s="236">
        <v>3</v>
      </c>
      <c r="AG904" s="236">
        <v>0</v>
      </c>
      <c r="AH904" s="227">
        <v>16.329999999999998</v>
      </c>
      <c r="AI904" s="230">
        <f t="shared" si="35"/>
        <v>1</v>
      </c>
      <c r="AJ904" s="237">
        <v>876000000</v>
      </c>
      <c r="AK904" s="227" t="s">
        <v>2057</v>
      </c>
      <c r="AL904" s="227" t="s">
        <v>1999</v>
      </c>
      <c r="AM904" s="235">
        <v>741574324</v>
      </c>
      <c r="AN904" s="228" t="s">
        <v>2043</v>
      </c>
    </row>
    <row r="905" spans="1:40" ht="38.25" x14ac:dyDescent="0.2">
      <c r="A905" s="227">
        <v>3</v>
      </c>
      <c r="B905" s="227" t="s">
        <v>281</v>
      </c>
      <c r="C905" s="227">
        <v>4</v>
      </c>
      <c r="D905" s="227">
        <v>34</v>
      </c>
      <c r="E905" s="227" t="s">
        <v>383</v>
      </c>
      <c r="F905" s="227">
        <v>4</v>
      </c>
      <c r="G905" s="227">
        <v>344</v>
      </c>
      <c r="H905" s="227" t="s">
        <v>390</v>
      </c>
      <c r="I905" s="227">
        <v>6</v>
      </c>
      <c r="J905" s="227"/>
      <c r="K905" s="227" t="s">
        <v>1547</v>
      </c>
      <c r="L905" s="229">
        <v>2020051290012</v>
      </c>
      <c r="M905" s="227">
        <v>2</v>
      </c>
      <c r="N905" s="227">
        <v>3442</v>
      </c>
      <c r="O905" s="227" t="s">
        <v>392</v>
      </c>
      <c r="P905" s="227" t="s">
        <v>1995</v>
      </c>
      <c r="Q905" s="227">
        <v>4</v>
      </c>
      <c r="R905" s="227" t="s">
        <v>956</v>
      </c>
      <c r="S905" s="227">
        <v>1</v>
      </c>
      <c r="T905" s="227" t="s">
        <v>1996</v>
      </c>
      <c r="U905" s="227" t="s">
        <v>2058</v>
      </c>
      <c r="V905" s="227" t="s">
        <v>1995</v>
      </c>
      <c r="W905" s="227">
        <v>1000</v>
      </c>
      <c r="X905" s="227" t="s">
        <v>956</v>
      </c>
      <c r="Y905" s="236">
        <v>25</v>
      </c>
      <c r="Z905" s="236">
        <v>250</v>
      </c>
      <c r="AA905" s="236">
        <v>81</v>
      </c>
      <c r="AB905" s="236">
        <v>250</v>
      </c>
      <c r="AC905" s="236">
        <v>119</v>
      </c>
      <c r="AD905" s="236">
        <v>250</v>
      </c>
      <c r="AE905" s="236">
        <v>43</v>
      </c>
      <c r="AF905" s="236">
        <v>250</v>
      </c>
      <c r="AG905" s="236">
        <v>0</v>
      </c>
      <c r="AH905" s="227">
        <v>6.08</v>
      </c>
      <c r="AI905" s="230">
        <f t="shared" si="35"/>
        <v>1</v>
      </c>
      <c r="AJ905" s="237">
        <v>700000000</v>
      </c>
      <c r="AK905" s="227" t="s">
        <v>2057</v>
      </c>
      <c r="AL905" s="227" t="s">
        <v>1999</v>
      </c>
      <c r="AM905" s="235">
        <v>479572986</v>
      </c>
      <c r="AN905" s="228" t="s">
        <v>2043</v>
      </c>
    </row>
    <row r="906" spans="1:40" ht="38.25" x14ac:dyDescent="0.2">
      <c r="A906" s="227">
        <v>3</v>
      </c>
      <c r="B906" s="227" t="s">
        <v>281</v>
      </c>
      <c r="C906" s="227">
        <v>4</v>
      </c>
      <c r="D906" s="227">
        <v>34</v>
      </c>
      <c r="E906" s="227" t="s">
        <v>383</v>
      </c>
      <c r="F906" s="227">
        <v>4</v>
      </c>
      <c r="G906" s="227">
        <v>344</v>
      </c>
      <c r="H906" s="227" t="s">
        <v>390</v>
      </c>
      <c r="I906" s="227">
        <v>6</v>
      </c>
      <c r="J906" s="227"/>
      <c r="K906" s="227" t="s">
        <v>1547</v>
      </c>
      <c r="L906" s="229">
        <v>2020051290012</v>
      </c>
      <c r="M906" s="227">
        <v>2</v>
      </c>
      <c r="N906" s="227">
        <v>3442</v>
      </c>
      <c r="O906" s="227" t="s">
        <v>392</v>
      </c>
      <c r="P906" s="227" t="s">
        <v>1995</v>
      </c>
      <c r="Q906" s="227">
        <v>4</v>
      </c>
      <c r="R906" s="227" t="s">
        <v>956</v>
      </c>
      <c r="S906" s="227">
        <v>1</v>
      </c>
      <c r="T906" s="227" t="s">
        <v>1996</v>
      </c>
      <c r="U906" s="227" t="s">
        <v>2059</v>
      </c>
      <c r="V906" s="227" t="s">
        <v>2028</v>
      </c>
      <c r="W906" s="227">
        <v>10</v>
      </c>
      <c r="X906" s="227" t="s">
        <v>956</v>
      </c>
      <c r="Y906" s="236">
        <v>2</v>
      </c>
      <c r="Z906" s="236">
        <v>3</v>
      </c>
      <c r="AA906" s="236">
        <v>5</v>
      </c>
      <c r="AB906" s="236">
        <v>3</v>
      </c>
      <c r="AC906" s="236">
        <v>3</v>
      </c>
      <c r="AD906" s="236">
        <v>3</v>
      </c>
      <c r="AE906" s="236">
        <v>3</v>
      </c>
      <c r="AF906" s="236">
        <v>1</v>
      </c>
      <c r="AG906" s="236">
        <v>0</v>
      </c>
      <c r="AH906" s="227">
        <v>2.2000000000000002</v>
      </c>
      <c r="AI906" s="230">
        <f t="shared" si="35"/>
        <v>1</v>
      </c>
      <c r="AJ906" s="237">
        <v>43311380</v>
      </c>
      <c r="AK906" s="227" t="s">
        <v>2057</v>
      </c>
      <c r="AL906" s="227" t="s">
        <v>1999</v>
      </c>
      <c r="AM906" s="235">
        <v>47642518</v>
      </c>
      <c r="AN906" s="228" t="s">
        <v>2043</v>
      </c>
    </row>
    <row r="907" spans="1:40" ht="38.25" x14ac:dyDescent="0.2">
      <c r="A907" s="227">
        <v>3</v>
      </c>
      <c r="B907" s="227" t="s">
        <v>281</v>
      </c>
      <c r="C907" s="227">
        <v>4</v>
      </c>
      <c r="D907" s="227">
        <v>34</v>
      </c>
      <c r="E907" s="227" t="s">
        <v>383</v>
      </c>
      <c r="F907" s="227">
        <v>4</v>
      </c>
      <c r="G907" s="227">
        <v>344</v>
      </c>
      <c r="H907" s="227" t="s">
        <v>390</v>
      </c>
      <c r="I907" s="227">
        <v>6</v>
      </c>
      <c r="J907" s="227"/>
      <c r="K907" s="227" t="s">
        <v>1547</v>
      </c>
      <c r="L907" s="229">
        <v>2020051290012</v>
      </c>
      <c r="M907" s="227">
        <v>2</v>
      </c>
      <c r="N907" s="227">
        <v>3442</v>
      </c>
      <c r="O907" s="227" t="s">
        <v>392</v>
      </c>
      <c r="P907" s="227" t="s">
        <v>1995</v>
      </c>
      <c r="Q907" s="227">
        <v>4</v>
      </c>
      <c r="R907" s="227" t="s">
        <v>956</v>
      </c>
      <c r="S907" s="227">
        <v>1</v>
      </c>
      <c r="T907" s="227" t="s">
        <v>1996</v>
      </c>
      <c r="U907" s="227" t="s">
        <v>2060</v>
      </c>
      <c r="V907" s="227" t="s">
        <v>2061</v>
      </c>
      <c r="W907" s="227">
        <v>5</v>
      </c>
      <c r="X907" s="227" t="s">
        <v>956</v>
      </c>
      <c r="Y907" s="236">
        <v>40</v>
      </c>
      <c r="Z907" s="236">
        <v>5</v>
      </c>
      <c r="AA907" s="236">
        <v>5</v>
      </c>
      <c r="AB907" s="236">
        <v>0</v>
      </c>
      <c r="AC907" s="236">
        <v>0</v>
      </c>
      <c r="AD907" s="236">
        <v>0</v>
      </c>
      <c r="AE907" s="236">
        <v>0</v>
      </c>
      <c r="AF907" s="236">
        <v>0</v>
      </c>
      <c r="AG907" s="236">
        <v>0</v>
      </c>
      <c r="AH907" s="227">
        <v>40</v>
      </c>
      <c r="AI907" s="230">
        <f t="shared" si="35"/>
        <v>1</v>
      </c>
      <c r="AJ907" s="237">
        <v>138014716</v>
      </c>
      <c r="AK907" s="227" t="s">
        <v>2011</v>
      </c>
      <c r="AL907" s="227" t="s">
        <v>2012</v>
      </c>
      <c r="AM907" s="235">
        <v>138014716</v>
      </c>
      <c r="AN907" s="228" t="s">
        <v>2038</v>
      </c>
    </row>
    <row r="908" spans="1:40" ht="63.75" x14ac:dyDescent="0.2">
      <c r="A908" s="227">
        <v>3</v>
      </c>
      <c r="B908" s="227" t="s">
        <v>281</v>
      </c>
      <c r="C908" s="227">
        <v>5</v>
      </c>
      <c r="D908" s="227">
        <v>35</v>
      </c>
      <c r="E908" s="227" t="s">
        <v>296</v>
      </c>
      <c r="F908" s="227">
        <v>1</v>
      </c>
      <c r="G908" s="227">
        <v>351</v>
      </c>
      <c r="H908" s="227" t="s">
        <v>310</v>
      </c>
      <c r="I908" s="227">
        <v>9</v>
      </c>
      <c r="J908" s="227"/>
      <c r="K908" s="227" t="s">
        <v>1473</v>
      </c>
      <c r="L908" s="229">
        <v>2020051290007</v>
      </c>
      <c r="M908" s="227">
        <v>1</v>
      </c>
      <c r="N908" s="227">
        <v>3511</v>
      </c>
      <c r="O908" s="227" t="s">
        <v>311</v>
      </c>
      <c r="P908" s="227" t="s">
        <v>1995</v>
      </c>
      <c r="Q908" s="227">
        <v>4</v>
      </c>
      <c r="R908" s="227" t="s">
        <v>956</v>
      </c>
      <c r="S908" s="227">
        <v>1</v>
      </c>
      <c r="T908" s="227" t="s">
        <v>1996</v>
      </c>
      <c r="U908" s="227" t="s">
        <v>2062</v>
      </c>
      <c r="V908" s="227" t="s">
        <v>1995</v>
      </c>
      <c r="W908" s="227">
        <v>1</v>
      </c>
      <c r="X908" s="227" t="s">
        <v>956</v>
      </c>
      <c r="Y908" s="236">
        <v>100</v>
      </c>
      <c r="Z908" s="236">
        <v>1</v>
      </c>
      <c r="AA908" s="236">
        <v>1</v>
      </c>
      <c r="AB908" s="236">
        <v>0</v>
      </c>
      <c r="AC908" s="236">
        <v>0</v>
      </c>
      <c r="AD908" s="236">
        <v>0</v>
      </c>
      <c r="AE908" s="236">
        <v>0</v>
      </c>
      <c r="AF908" s="236">
        <v>0</v>
      </c>
      <c r="AG908" s="236">
        <v>0</v>
      </c>
      <c r="AH908" s="227">
        <v>100</v>
      </c>
      <c r="AI908" s="230">
        <f t="shared" si="35"/>
        <v>1</v>
      </c>
      <c r="AJ908" s="237">
        <v>3425521</v>
      </c>
      <c r="AK908" s="227" t="s">
        <v>2063</v>
      </c>
      <c r="AL908" s="227" t="s">
        <v>1999</v>
      </c>
      <c r="AM908" s="235">
        <v>3425521</v>
      </c>
      <c r="AN908" s="228" t="s">
        <v>2064</v>
      </c>
    </row>
    <row r="909" spans="1:40" ht="38.25" x14ac:dyDescent="0.2">
      <c r="A909" s="227">
        <v>3</v>
      </c>
      <c r="B909" s="227" t="s">
        <v>281</v>
      </c>
      <c r="C909" s="227">
        <v>5</v>
      </c>
      <c r="D909" s="227">
        <v>35</v>
      </c>
      <c r="E909" s="227" t="s">
        <v>296</v>
      </c>
      <c r="F909" s="227">
        <v>2</v>
      </c>
      <c r="G909" s="227">
        <v>352</v>
      </c>
      <c r="H909" s="227" t="s">
        <v>297</v>
      </c>
      <c r="I909" s="227">
        <v>13</v>
      </c>
      <c r="J909" s="227"/>
      <c r="K909" s="227" t="s">
        <v>1473</v>
      </c>
      <c r="L909" s="229">
        <v>2020051290007</v>
      </c>
      <c r="M909" s="227">
        <v>1</v>
      </c>
      <c r="N909" s="227">
        <v>3521</v>
      </c>
      <c r="O909" s="227" t="s">
        <v>298</v>
      </c>
      <c r="P909" s="227" t="s">
        <v>1995</v>
      </c>
      <c r="Q909" s="227">
        <v>4</v>
      </c>
      <c r="R909" s="227" t="s">
        <v>956</v>
      </c>
      <c r="S909" s="227">
        <v>1</v>
      </c>
      <c r="T909" s="227" t="s">
        <v>1996</v>
      </c>
      <c r="U909" s="227" t="s">
        <v>2065</v>
      </c>
      <c r="V909" s="227" t="s">
        <v>2028</v>
      </c>
      <c r="W909" s="227">
        <v>5</v>
      </c>
      <c r="X909" s="227" t="s">
        <v>956</v>
      </c>
      <c r="Y909" s="236">
        <v>33.33</v>
      </c>
      <c r="Z909" s="236">
        <v>3</v>
      </c>
      <c r="AA909" s="236">
        <v>3</v>
      </c>
      <c r="AB909" s="236">
        <v>2</v>
      </c>
      <c r="AC909" s="236">
        <v>2</v>
      </c>
      <c r="AD909" s="236">
        <v>0</v>
      </c>
      <c r="AE909" s="236">
        <v>0</v>
      </c>
      <c r="AF909" s="236">
        <v>0</v>
      </c>
      <c r="AG909" s="236">
        <v>0</v>
      </c>
      <c r="AH909" s="227">
        <v>33.33</v>
      </c>
      <c r="AI909" s="230">
        <f t="shared" si="35"/>
        <v>1</v>
      </c>
      <c r="AJ909" s="237">
        <v>43817476</v>
      </c>
      <c r="AK909" s="227" t="s">
        <v>2063</v>
      </c>
      <c r="AL909" s="227" t="s">
        <v>1999</v>
      </c>
      <c r="AM909" s="235">
        <v>43817477</v>
      </c>
      <c r="AN909" s="228" t="s">
        <v>2038</v>
      </c>
    </row>
    <row r="910" spans="1:40" ht="51" x14ac:dyDescent="0.2">
      <c r="A910" s="227">
        <v>3</v>
      </c>
      <c r="B910" s="227" t="s">
        <v>281</v>
      </c>
      <c r="C910" s="227">
        <v>5</v>
      </c>
      <c r="D910" s="227">
        <v>35</v>
      </c>
      <c r="E910" s="227" t="s">
        <v>296</v>
      </c>
      <c r="F910" s="227">
        <v>2</v>
      </c>
      <c r="G910" s="227">
        <v>352</v>
      </c>
      <c r="H910" s="227" t="s">
        <v>297</v>
      </c>
      <c r="I910" s="227">
        <v>13</v>
      </c>
      <c r="J910" s="227"/>
      <c r="K910" s="227" t="s">
        <v>1473</v>
      </c>
      <c r="L910" s="229">
        <v>2020051290007</v>
      </c>
      <c r="M910" s="227">
        <v>1</v>
      </c>
      <c r="N910" s="227">
        <v>3521</v>
      </c>
      <c r="O910" s="227" t="s">
        <v>298</v>
      </c>
      <c r="P910" s="227" t="s">
        <v>1995</v>
      </c>
      <c r="Q910" s="227">
        <v>4</v>
      </c>
      <c r="R910" s="227" t="s">
        <v>956</v>
      </c>
      <c r="S910" s="227">
        <v>1</v>
      </c>
      <c r="T910" s="227" t="s">
        <v>1996</v>
      </c>
      <c r="U910" s="227" t="s">
        <v>2066</v>
      </c>
      <c r="V910" s="227" t="s">
        <v>2061</v>
      </c>
      <c r="W910" s="227">
        <v>11</v>
      </c>
      <c r="X910" s="227" t="s">
        <v>956</v>
      </c>
      <c r="Y910" s="236">
        <v>33.33</v>
      </c>
      <c r="Z910" s="236">
        <v>5.5</v>
      </c>
      <c r="AA910" s="236">
        <v>2.5</v>
      </c>
      <c r="AB910" s="236">
        <v>5.5</v>
      </c>
      <c r="AC910" s="236">
        <v>1.5</v>
      </c>
      <c r="AD910" s="236">
        <v>0</v>
      </c>
      <c r="AE910" s="236">
        <v>0</v>
      </c>
      <c r="AF910" s="236">
        <v>0</v>
      </c>
      <c r="AG910" s="236">
        <v>0</v>
      </c>
      <c r="AH910" s="227">
        <v>12.12</v>
      </c>
      <c r="AI910" s="230">
        <f t="shared" si="35"/>
        <v>1</v>
      </c>
      <c r="AJ910" s="237">
        <v>20875470</v>
      </c>
      <c r="AK910" s="227" t="s">
        <v>2022</v>
      </c>
      <c r="AL910" s="227" t="s">
        <v>2008</v>
      </c>
      <c r="AM910" s="235">
        <v>9485786</v>
      </c>
      <c r="AN910" s="228" t="s">
        <v>2043</v>
      </c>
    </row>
    <row r="911" spans="1:40" ht="51" x14ac:dyDescent="0.2">
      <c r="A911" s="227">
        <v>3</v>
      </c>
      <c r="B911" s="227" t="s">
        <v>281</v>
      </c>
      <c r="C911" s="227">
        <v>5</v>
      </c>
      <c r="D911" s="227">
        <v>35</v>
      </c>
      <c r="E911" s="227" t="s">
        <v>296</v>
      </c>
      <c r="F911" s="227">
        <v>2</v>
      </c>
      <c r="G911" s="227">
        <v>352</v>
      </c>
      <c r="H911" s="227" t="s">
        <v>297</v>
      </c>
      <c r="I911" s="227">
        <v>13</v>
      </c>
      <c r="J911" s="227"/>
      <c r="K911" s="227" t="s">
        <v>1473</v>
      </c>
      <c r="L911" s="229">
        <v>2020051290007</v>
      </c>
      <c r="M911" s="227">
        <v>1</v>
      </c>
      <c r="N911" s="227">
        <v>3521</v>
      </c>
      <c r="O911" s="227" t="s">
        <v>298</v>
      </c>
      <c r="P911" s="227" t="s">
        <v>1995</v>
      </c>
      <c r="Q911" s="227">
        <v>4</v>
      </c>
      <c r="R911" s="227" t="s">
        <v>956</v>
      </c>
      <c r="S911" s="227">
        <v>1</v>
      </c>
      <c r="T911" s="227" t="s">
        <v>1996</v>
      </c>
      <c r="U911" s="227" t="s">
        <v>2067</v>
      </c>
      <c r="V911" s="227" t="s">
        <v>1995</v>
      </c>
      <c r="W911" s="227">
        <v>1</v>
      </c>
      <c r="X911" s="227" t="s">
        <v>956</v>
      </c>
      <c r="Y911" s="236">
        <v>33.340000000000003</v>
      </c>
      <c r="Z911" s="236">
        <v>0.25</v>
      </c>
      <c r="AA911" s="236">
        <v>0.25</v>
      </c>
      <c r="AB911" s="236">
        <v>0.75</v>
      </c>
      <c r="AC911" s="236">
        <v>0.75</v>
      </c>
      <c r="AD911" s="236">
        <v>0</v>
      </c>
      <c r="AE911" s="236">
        <v>0</v>
      </c>
      <c r="AF911" s="236">
        <v>0</v>
      </c>
      <c r="AG911" s="236">
        <v>0</v>
      </c>
      <c r="AH911" s="227">
        <v>33.340000000000003</v>
      </c>
      <c r="AI911" s="230">
        <f t="shared" si="35"/>
        <v>1</v>
      </c>
      <c r="AJ911" s="237">
        <v>15656504</v>
      </c>
      <c r="AK911" s="227" t="s">
        <v>2022</v>
      </c>
      <c r="AL911" s="227" t="s">
        <v>2008</v>
      </c>
      <c r="AM911" s="235">
        <v>9485786</v>
      </c>
      <c r="AN911" s="228" t="s">
        <v>2038</v>
      </c>
    </row>
    <row r="912" spans="1:40" ht="51" x14ac:dyDescent="0.2">
      <c r="A912" s="227">
        <v>3</v>
      </c>
      <c r="B912" s="227" t="s">
        <v>281</v>
      </c>
      <c r="C912" s="227">
        <v>5</v>
      </c>
      <c r="D912" s="227">
        <v>35</v>
      </c>
      <c r="E912" s="227" t="s">
        <v>296</v>
      </c>
      <c r="F912" s="227">
        <v>3</v>
      </c>
      <c r="G912" s="227">
        <v>353</v>
      </c>
      <c r="H912" s="227" t="s">
        <v>299</v>
      </c>
      <c r="I912" s="227">
        <v>11</v>
      </c>
      <c r="J912" s="227"/>
      <c r="K912" s="227" t="s">
        <v>2068</v>
      </c>
      <c r="L912" s="229">
        <v>2020051290013</v>
      </c>
      <c r="M912" s="227">
        <v>2</v>
      </c>
      <c r="N912" s="227">
        <v>3532</v>
      </c>
      <c r="O912" s="227" t="s">
        <v>300</v>
      </c>
      <c r="P912" s="227" t="s">
        <v>1995</v>
      </c>
      <c r="Q912" s="227">
        <v>4</v>
      </c>
      <c r="R912" s="227" t="s">
        <v>956</v>
      </c>
      <c r="S912" s="227">
        <v>1</v>
      </c>
      <c r="T912" s="227" t="s">
        <v>1996</v>
      </c>
      <c r="U912" s="227" t="s">
        <v>2069</v>
      </c>
      <c r="V912" s="227" t="s">
        <v>1995</v>
      </c>
      <c r="W912" s="227">
        <v>1</v>
      </c>
      <c r="X912" s="227" t="s">
        <v>956</v>
      </c>
      <c r="Y912" s="236">
        <v>20</v>
      </c>
      <c r="Z912" s="236">
        <v>1</v>
      </c>
      <c r="AA912" s="236">
        <v>0.25</v>
      </c>
      <c r="AB912" s="236">
        <v>0</v>
      </c>
      <c r="AC912" s="236">
        <v>0</v>
      </c>
      <c r="AD912" s="236">
        <v>0</v>
      </c>
      <c r="AE912" s="236">
        <v>0</v>
      </c>
      <c r="AF912" s="236">
        <v>0</v>
      </c>
      <c r="AG912" s="236">
        <v>0</v>
      </c>
      <c r="AH912" s="227">
        <v>5</v>
      </c>
      <c r="AI912" s="230">
        <f t="shared" si="35"/>
        <v>1</v>
      </c>
      <c r="AJ912" s="237">
        <v>15656504</v>
      </c>
      <c r="AK912" s="227" t="s">
        <v>2022</v>
      </c>
      <c r="AL912" s="227" t="s">
        <v>2008</v>
      </c>
      <c r="AM912" s="235">
        <v>0</v>
      </c>
      <c r="AN912" s="228" t="s">
        <v>2038</v>
      </c>
    </row>
    <row r="913" spans="1:40" ht="38.25" x14ac:dyDescent="0.2">
      <c r="A913" s="227">
        <v>3</v>
      </c>
      <c r="B913" s="227" t="s">
        <v>281</v>
      </c>
      <c r="C913" s="227">
        <v>5</v>
      </c>
      <c r="D913" s="227">
        <v>35</v>
      </c>
      <c r="E913" s="227" t="s">
        <v>296</v>
      </c>
      <c r="F913" s="227">
        <v>3</v>
      </c>
      <c r="G913" s="227">
        <v>353</v>
      </c>
      <c r="H913" s="227" t="s">
        <v>299</v>
      </c>
      <c r="I913" s="227">
        <v>11</v>
      </c>
      <c r="J913" s="227"/>
      <c r="K913" s="227" t="s">
        <v>2068</v>
      </c>
      <c r="L913" s="229">
        <v>2020051290013</v>
      </c>
      <c r="M913" s="227">
        <v>2</v>
      </c>
      <c r="N913" s="227">
        <v>3532</v>
      </c>
      <c r="O913" s="227" t="s">
        <v>300</v>
      </c>
      <c r="P913" s="227" t="s">
        <v>1995</v>
      </c>
      <c r="Q913" s="227">
        <v>4</v>
      </c>
      <c r="R913" s="227" t="s">
        <v>956</v>
      </c>
      <c r="S913" s="227">
        <v>1</v>
      </c>
      <c r="T913" s="227" t="s">
        <v>1996</v>
      </c>
      <c r="U913" s="227" t="s">
        <v>2070</v>
      </c>
      <c r="V913" s="227" t="s">
        <v>2010</v>
      </c>
      <c r="W913" s="227">
        <v>200</v>
      </c>
      <c r="X913" s="227" t="s">
        <v>956</v>
      </c>
      <c r="Y913" s="236">
        <v>20</v>
      </c>
      <c r="Z913" s="236">
        <v>0</v>
      </c>
      <c r="AA913" s="236">
        <v>66</v>
      </c>
      <c r="AB913" s="236">
        <v>50</v>
      </c>
      <c r="AC913" s="236">
        <v>0</v>
      </c>
      <c r="AD913" s="236">
        <v>100</v>
      </c>
      <c r="AE913" s="236">
        <v>0</v>
      </c>
      <c r="AF913" s="236">
        <v>50</v>
      </c>
      <c r="AG913" s="236">
        <v>0</v>
      </c>
      <c r="AH913" s="227">
        <v>6.6</v>
      </c>
      <c r="AI913" s="230">
        <f t="shared" si="35"/>
        <v>1</v>
      </c>
      <c r="AJ913" s="237">
        <v>35000000</v>
      </c>
      <c r="AK913" s="227" t="s">
        <v>2011</v>
      </c>
      <c r="AL913" s="227" t="s">
        <v>2012</v>
      </c>
      <c r="AM913" s="235">
        <v>17321560</v>
      </c>
      <c r="AN913" s="228" t="s">
        <v>2043</v>
      </c>
    </row>
    <row r="914" spans="1:40" ht="51" x14ac:dyDescent="0.2">
      <c r="A914" s="227">
        <v>3</v>
      </c>
      <c r="B914" s="227" t="s">
        <v>281</v>
      </c>
      <c r="C914" s="227">
        <v>5</v>
      </c>
      <c r="D914" s="227">
        <v>35</v>
      </c>
      <c r="E914" s="227" t="s">
        <v>296</v>
      </c>
      <c r="F914" s="227">
        <v>3</v>
      </c>
      <c r="G914" s="227">
        <v>353</v>
      </c>
      <c r="H914" s="227" t="s">
        <v>299</v>
      </c>
      <c r="I914" s="227">
        <v>11</v>
      </c>
      <c r="J914" s="227"/>
      <c r="K914" s="227" t="s">
        <v>2068</v>
      </c>
      <c r="L914" s="229">
        <v>2020051290013</v>
      </c>
      <c r="M914" s="227">
        <v>3</v>
      </c>
      <c r="N914" s="227">
        <v>3533</v>
      </c>
      <c r="O914" s="227" t="s">
        <v>301</v>
      </c>
      <c r="P914" s="227" t="s">
        <v>1995</v>
      </c>
      <c r="Q914" s="227">
        <v>4</v>
      </c>
      <c r="R914" s="227" t="s">
        <v>956</v>
      </c>
      <c r="S914" s="227">
        <v>1</v>
      </c>
      <c r="T914" s="227" t="s">
        <v>1996</v>
      </c>
      <c r="U914" s="227" t="s">
        <v>2071</v>
      </c>
      <c r="V914" s="227" t="s">
        <v>2010</v>
      </c>
      <c r="W914" s="227">
        <v>1000</v>
      </c>
      <c r="X914" s="227" t="s">
        <v>956</v>
      </c>
      <c r="Y914" s="236">
        <v>50</v>
      </c>
      <c r="Z914" s="236">
        <v>250</v>
      </c>
      <c r="AA914" s="236">
        <v>330</v>
      </c>
      <c r="AB914" s="236">
        <v>250</v>
      </c>
      <c r="AC914" s="236">
        <v>0</v>
      </c>
      <c r="AD914" s="236">
        <v>250</v>
      </c>
      <c r="AE914" s="236">
        <v>270</v>
      </c>
      <c r="AF914" s="236">
        <v>250</v>
      </c>
      <c r="AG914" s="236">
        <v>0</v>
      </c>
      <c r="AH914" s="227">
        <v>30</v>
      </c>
      <c r="AI914" s="230">
        <f t="shared" si="35"/>
        <v>1</v>
      </c>
      <c r="AJ914" s="237">
        <v>108400200</v>
      </c>
      <c r="AK914" s="227" t="s">
        <v>2022</v>
      </c>
      <c r="AL914" s="227" t="s">
        <v>2008</v>
      </c>
      <c r="AM914" s="235">
        <v>80846621</v>
      </c>
      <c r="AN914" s="228" t="s">
        <v>2043</v>
      </c>
    </row>
    <row r="915" spans="1:40" ht="51" x14ac:dyDescent="0.2">
      <c r="A915" s="227">
        <v>4</v>
      </c>
      <c r="B915" s="227" t="s">
        <v>189</v>
      </c>
      <c r="C915" s="227">
        <v>2</v>
      </c>
      <c r="D915" s="227">
        <v>42</v>
      </c>
      <c r="E915" s="227" t="s">
        <v>190</v>
      </c>
      <c r="F915" s="227">
        <v>1</v>
      </c>
      <c r="G915" s="227">
        <v>421</v>
      </c>
      <c r="H915" s="227" t="s">
        <v>198</v>
      </c>
      <c r="I915" s="227">
        <v>9</v>
      </c>
      <c r="J915" s="227"/>
      <c r="K915" s="227" t="s">
        <v>2024</v>
      </c>
      <c r="L915" s="229">
        <v>2020051290015</v>
      </c>
      <c r="M915" s="227">
        <v>7</v>
      </c>
      <c r="N915" s="227">
        <v>4217</v>
      </c>
      <c r="O915" s="227" t="s">
        <v>201</v>
      </c>
      <c r="P915" s="227" t="s">
        <v>1995</v>
      </c>
      <c r="Q915" s="227">
        <v>4</v>
      </c>
      <c r="R915" s="227" t="s">
        <v>956</v>
      </c>
      <c r="S915" s="227">
        <v>1</v>
      </c>
      <c r="T915" s="227" t="s">
        <v>1996</v>
      </c>
      <c r="U915" s="227" t="s">
        <v>2072</v>
      </c>
      <c r="V915" s="227" t="s">
        <v>2010</v>
      </c>
      <c r="W915" s="227">
        <v>400</v>
      </c>
      <c r="X915" s="227" t="s">
        <v>956</v>
      </c>
      <c r="Y915" s="236">
        <v>10</v>
      </c>
      <c r="Z915" s="236">
        <v>100</v>
      </c>
      <c r="AA915" s="236">
        <v>100</v>
      </c>
      <c r="AB915" s="236">
        <v>100</v>
      </c>
      <c r="AC915" s="236">
        <v>100</v>
      </c>
      <c r="AD915" s="236">
        <v>200</v>
      </c>
      <c r="AE915" s="236">
        <v>200</v>
      </c>
      <c r="AF915" s="236">
        <v>0</v>
      </c>
      <c r="AG915" s="236">
        <v>0</v>
      </c>
      <c r="AH915" s="227">
        <v>10</v>
      </c>
      <c r="AI915" s="230">
        <f t="shared" si="35"/>
        <v>1</v>
      </c>
      <c r="AJ915" s="237">
        <v>312094400</v>
      </c>
      <c r="AK915" s="227" t="s">
        <v>2032</v>
      </c>
      <c r="AL915" s="227" t="s">
        <v>1999</v>
      </c>
      <c r="AM915" s="235">
        <v>250643341</v>
      </c>
      <c r="AN915" s="228" t="s">
        <v>2043</v>
      </c>
    </row>
    <row r="916" spans="1:40" ht="51" x14ac:dyDescent="0.2">
      <c r="A916" s="227">
        <v>3</v>
      </c>
      <c r="B916" s="227" t="s">
        <v>281</v>
      </c>
      <c r="C916" s="227">
        <v>3</v>
      </c>
      <c r="D916" s="227">
        <v>33</v>
      </c>
      <c r="E916" s="227" t="s">
        <v>312</v>
      </c>
      <c r="F916" s="227">
        <v>2</v>
      </c>
      <c r="G916" s="227">
        <v>332</v>
      </c>
      <c r="H916" s="227" t="s">
        <v>324</v>
      </c>
      <c r="I916" s="227">
        <v>13</v>
      </c>
      <c r="J916" s="227"/>
      <c r="K916" s="227" t="s">
        <v>1523</v>
      </c>
      <c r="L916" s="229">
        <v>2020051290014</v>
      </c>
      <c r="M916" s="227">
        <v>1</v>
      </c>
      <c r="N916" s="227">
        <v>3321</v>
      </c>
      <c r="O916" s="227" t="s">
        <v>327</v>
      </c>
      <c r="P916" s="227" t="s">
        <v>1995</v>
      </c>
      <c r="Q916" s="227">
        <v>2</v>
      </c>
      <c r="R916" s="227" t="s">
        <v>956</v>
      </c>
      <c r="S916" s="227">
        <v>0</v>
      </c>
      <c r="T916" s="227" t="s">
        <v>1996</v>
      </c>
      <c r="U916" s="227" t="s">
        <v>2073</v>
      </c>
      <c r="V916" s="227" t="s">
        <v>2010</v>
      </c>
      <c r="W916" s="227">
        <v>50</v>
      </c>
      <c r="X916" s="227" t="s">
        <v>956</v>
      </c>
      <c r="Y916" s="236">
        <v>76</v>
      </c>
      <c r="Z916" s="236">
        <v>0</v>
      </c>
      <c r="AA916" s="236">
        <v>0</v>
      </c>
      <c r="AB916" s="236">
        <v>0</v>
      </c>
      <c r="AC916" s="236">
        <v>0</v>
      </c>
      <c r="AD916" s="236">
        <v>0</v>
      </c>
      <c r="AE916" s="236">
        <v>0</v>
      </c>
      <c r="AF916" s="236">
        <v>50</v>
      </c>
      <c r="AG916" s="236">
        <v>0</v>
      </c>
      <c r="AH916" s="227">
        <v>0</v>
      </c>
      <c r="AI916" s="230">
        <f t="shared" si="35"/>
        <v>0</v>
      </c>
      <c r="AJ916" s="237">
        <v>65000000</v>
      </c>
      <c r="AK916" s="227" t="s">
        <v>2074</v>
      </c>
      <c r="AL916" s="227" t="s">
        <v>1999</v>
      </c>
      <c r="AM916" s="235">
        <v>0</v>
      </c>
      <c r="AN916" s="228" t="s">
        <v>2043</v>
      </c>
    </row>
    <row r="917" spans="1:40" ht="38.25" x14ac:dyDescent="0.2">
      <c r="A917" s="242">
        <v>1</v>
      </c>
      <c r="B917" s="242" t="s">
        <v>5</v>
      </c>
      <c r="C917" s="242">
        <v>9</v>
      </c>
      <c r="D917" s="242">
        <v>19</v>
      </c>
      <c r="E917" s="242" t="s">
        <v>56</v>
      </c>
      <c r="F917" s="242">
        <v>4</v>
      </c>
      <c r="G917" s="242">
        <v>194</v>
      </c>
      <c r="H917" s="242" t="s">
        <v>57</v>
      </c>
      <c r="I917" s="242">
        <v>4</v>
      </c>
      <c r="J917" s="242"/>
      <c r="K917" s="242" t="s">
        <v>1994</v>
      </c>
      <c r="L917" s="244">
        <v>2020051290008</v>
      </c>
      <c r="M917" s="242">
        <v>3</v>
      </c>
      <c r="N917" s="242">
        <v>1943</v>
      </c>
      <c r="O917" s="242" t="s">
        <v>59</v>
      </c>
      <c r="P917" s="242" t="s">
        <v>1995</v>
      </c>
      <c r="Q917" s="242">
        <v>4</v>
      </c>
      <c r="R917" s="242" t="s">
        <v>956</v>
      </c>
      <c r="S917" s="242">
        <v>1</v>
      </c>
      <c r="T917" s="242" t="s">
        <v>1996</v>
      </c>
      <c r="U917" s="242" t="s">
        <v>2075</v>
      </c>
      <c r="V917" s="242" t="s">
        <v>1995</v>
      </c>
      <c r="W917" s="242">
        <v>2</v>
      </c>
      <c r="X917" s="242" t="s">
        <v>956</v>
      </c>
      <c r="Y917" s="241">
        <v>50</v>
      </c>
      <c r="Z917" s="241">
        <v>0</v>
      </c>
      <c r="AA917" s="241">
        <v>0</v>
      </c>
      <c r="AB917" s="241">
        <v>0</v>
      </c>
      <c r="AC917" s="241">
        <v>0</v>
      </c>
      <c r="AD917" s="241">
        <v>1</v>
      </c>
      <c r="AE917" s="241">
        <v>1</v>
      </c>
      <c r="AF917" s="241">
        <v>1</v>
      </c>
      <c r="AG917" s="241">
        <v>0</v>
      </c>
      <c r="AH917" s="242">
        <v>25</v>
      </c>
      <c r="AI917" s="240">
        <f t="shared" si="35"/>
        <v>1</v>
      </c>
      <c r="AJ917" s="243">
        <v>152182821</v>
      </c>
      <c r="AK917" s="227" t="s">
        <v>2007</v>
      </c>
      <c r="AL917" s="227" t="s">
        <v>2008</v>
      </c>
      <c r="AM917" s="235">
        <v>15764837</v>
      </c>
      <c r="AN917" s="228" t="s">
        <v>2076</v>
      </c>
    </row>
    <row r="918" spans="1:40" ht="38.25" x14ac:dyDescent="0.2">
      <c r="A918" s="242"/>
      <c r="B918" s="242"/>
      <c r="C918" s="242"/>
      <c r="D918" s="242"/>
      <c r="E918" s="242"/>
      <c r="F918" s="242"/>
      <c r="G918" s="242"/>
      <c r="H918" s="242"/>
      <c r="I918" s="242"/>
      <c r="J918" s="242"/>
      <c r="K918" s="242"/>
      <c r="L918" s="244"/>
      <c r="M918" s="242"/>
      <c r="N918" s="242"/>
      <c r="O918" s="242"/>
      <c r="P918" s="242"/>
      <c r="Q918" s="242"/>
      <c r="R918" s="242"/>
      <c r="S918" s="242"/>
      <c r="T918" s="242"/>
      <c r="U918" s="242"/>
      <c r="V918" s="242"/>
      <c r="W918" s="242"/>
      <c r="X918" s="242"/>
      <c r="Y918" s="241"/>
      <c r="Z918" s="241"/>
      <c r="AA918" s="241"/>
      <c r="AB918" s="241"/>
      <c r="AC918" s="241"/>
      <c r="AD918" s="241"/>
      <c r="AE918" s="241"/>
      <c r="AF918" s="241"/>
      <c r="AG918" s="241"/>
      <c r="AH918" s="242"/>
      <c r="AI918" s="239">
        <f t="shared" si="35"/>
        <v>0</v>
      </c>
      <c r="AJ918" s="243"/>
      <c r="AK918" s="227" t="s">
        <v>1998</v>
      </c>
      <c r="AL918" s="227" t="s">
        <v>1999</v>
      </c>
      <c r="AM918" s="235">
        <v>0</v>
      </c>
      <c r="AN918" s="228" t="s">
        <v>2077</v>
      </c>
    </row>
    <row r="919" spans="1:40" ht="12.75" customHeight="1" x14ac:dyDescent="0.2">
      <c r="A919" s="242">
        <v>3</v>
      </c>
      <c r="B919" s="242" t="s">
        <v>281</v>
      </c>
      <c r="C919" s="242">
        <v>5</v>
      </c>
      <c r="D919" s="242">
        <v>35</v>
      </c>
      <c r="E919" s="242" t="s">
        <v>296</v>
      </c>
      <c r="F919" s="242">
        <v>3</v>
      </c>
      <c r="G919" s="242">
        <v>353</v>
      </c>
      <c r="H919" s="242" t="s">
        <v>299</v>
      </c>
      <c r="I919" s="242">
        <v>11</v>
      </c>
      <c r="J919" s="242"/>
      <c r="K919" s="242" t="s">
        <v>2068</v>
      </c>
      <c r="L919" s="244">
        <v>2020051290013</v>
      </c>
      <c r="M919" s="242">
        <v>2</v>
      </c>
      <c r="N919" s="242">
        <v>3532</v>
      </c>
      <c r="O919" s="242" t="s">
        <v>300</v>
      </c>
      <c r="P919" s="242" t="s">
        <v>1995</v>
      </c>
      <c r="Q919" s="242">
        <v>4</v>
      </c>
      <c r="R919" s="242" t="s">
        <v>956</v>
      </c>
      <c r="S919" s="242">
        <v>1</v>
      </c>
      <c r="T919" s="242" t="s">
        <v>1996</v>
      </c>
      <c r="U919" s="242" t="s">
        <v>2078</v>
      </c>
      <c r="V919" s="242" t="s">
        <v>2010</v>
      </c>
      <c r="W919" s="242">
        <v>2900</v>
      </c>
      <c r="X919" s="242" t="s">
        <v>956</v>
      </c>
      <c r="Y919" s="241">
        <v>20</v>
      </c>
      <c r="Z919" s="241">
        <v>145</v>
      </c>
      <c r="AA919" s="241">
        <v>0</v>
      </c>
      <c r="AB919" s="241">
        <v>290</v>
      </c>
      <c r="AC919" s="241">
        <v>0</v>
      </c>
      <c r="AD919" s="241">
        <v>725</v>
      </c>
      <c r="AE919" s="241">
        <v>0</v>
      </c>
      <c r="AF919" s="241">
        <v>1740</v>
      </c>
      <c r="AG919" s="241">
        <v>0</v>
      </c>
      <c r="AH919" s="242">
        <v>0</v>
      </c>
      <c r="AI919" s="240">
        <f t="shared" si="35"/>
        <v>0</v>
      </c>
      <c r="AJ919" s="243">
        <v>2402473100</v>
      </c>
      <c r="AK919" s="227" t="s">
        <v>2011</v>
      </c>
      <c r="AL919" s="227" t="s">
        <v>2012</v>
      </c>
      <c r="AM919" s="235">
        <v>0</v>
      </c>
      <c r="AN919" s="228" t="s">
        <v>2077</v>
      </c>
    </row>
    <row r="920" spans="1:40" ht="38.25" x14ac:dyDescent="0.2">
      <c r="A920" s="242"/>
      <c r="B920" s="242"/>
      <c r="C920" s="242"/>
      <c r="D920" s="242"/>
      <c r="E920" s="242"/>
      <c r="F920" s="242"/>
      <c r="G920" s="242"/>
      <c r="H920" s="242"/>
      <c r="I920" s="242"/>
      <c r="J920" s="242"/>
      <c r="K920" s="242"/>
      <c r="L920" s="244"/>
      <c r="M920" s="242"/>
      <c r="N920" s="242"/>
      <c r="O920" s="242"/>
      <c r="P920" s="242"/>
      <c r="Q920" s="242"/>
      <c r="R920" s="242"/>
      <c r="S920" s="242"/>
      <c r="T920" s="242"/>
      <c r="U920" s="242"/>
      <c r="V920" s="242"/>
      <c r="W920" s="242"/>
      <c r="X920" s="242"/>
      <c r="Y920" s="241"/>
      <c r="Z920" s="241"/>
      <c r="AA920" s="241"/>
      <c r="AB920" s="241"/>
      <c r="AC920" s="241"/>
      <c r="AD920" s="241"/>
      <c r="AE920" s="241"/>
      <c r="AF920" s="241"/>
      <c r="AG920" s="241"/>
      <c r="AH920" s="242"/>
      <c r="AI920" s="239">
        <f t="shared" si="35"/>
        <v>0</v>
      </c>
      <c r="AJ920" s="243"/>
      <c r="AK920" s="227" t="s">
        <v>2079</v>
      </c>
      <c r="AL920" s="227" t="s">
        <v>1999</v>
      </c>
      <c r="AM920" s="235">
        <v>0</v>
      </c>
      <c r="AN920" s="228" t="s">
        <v>2077</v>
      </c>
    </row>
    <row r="921" spans="1:40" ht="51" x14ac:dyDescent="0.2">
      <c r="A921" s="227">
        <v>2</v>
      </c>
      <c r="B921" s="227" t="s">
        <v>402</v>
      </c>
      <c r="C921" s="227">
        <v>3</v>
      </c>
      <c r="D921" s="227">
        <v>23</v>
      </c>
      <c r="E921" s="227" t="s">
        <v>403</v>
      </c>
      <c r="F921" s="227">
        <v>1</v>
      </c>
      <c r="G921" s="227">
        <v>231</v>
      </c>
      <c r="H921" s="227" t="s">
        <v>409</v>
      </c>
      <c r="I921" s="227">
        <v>12</v>
      </c>
      <c r="J921" s="227"/>
      <c r="K921" s="227" t="s">
        <v>2024</v>
      </c>
      <c r="L921" s="229">
        <v>2020051290015</v>
      </c>
      <c r="M921" s="227">
        <v>3</v>
      </c>
      <c r="N921" s="227">
        <v>2313</v>
      </c>
      <c r="O921" s="227" t="s">
        <v>410</v>
      </c>
      <c r="P921" s="227" t="s">
        <v>1995</v>
      </c>
      <c r="Q921" s="227">
        <v>4</v>
      </c>
      <c r="R921" s="227" t="s">
        <v>956</v>
      </c>
      <c r="S921" s="227">
        <v>1</v>
      </c>
      <c r="T921" s="227" t="s">
        <v>1996</v>
      </c>
      <c r="U921" s="227" t="s">
        <v>2080</v>
      </c>
      <c r="V921" s="227" t="s">
        <v>983</v>
      </c>
      <c r="W921" s="227">
        <v>100</v>
      </c>
      <c r="X921" s="227" t="s">
        <v>956</v>
      </c>
      <c r="Y921" s="236">
        <v>50</v>
      </c>
      <c r="Z921" s="236">
        <v>0</v>
      </c>
      <c r="AA921" s="236">
        <v>0</v>
      </c>
      <c r="AB921" s="236">
        <v>10</v>
      </c>
      <c r="AC921" s="236">
        <v>0</v>
      </c>
      <c r="AD921" s="236">
        <v>40</v>
      </c>
      <c r="AE921" s="236">
        <v>0</v>
      </c>
      <c r="AF921" s="236">
        <v>50</v>
      </c>
      <c r="AG921" s="236">
        <v>0</v>
      </c>
      <c r="AH921" s="227">
        <v>0</v>
      </c>
      <c r="AI921" s="230">
        <f t="shared" si="35"/>
        <v>0</v>
      </c>
      <c r="AJ921" s="237">
        <v>20000000</v>
      </c>
      <c r="AK921" s="227" t="s">
        <v>2036</v>
      </c>
      <c r="AL921" s="227" t="s">
        <v>1999</v>
      </c>
      <c r="AM921" s="235">
        <v>0</v>
      </c>
      <c r="AN921" s="228" t="s">
        <v>2081</v>
      </c>
    </row>
    <row r="922" spans="1:40" ht="51" x14ac:dyDescent="0.2">
      <c r="A922" s="227">
        <v>3</v>
      </c>
      <c r="B922" s="227" t="s">
        <v>281</v>
      </c>
      <c r="C922" s="227">
        <v>1</v>
      </c>
      <c r="D922" s="227">
        <v>31</v>
      </c>
      <c r="E922" s="227" t="s">
        <v>329</v>
      </c>
      <c r="F922" s="227">
        <v>1</v>
      </c>
      <c r="G922" s="227">
        <v>311</v>
      </c>
      <c r="H922" s="227" t="s">
        <v>330</v>
      </c>
      <c r="I922" s="227">
        <v>11</v>
      </c>
      <c r="J922" s="227"/>
      <c r="K922" s="227" t="s">
        <v>1438</v>
      </c>
      <c r="L922" s="229">
        <v>2020051290011</v>
      </c>
      <c r="M922" s="227">
        <v>1</v>
      </c>
      <c r="N922" s="227">
        <v>3111</v>
      </c>
      <c r="O922" s="227" t="s">
        <v>331</v>
      </c>
      <c r="P922" s="227" t="s">
        <v>983</v>
      </c>
      <c r="Q922" s="227">
        <v>100</v>
      </c>
      <c r="R922" s="227" t="s">
        <v>1368</v>
      </c>
      <c r="S922" s="227">
        <v>10</v>
      </c>
      <c r="T922" s="227" t="s">
        <v>1996</v>
      </c>
      <c r="U922" s="227" t="s">
        <v>2082</v>
      </c>
      <c r="V922" s="227" t="s">
        <v>1995</v>
      </c>
      <c r="W922" s="227">
        <v>1</v>
      </c>
      <c r="X922" s="227" t="s">
        <v>1368</v>
      </c>
      <c r="Y922" s="236">
        <v>30</v>
      </c>
      <c r="Z922" s="236">
        <v>0</v>
      </c>
      <c r="AA922" s="236">
        <v>0</v>
      </c>
      <c r="AB922" s="236">
        <v>0.2</v>
      </c>
      <c r="AC922" s="236">
        <v>0</v>
      </c>
      <c r="AD922" s="236">
        <v>0.3</v>
      </c>
      <c r="AE922" s="236">
        <v>0</v>
      </c>
      <c r="AF922" s="236">
        <v>0.5</v>
      </c>
      <c r="AG922" s="236">
        <v>0</v>
      </c>
      <c r="AH922" s="227">
        <v>0</v>
      </c>
      <c r="AI922" s="230">
        <f t="shared" si="35"/>
        <v>0</v>
      </c>
      <c r="AJ922" s="237">
        <v>15000000</v>
      </c>
      <c r="AK922" s="227" t="s">
        <v>2036</v>
      </c>
      <c r="AL922" s="227" t="s">
        <v>1999</v>
      </c>
      <c r="AM922" s="235">
        <v>0</v>
      </c>
      <c r="AN922" s="228" t="s">
        <v>2081</v>
      </c>
    </row>
    <row r="923" spans="1:40" ht="38.25" x14ac:dyDescent="0.2">
      <c r="A923" s="227">
        <v>3</v>
      </c>
      <c r="B923" s="227" t="s">
        <v>281</v>
      </c>
      <c r="C923" s="227">
        <v>2</v>
      </c>
      <c r="D923" s="227">
        <v>32</v>
      </c>
      <c r="E923" s="227" t="s">
        <v>355</v>
      </c>
      <c r="F923" s="227">
        <v>1</v>
      </c>
      <c r="G923" s="227">
        <v>321</v>
      </c>
      <c r="H923" s="227" t="s">
        <v>378</v>
      </c>
      <c r="I923" s="227">
        <v>7</v>
      </c>
      <c r="J923" s="227"/>
      <c r="K923" s="227" t="s">
        <v>1547</v>
      </c>
      <c r="L923" s="229">
        <v>2020051290012</v>
      </c>
      <c r="M923" s="227">
        <v>3</v>
      </c>
      <c r="N923" s="227">
        <v>3213</v>
      </c>
      <c r="O923" s="227" t="s">
        <v>2083</v>
      </c>
      <c r="P923" s="227" t="s">
        <v>1995</v>
      </c>
      <c r="Q923" s="227">
        <v>4</v>
      </c>
      <c r="R923" s="227" t="s">
        <v>956</v>
      </c>
      <c r="S923" s="227">
        <v>1</v>
      </c>
      <c r="T923" s="227" t="s">
        <v>1996</v>
      </c>
      <c r="U923" s="227" t="s">
        <v>2084</v>
      </c>
      <c r="V923" s="227" t="s">
        <v>1995</v>
      </c>
      <c r="W923" s="227">
        <v>1</v>
      </c>
      <c r="X923" s="227" t="s">
        <v>956</v>
      </c>
      <c r="Y923" s="236">
        <v>100</v>
      </c>
      <c r="Z923" s="236">
        <v>0</v>
      </c>
      <c r="AA923" s="236">
        <v>0</v>
      </c>
      <c r="AB923" s="236">
        <v>0</v>
      </c>
      <c r="AC923" s="236">
        <v>0</v>
      </c>
      <c r="AD923" s="236">
        <v>0.3</v>
      </c>
      <c r="AE923" s="236">
        <v>0</v>
      </c>
      <c r="AF923" s="236">
        <v>0.7</v>
      </c>
      <c r="AG923" s="236">
        <v>0</v>
      </c>
      <c r="AH923" s="227">
        <v>0</v>
      </c>
      <c r="AI923" s="230">
        <f t="shared" si="35"/>
        <v>0</v>
      </c>
      <c r="AJ923" s="237">
        <v>25986828</v>
      </c>
      <c r="AK923" s="227" t="s">
        <v>2057</v>
      </c>
      <c r="AL923" s="227" t="s">
        <v>1999</v>
      </c>
      <c r="AM923" s="235">
        <v>0</v>
      </c>
      <c r="AN923" s="228" t="s">
        <v>2081</v>
      </c>
    </row>
    <row r="924" spans="1:40" ht="51" x14ac:dyDescent="0.2">
      <c r="A924" s="227">
        <v>3</v>
      </c>
      <c r="B924" s="227" t="s">
        <v>281</v>
      </c>
      <c r="C924" s="227">
        <v>3</v>
      </c>
      <c r="D924" s="227">
        <v>33</v>
      </c>
      <c r="E924" s="227" t="s">
        <v>312</v>
      </c>
      <c r="F924" s="227">
        <v>2</v>
      </c>
      <c r="G924" s="227">
        <v>332</v>
      </c>
      <c r="H924" s="227" t="s">
        <v>324</v>
      </c>
      <c r="I924" s="227">
        <v>13</v>
      </c>
      <c r="J924" s="227"/>
      <c r="K924" s="227" t="s">
        <v>1523</v>
      </c>
      <c r="L924" s="229">
        <v>2020051290014</v>
      </c>
      <c r="M924" s="227">
        <v>1</v>
      </c>
      <c r="N924" s="227">
        <v>3321</v>
      </c>
      <c r="O924" s="227" t="s">
        <v>327</v>
      </c>
      <c r="P924" s="227" t="s">
        <v>1995</v>
      </c>
      <c r="Q924" s="227">
        <v>2</v>
      </c>
      <c r="R924" s="227" t="s">
        <v>956</v>
      </c>
      <c r="S924" s="227">
        <v>0</v>
      </c>
      <c r="T924" s="227" t="s">
        <v>1996</v>
      </c>
      <c r="U924" s="227" t="s">
        <v>2085</v>
      </c>
      <c r="V924" s="227" t="s">
        <v>1995</v>
      </c>
      <c r="W924" s="227">
        <v>1</v>
      </c>
      <c r="X924" s="227" t="s">
        <v>956</v>
      </c>
      <c r="Y924" s="236">
        <v>19</v>
      </c>
      <c r="Z924" s="236">
        <v>0</v>
      </c>
      <c r="AA924" s="236">
        <v>0</v>
      </c>
      <c r="AB924" s="236">
        <v>0</v>
      </c>
      <c r="AC924" s="236">
        <v>0</v>
      </c>
      <c r="AD924" s="236">
        <v>0</v>
      </c>
      <c r="AE924" s="236">
        <v>0</v>
      </c>
      <c r="AF924" s="236">
        <v>1</v>
      </c>
      <c r="AG924" s="236">
        <v>0</v>
      </c>
      <c r="AH924" s="227">
        <v>0</v>
      </c>
      <c r="AI924" s="230">
        <f t="shared" si="35"/>
        <v>0</v>
      </c>
      <c r="AJ924" s="237">
        <v>15000000</v>
      </c>
      <c r="AK924" s="227" t="s">
        <v>2074</v>
      </c>
      <c r="AL924" s="227" t="s">
        <v>1999</v>
      </c>
      <c r="AM924" s="235">
        <v>0</v>
      </c>
      <c r="AN924" s="228" t="s">
        <v>2081</v>
      </c>
    </row>
    <row r="925" spans="1:40" ht="38.25" x14ac:dyDescent="0.2">
      <c r="A925" s="227">
        <v>3</v>
      </c>
      <c r="B925" s="227" t="s">
        <v>281</v>
      </c>
      <c r="C925" s="227">
        <v>3</v>
      </c>
      <c r="D925" s="227">
        <v>33</v>
      </c>
      <c r="E925" s="227" t="s">
        <v>312</v>
      </c>
      <c r="F925" s="227">
        <v>2</v>
      </c>
      <c r="G925" s="227">
        <v>332</v>
      </c>
      <c r="H925" s="227" t="s">
        <v>324</v>
      </c>
      <c r="I925" s="227">
        <v>13</v>
      </c>
      <c r="J925" s="227"/>
      <c r="K925" s="227" t="s">
        <v>1523</v>
      </c>
      <c r="L925" s="229">
        <v>2020051290014</v>
      </c>
      <c r="M925" s="227">
        <v>3</v>
      </c>
      <c r="N925" s="227">
        <v>3323</v>
      </c>
      <c r="O925" s="227" t="s">
        <v>325</v>
      </c>
      <c r="P925" s="227" t="s">
        <v>1995</v>
      </c>
      <c r="Q925" s="227">
        <v>4</v>
      </c>
      <c r="R925" s="227" t="s">
        <v>956</v>
      </c>
      <c r="S925" s="227">
        <v>1</v>
      </c>
      <c r="T925" s="227" t="s">
        <v>1996</v>
      </c>
      <c r="U925" s="227" t="s">
        <v>2086</v>
      </c>
      <c r="V925" s="227" t="s">
        <v>1995</v>
      </c>
      <c r="W925" s="227">
        <v>1</v>
      </c>
      <c r="X925" s="227" t="s">
        <v>956</v>
      </c>
      <c r="Y925" s="236">
        <v>100</v>
      </c>
      <c r="Z925" s="236">
        <v>0</v>
      </c>
      <c r="AA925" s="236">
        <v>0</v>
      </c>
      <c r="AB925" s="236">
        <v>0</v>
      </c>
      <c r="AC925" s="236">
        <v>0</v>
      </c>
      <c r="AD925" s="236">
        <v>0</v>
      </c>
      <c r="AE925" s="236">
        <v>0</v>
      </c>
      <c r="AF925" s="236">
        <v>1</v>
      </c>
      <c r="AG925" s="236">
        <v>0</v>
      </c>
      <c r="AH925" s="227">
        <v>0</v>
      </c>
      <c r="AI925" s="230">
        <f t="shared" si="35"/>
        <v>0</v>
      </c>
      <c r="AJ925" s="237">
        <v>52188680</v>
      </c>
      <c r="AK925" s="227" t="s">
        <v>2011</v>
      </c>
      <c r="AL925" s="227" t="s">
        <v>2012</v>
      </c>
      <c r="AM925" s="235">
        <v>0</v>
      </c>
      <c r="AN925" s="228" t="s">
        <v>2081</v>
      </c>
    </row>
    <row r="926" spans="1:40" ht="51" x14ac:dyDescent="0.2">
      <c r="A926" s="227">
        <v>3</v>
      </c>
      <c r="B926" s="227" t="s">
        <v>281</v>
      </c>
      <c r="C926" s="227">
        <v>3</v>
      </c>
      <c r="D926" s="227">
        <v>33</v>
      </c>
      <c r="E926" s="227" t="s">
        <v>312</v>
      </c>
      <c r="F926" s="227">
        <v>2</v>
      </c>
      <c r="G926" s="227">
        <v>332</v>
      </c>
      <c r="H926" s="227" t="s">
        <v>324</v>
      </c>
      <c r="I926" s="227">
        <v>13</v>
      </c>
      <c r="J926" s="227"/>
      <c r="K926" s="227" t="s">
        <v>1523</v>
      </c>
      <c r="L926" s="229">
        <v>2020051290014</v>
      </c>
      <c r="M926" s="227">
        <v>4</v>
      </c>
      <c r="N926" s="227">
        <v>3324</v>
      </c>
      <c r="O926" s="227" t="s">
        <v>326</v>
      </c>
      <c r="P926" s="227" t="s">
        <v>1995</v>
      </c>
      <c r="Q926" s="227">
        <v>4</v>
      </c>
      <c r="R926" s="227" t="s">
        <v>956</v>
      </c>
      <c r="S926" s="227">
        <v>2</v>
      </c>
      <c r="T926" s="227" t="s">
        <v>1996</v>
      </c>
      <c r="U926" s="227" t="s">
        <v>2087</v>
      </c>
      <c r="V926" s="227" t="s">
        <v>2010</v>
      </c>
      <c r="W926" s="227">
        <v>20</v>
      </c>
      <c r="X926" s="227" t="s">
        <v>956</v>
      </c>
      <c r="Y926" s="236">
        <v>40</v>
      </c>
      <c r="Z926" s="236">
        <v>0</v>
      </c>
      <c r="AA926" s="236">
        <v>0</v>
      </c>
      <c r="AB926" s="236">
        <v>0</v>
      </c>
      <c r="AC926" s="236">
        <v>0</v>
      </c>
      <c r="AD926" s="236">
        <v>20</v>
      </c>
      <c r="AE926" s="236">
        <v>0</v>
      </c>
      <c r="AF926" s="236">
        <v>0</v>
      </c>
      <c r="AG926" s="236">
        <v>0</v>
      </c>
      <c r="AH926" s="227">
        <v>0</v>
      </c>
      <c r="AI926" s="230">
        <f t="shared" si="35"/>
        <v>0</v>
      </c>
      <c r="AJ926" s="237">
        <v>60000000</v>
      </c>
      <c r="AK926" s="227" t="s">
        <v>2036</v>
      </c>
      <c r="AL926" s="227" t="s">
        <v>1999</v>
      </c>
      <c r="AM926" s="235">
        <v>0</v>
      </c>
      <c r="AN926" s="228" t="s">
        <v>2081</v>
      </c>
    </row>
    <row r="927" spans="1:40" ht="38.25" x14ac:dyDescent="0.2">
      <c r="A927" s="227">
        <v>3</v>
      </c>
      <c r="B927" s="227" t="s">
        <v>281</v>
      </c>
      <c r="C927" s="227">
        <v>3</v>
      </c>
      <c r="D927" s="227">
        <v>33</v>
      </c>
      <c r="E927" s="227" t="s">
        <v>312</v>
      </c>
      <c r="F927" s="227">
        <v>2</v>
      </c>
      <c r="G927" s="227">
        <v>332</v>
      </c>
      <c r="H927" s="227" t="s">
        <v>324</v>
      </c>
      <c r="I927" s="227">
        <v>13</v>
      </c>
      <c r="J927" s="227"/>
      <c r="K927" s="227" t="s">
        <v>1523</v>
      </c>
      <c r="L927" s="229">
        <v>2020051290014</v>
      </c>
      <c r="M927" s="227">
        <v>4</v>
      </c>
      <c r="N927" s="227">
        <v>3324</v>
      </c>
      <c r="O927" s="227" t="s">
        <v>326</v>
      </c>
      <c r="P927" s="227" t="s">
        <v>1995</v>
      </c>
      <c r="Q927" s="227">
        <v>4</v>
      </c>
      <c r="R927" s="227" t="s">
        <v>956</v>
      </c>
      <c r="S927" s="227">
        <v>2</v>
      </c>
      <c r="T927" s="227" t="s">
        <v>1996</v>
      </c>
      <c r="U927" s="227" t="s">
        <v>2088</v>
      </c>
      <c r="V927" s="227" t="s">
        <v>1995</v>
      </c>
      <c r="W927" s="227">
        <v>1</v>
      </c>
      <c r="X927" s="227" t="s">
        <v>956</v>
      </c>
      <c r="Y927" s="236">
        <v>10</v>
      </c>
      <c r="Z927" s="236">
        <v>0</v>
      </c>
      <c r="AA927" s="236">
        <v>0</v>
      </c>
      <c r="AB927" s="236">
        <v>0</v>
      </c>
      <c r="AC927" s="236">
        <v>0</v>
      </c>
      <c r="AD927" s="236">
        <v>0</v>
      </c>
      <c r="AE927" s="236">
        <v>0</v>
      </c>
      <c r="AF927" s="236">
        <v>1</v>
      </c>
      <c r="AG927" s="236">
        <v>0</v>
      </c>
      <c r="AH927" s="227">
        <v>0</v>
      </c>
      <c r="AI927" s="230">
        <f t="shared" si="35"/>
        <v>0</v>
      </c>
      <c r="AJ927" s="237">
        <v>25218868</v>
      </c>
      <c r="AK927" s="227" t="s">
        <v>2048</v>
      </c>
      <c r="AL927" s="227" t="s">
        <v>2049</v>
      </c>
      <c r="AM927" s="235">
        <v>0</v>
      </c>
      <c r="AN927" s="228" t="s">
        <v>2081</v>
      </c>
    </row>
    <row r="928" spans="1:40" ht="51" x14ac:dyDescent="0.2">
      <c r="A928" s="227">
        <v>3</v>
      </c>
      <c r="B928" s="227" t="s">
        <v>281</v>
      </c>
      <c r="C928" s="227">
        <v>3</v>
      </c>
      <c r="D928" s="227">
        <v>33</v>
      </c>
      <c r="E928" s="227" t="s">
        <v>312</v>
      </c>
      <c r="F928" s="227">
        <v>2</v>
      </c>
      <c r="G928" s="227">
        <v>332</v>
      </c>
      <c r="H928" s="227" t="s">
        <v>324</v>
      </c>
      <c r="I928" s="227">
        <v>13</v>
      </c>
      <c r="J928" s="227"/>
      <c r="K928" s="227" t="s">
        <v>1523</v>
      </c>
      <c r="L928" s="229">
        <v>2020051290014</v>
      </c>
      <c r="M928" s="227">
        <v>4</v>
      </c>
      <c r="N928" s="227">
        <v>3324</v>
      </c>
      <c r="O928" s="227" t="s">
        <v>326</v>
      </c>
      <c r="P928" s="227" t="s">
        <v>1995</v>
      </c>
      <c r="Q928" s="227">
        <v>4</v>
      </c>
      <c r="R928" s="227" t="s">
        <v>956</v>
      </c>
      <c r="S928" s="227">
        <v>2</v>
      </c>
      <c r="T928" s="227" t="s">
        <v>1996</v>
      </c>
      <c r="U928" s="227" t="s">
        <v>2089</v>
      </c>
      <c r="V928" s="227" t="s">
        <v>1995</v>
      </c>
      <c r="W928" s="227">
        <v>1</v>
      </c>
      <c r="X928" s="227" t="s">
        <v>956</v>
      </c>
      <c r="Y928" s="236">
        <v>25</v>
      </c>
      <c r="Z928" s="236">
        <v>0</v>
      </c>
      <c r="AA928" s="236">
        <v>0</v>
      </c>
      <c r="AB928" s="236">
        <v>0</v>
      </c>
      <c r="AC928" s="236">
        <v>0</v>
      </c>
      <c r="AD928" s="236">
        <v>0</v>
      </c>
      <c r="AE928" s="236">
        <v>0</v>
      </c>
      <c r="AF928" s="236">
        <v>1</v>
      </c>
      <c r="AG928" s="236">
        <v>0</v>
      </c>
      <c r="AH928" s="227">
        <v>0</v>
      </c>
      <c r="AI928" s="230">
        <f t="shared" si="35"/>
        <v>0</v>
      </c>
      <c r="AJ928" s="237">
        <v>31000000</v>
      </c>
      <c r="AK928" s="227" t="s">
        <v>2036</v>
      </c>
      <c r="AL928" s="227" t="s">
        <v>1999</v>
      </c>
      <c r="AM928" s="235">
        <v>0</v>
      </c>
      <c r="AN928" s="228" t="s">
        <v>2081</v>
      </c>
    </row>
    <row r="929" spans="1:40" ht="51" x14ac:dyDescent="0.2">
      <c r="A929" s="227">
        <v>3</v>
      </c>
      <c r="B929" s="227" t="s">
        <v>281</v>
      </c>
      <c r="C929" s="227">
        <v>3</v>
      </c>
      <c r="D929" s="227">
        <v>33</v>
      </c>
      <c r="E929" s="227" t="s">
        <v>312</v>
      </c>
      <c r="F929" s="227">
        <v>2</v>
      </c>
      <c r="G929" s="227">
        <v>332</v>
      </c>
      <c r="H929" s="227" t="s">
        <v>324</v>
      </c>
      <c r="I929" s="227">
        <v>13</v>
      </c>
      <c r="J929" s="227"/>
      <c r="K929" s="227" t="s">
        <v>1523</v>
      </c>
      <c r="L929" s="229">
        <v>2020051290014</v>
      </c>
      <c r="M929" s="227">
        <v>4</v>
      </c>
      <c r="N929" s="227">
        <v>3324</v>
      </c>
      <c r="O929" s="227" t="s">
        <v>326</v>
      </c>
      <c r="P929" s="227" t="s">
        <v>1995</v>
      </c>
      <c r="Q929" s="227">
        <v>4</v>
      </c>
      <c r="R929" s="227" t="s">
        <v>956</v>
      </c>
      <c r="S929" s="227">
        <v>2</v>
      </c>
      <c r="T929" s="227" t="s">
        <v>1996</v>
      </c>
      <c r="U929" s="227" t="s">
        <v>2090</v>
      </c>
      <c r="V929" s="227" t="s">
        <v>1995</v>
      </c>
      <c r="W929" s="227">
        <v>1</v>
      </c>
      <c r="X929" s="227" t="s">
        <v>956</v>
      </c>
      <c r="Y929" s="236">
        <v>25</v>
      </c>
      <c r="Z929" s="236">
        <v>0</v>
      </c>
      <c r="AA929" s="236">
        <v>0</v>
      </c>
      <c r="AB929" s="236">
        <v>0</v>
      </c>
      <c r="AC929" s="236">
        <v>0</v>
      </c>
      <c r="AD929" s="236">
        <v>0</v>
      </c>
      <c r="AE929" s="236">
        <v>0</v>
      </c>
      <c r="AF929" s="236">
        <v>1</v>
      </c>
      <c r="AG929" s="236">
        <v>0</v>
      </c>
      <c r="AH929" s="227">
        <v>0</v>
      </c>
      <c r="AI929" s="230">
        <f t="shared" si="35"/>
        <v>0</v>
      </c>
      <c r="AJ929" s="237">
        <v>31000000</v>
      </c>
      <c r="AK929" s="227" t="s">
        <v>2036</v>
      </c>
      <c r="AL929" s="227" t="s">
        <v>1999</v>
      </c>
      <c r="AM929" s="235">
        <v>0</v>
      </c>
      <c r="AN929" s="228" t="s">
        <v>2081</v>
      </c>
    </row>
    <row r="930" spans="1:40" ht="51" x14ac:dyDescent="0.2">
      <c r="A930" s="227">
        <v>3</v>
      </c>
      <c r="B930" s="227" t="s">
        <v>281</v>
      </c>
      <c r="C930" s="227">
        <v>4</v>
      </c>
      <c r="D930" s="227">
        <v>34</v>
      </c>
      <c r="E930" s="227" t="s">
        <v>383</v>
      </c>
      <c r="F930" s="227">
        <v>1</v>
      </c>
      <c r="G930" s="227">
        <v>341</v>
      </c>
      <c r="H930" s="227" t="s">
        <v>393</v>
      </c>
      <c r="I930" s="227">
        <v>6</v>
      </c>
      <c r="J930" s="227"/>
      <c r="K930" s="227" t="s">
        <v>2051</v>
      </c>
      <c r="L930" s="229">
        <v>2020051290005</v>
      </c>
      <c r="M930" s="227">
        <v>1</v>
      </c>
      <c r="N930" s="227">
        <v>3411</v>
      </c>
      <c r="O930" s="227" t="s">
        <v>395</v>
      </c>
      <c r="P930" s="227" t="s">
        <v>1995</v>
      </c>
      <c r="Q930" s="227">
        <v>4</v>
      </c>
      <c r="R930" s="227" t="s">
        <v>956</v>
      </c>
      <c r="S930" s="227">
        <v>1</v>
      </c>
      <c r="T930" s="227" t="s">
        <v>1996</v>
      </c>
      <c r="U930" s="227" t="s">
        <v>2091</v>
      </c>
      <c r="V930" s="227" t="s">
        <v>1995</v>
      </c>
      <c r="W930" s="227">
        <v>1</v>
      </c>
      <c r="X930" s="227" t="s">
        <v>956</v>
      </c>
      <c r="Y930" s="236">
        <v>50</v>
      </c>
      <c r="Z930" s="236">
        <v>0.25</v>
      </c>
      <c r="AA930" s="236">
        <v>0</v>
      </c>
      <c r="AB930" s="236">
        <v>0.25</v>
      </c>
      <c r="AC930" s="236">
        <v>0.25</v>
      </c>
      <c r="AD930" s="236">
        <v>0.25</v>
      </c>
      <c r="AE930" s="236">
        <v>0</v>
      </c>
      <c r="AF930" s="236">
        <v>0.25</v>
      </c>
      <c r="AG930" s="236">
        <v>0</v>
      </c>
      <c r="AH930" s="227">
        <v>12.5</v>
      </c>
      <c r="AI930" s="230">
        <f t="shared" si="35"/>
        <v>1</v>
      </c>
      <c r="AJ930" s="237">
        <v>3754168</v>
      </c>
      <c r="AK930" s="227" t="s">
        <v>2092</v>
      </c>
      <c r="AL930" s="227" t="s">
        <v>1999</v>
      </c>
      <c r="AM930" s="235">
        <v>3224310</v>
      </c>
      <c r="AN930" s="228" t="s">
        <v>2093</v>
      </c>
    </row>
    <row r="931" spans="1:40" ht="25.5" x14ac:dyDescent="0.2">
      <c r="A931" s="227">
        <v>3</v>
      </c>
      <c r="B931" s="227" t="s">
        <v>281</v>
      </c>
      <c r="C931" s="227">
        <v>4</v>
      </c>
      <c r="D931" s="227">
        <v>34</v>
      </c>
      <c r="E931" s="227" t="s">
        <v>383</v>
      </c>
      <c r="F931" s="227">
        <v>1</v>
      </c>
      <c r="G931" s="227">
        <v>341</v>
      </c>
      <c r="H931" s="227" t="s">
        <v>393</v>
      </c>
      <c r="I931" s="227">
        <v>6</v>
      </c>
      <c r="J931" s="227"/>
      <c r="K931" s="227" t="s">
        <v>2051</v>
      </c>
      <c r="L931" s="229">
        <v>2020051290005</v>
      </c>
      <c r="M931" s="227">
        <v>1</v>
      </c>
      <c r="N931" s="227">
        <v>3411</v>
      </c>
      <c r="O931" s="227" t="s">
        <v>395</v>
      </c>
      <c r="P931" s="227" t="s">
        <v>1995</v>
      </c>
      <c r="Q931" s="227">
        <v>4</v>
      </c>
      <c r="R931" s="227" t="s">
        <v>956</v>
      </c>
      <c r="S931" s="227">
        <v>1</v>
      </c>
      <c r="T931" s="227" t="s">
        <v>1996</v>
      </c>
      <c r="U931" s="227" t="s">
        <v>2094</v>
      </c>
      <c r="V931" s="227" t="s">
        <v>1995</v>
      </c>
      <c r="W931" s="227">
        <v>1</v>
      </c>
      <c r="X931" s="227" t="s">
        <v>956</v>
      </c>
      <c r="Y931" s="236">
        <v>50</v>
      </c>
      <c r="Z931" s="236">
        <v>0</v>
      </c>
      <c r="AA931" s="236">
        <v>0</v>
      </c>
      <c r="AB931" s="236">
        <v>0</v>
      </c>
      <c r="AC931" s="236">
        <v>0</v>
      </c>
      <c r="AD931" s="236">
        <v>0.5</v>
      </c>
      <c r="AE931" s="236">
        <v>0</v>
      </c>
      <c r="AF931" s="236">
        <v>0.5</v>
      </c>
      <c r="AG931" s="236">
        <v>0</v>
      </c>
      <c r="AH931" s="227">
        <v>0</v>
      </c>
      <c r="AI931" s="230">
        <f t="shared" si="35"/>
        <v>0</v>
      </c>
      <c r="AJ931" s="237">
        <v>10000000</v>
      </c>
      <c r="AK931" s="227" t="s">
        <v>2011</v>
      </c>
      <c r="AL931" s="227" t="s">
        <v>2012</v>
      </c>
      <c r="AM931" s="235">
        <v>0</v>
      </c>
      <c r="AN931" s="228" t="s">
        <v>2093</v>
      </c>
    </row>
    <row r="932" spans="1:40" ht="25.5" x14ac:dyDescent="0.2">
      <c r="A932" s="227">
        <v>3</v>
      </c>
      <c r="B932" s="227" t="s">
        <v>281</v>
      </c>
      <c r="C932" s="227">
        <v>4</v>
      </c>
      <c r="D932" s="227">
        <v>34</v>
      </c>
      <c r="E932" s="227" t="s">
        <v>383</v>
      </c>
      <c r="F932" s="227">
        <v>1</v>
      </c>
      <c r="G932" s="227">
        <v>341</v>
      </c>
      <c r="H932" s="227" t="s">
        <v>393</v>
      </c>
      <c r="I932" s="227">
        <v>6</v>
      </c>
      <c r="J932" s="227"/>
      <c r="K932" s="227" t="s">
        <v>2051</v>
      </c>
      <c r="L932" s="229">
        <v>2020051290005</v>
      </c>
      <c r="M932" s="227">
        <v>2</v>
      </c>
      <c r="N932" s="227">
        <v>3412</v>
      </c>
      <c r="O932" s="227" t="s">
        <v>398</v>
      </c>
      <c r="P932" s="227" t="s">
        <v>1995</v>
      </c>
      <c r="Q932" s="227">
        <v>4</v>
      </c>
      <c r="R932" s="227" t="s">
        <v>956</v>
      </c>
      <c r="S932" s="227">
        <v>2</v>
      </c>
      <c r="T932" s="227" t="s">
        <v>1996</v>
      </c>
      <c r="U932" s="227" t="s">
        <v>2095</v>
      </c>
      <c r="V932" s="227" t="s">
        <v>1995</v>
      </c>
      <c r="W932" s="227">
        <v>1</v>
      </c>
      <c r="X932" s="227" t="s">
        <v>956</v>
      </c>
      <c r="Y932" s="236">
        <v>100</v>
      </c>
      <c r="Z932" s="236">
        <v>0</v>
      </c>
      <c r="AA932" s="236">
        <v>0</v>
      </c>
      <c r="AB932" s="236">
        <v>0</v>
      </c>
      <c r="AC932" s="236">
        <v>0</v>
      </c>
      <c r="AD932" s="236">
        <v>1</v>
      </c>
      <c r="AE932" s="236">
        <v>0</v>
      </c>
      <c r="AF932" s="236">
        <v>0</v>
      </c>
      <c r="AG932" s="236">
        <v>0</v>
      </c>
      <c r="AH932" s="227">
        <v>0</v>
      </c>
      <c r="AI932" s="230">
        <f t="shared" si="35"/>
        <v>0</v>
      </c>
      <c r="AJ932" s="237">
        <v>25000000</v>
      </c>
      <c r="AK932" s="227" t="s">
        <v>2011</v>
      </c>
      <c r="AL932" s="227" t="s">
        <v>2012</v>
      </c>
      <c r="AM932" s="235">
        <v>0</v>
      </c>
      <c r="AN932" s="228" t="s">
        <v>2081</v>
      </c>
    </row>
    <row r="933" spans="1:40" ht="38.25" x14ac:dyDescent="0.2">
      <c r="A933" s="227">
        <v>3</v>
      </c>
      <c r="B933" s="227" t="s">
        <v>281</v>
      </c>
      <c r="C933" s="227">
        <v>4</v>
      </c>
      <c r="D933" s="227">
        <v>34</v>
      </c>
      <c r="E933" s="227" t="s">
        <v>383</v>
      </c>
      <c r="F933" s="227">
        <v>1</v>
      </c>
      <c r="G933" s="227">
        <v>341</v>
      </c>
      <c r="H933" s="227" t="s">
        <v>393</v>
      </c>
      <c r="I933" s="227">
        <v>6</v>
      </c>
      <c r="J933" s="227"/>
      <c r="K933" s="227" t="s">
        <v>2051</v>
      </c>
      <c r="L933" s="229">
        <v>2020051290005</v>
      </c>
      <c r="M933" s="227">
        <v>3</v>
      </c>
      <c r="N933" s="227">
        <v>3413</v>
      </c>
      <c r="O933" s="227" t="s">
        <v>396</v>
      </c>
      <c r="P933" s="227" t="s">
        <v>1995</v>
      </c>
      <c r="Q933" s="227">
        <v>4</v>
      </c>
      <c r="R933" s="227" t="s">
        <v>956</v>
      </c>
      <c r="S933" s="227">
        <v>2</v>
      </c>
      <c r="T933" s="227" t="s">
        <v>1996</v>
      </c>
      <c r="U933" s="227" t="s">
        <v>2096</v>
      </c>
      <c r="V933" s="227" t="s">
        <v>1995</v>
      </c>
      <c r="W933" s="227">
        <v>1000</v>
      </c>
      <c r="X933" s="227" t="s">
        <v>956</v>
      </c>
      <c r="Y933" s="236">
        <v>70</v>
      </c>
      <c r="Z933" s="236">
        <v>0</v>
      </c>
      <c r="AA933" s="236">
        <v>0</v>
      </c>
      <c r="AB933" s="236">
        <v>0</v>
      </c>
      <c r="AC933" s="236">
        <v>0</v>
      </c>
      <c r="AD933" s="236">
        <v>500</v>
      </c>
      <c r="AE933" s="236">
        <v>0</v>
      </c>
      <c r="AF933" s="236">
        <v>500</v>
      </c>
      <c r="AG933" s="236">
        <v>0</v>
      </c>
      <c r="AH933" s="227">
        <v>0</v>
      </c>
      <c r="AI933" s="230">
        <f t="shared" si="35"/>
        <v>0</v>
      </c>
      <c r="AJ933" s="237">
        <v>25000000</v>
      </c>
      <c r="AK933" s="227" t="s">
        <v>2011</v>
      </c>
      <c r="AL933" s="227" t="s">
        <v>2012</v>
      </c>
      <c r="AM933" s="235">
        <v>0</v>
      </c>
      <c r="AN933" s="228" t="s">
        <v>2081</v>
      </c>
    </row>
    <row r="934" spans="1:40" ht="51" x14ac:dyDescent="0.2">
      <c r="A934" s="227">
        <v>3</v>
      </c>
      <c r="B934" s="227" t="s">
        <v>281</v>
      </c>
      <c r="C934" s="227">
        <v>4</v>
      </c>
      <c r="D934" s="227">
        <v>34</v>
      </c>
      <c r="E934" s="227" t="s">
        <v>383</v>
      </c>
      <c r="F934" s="227">
        <v>1</v>
      </c>
      <c r="G934" s="227">
        <v>341</v>
      </c>
      <c r="H934" s="227" t="s">
        <v>393</v>
      </c>
      <c r="I934" s="227">
        <v>6</v>
      </c>
      <c r="J934" s="227"/>
      <c r="K934" s="227" t="s">
        <v>2051</v>
      </c>
      <c r="L934" s="229">
        <v>2020051290005</v>
      </c>
      <c r="M934" s="227">
        <v>3</v>
      </c>
      <c r="N934" s="227">
        <v>3413</v>
      </c>
      <c r="O934" s="227" t="s">
        <v>396</v>
      </c>
      <c r="P934" s="227" t="s">
        <v>1995</v>
      </c>
      <c r="Q934" s="227">
        <v>4</v>
      </c>
      <c r="R934" s="227" t="s">
        <v>956</v>
      </c>
      <c r="S934" s="227">
        <v>2</v>
      </c>
      <c r="T934" s="227" t="s">
        <v>1996</v>
      </c>
      <c r="U934" s="227" t="s">
        <v>2097</v>
      </c>
      <c r="V934" s="227" t="s">
        <v>1995</v>
      </c>
      <c r="W934" s="227">
        <v>1</v>
      </c>
      <c r="X934" s="227" t="s">
        <v>956</v>
      </c>
      <c r="Y934" s="236">
        <v>10</v>
      </c>
      <c r="Z934" s="236">
        <v>0</v>
      </c>
      <c r="AA934" s="236">
        <v>0</v>
      </c>
      <c r="AB934" s="236">
        <v>0</v>
      </c>
      <c r="AC934" s="236">
        <v>0</v>
      </c>
      <c r="AD934" s="236">
        <v>0.5</v>
      </c>
      <c r="AE934" s="236">
        <v>0</v>
      </c>
      <c r="AF934" s="236">
        <v>0.5</v>
      </c>
      <c r="AG934" s="236">
        <v>0</v>
      </c>
      <c r="AH934" s="227">
        <v>0</v>
      </c>
      <c r="AI934" s="230">
        <f t="shared" si="35"/>
        <v>0</v>
      </c>
      <c r="AJ934" s="237">
        <v>3425520</v>
      </c>
      <c r="AK934" s="227" t="s">
        <v>2098</v>
      </c>
      <c r="AL934" s="227" t="s">
        <v>1999</v>
      </c>
      <c r="AM934" s="235">
        <v>0</v>
      </c>
      <c r="AN934" s="228" t="s">
        <v>2081</v>
      </c>
    </row>
    <row r="935" spans="1:40" ht="51" x14ac:dyDescent="0.2">
      <c r="A935" s="227">
        <v>3</v>
      </c>
      <c r="B935" s="227" t="s">
        <v>281</v>
      </c>
      <c r="C935" s="227">
        <v>4</v>
      </c>
      <c r="D935" s="227">
        <v>34</v>
      </c>
      <c r="E935" s="227" t="s">
        <v>383</v>
      </c>
      <c r="F935" s="227">
        <v>1</v>
      </c>
      <c r="G935" s="227">
        <v>341</v>
      </c>
      <c r="H935" s="227" t="s">
        <v>393</v>
      </c>
      <c r="I935" s="227">
        <v>6</v>
      </c>
      <c r="J935" s="227"/>
      <c r="K935" s="227" t="s">
        <v>2051</v>
      </c>
      <c r="L935" s="229">
        <v>2020051290005</v>
      </c>
      <c r="M935" s="227">
        <v>4</v>
      </c>
      <c r="N935" s="227">
        <v>3414</v>
      </c>
      <c r="O935" s="227" t="s">
        <v>394</v>
      </c>
      <c r="P935" s="227" t="s">
        <v>1995</v>
      </c>
      <c r="Q935" s="227">
        <v>4</v>
      </c>
      <c r="R935" s="227" t="s">
        <v>956</v>
      </c>
      <c r="S935" s="227">
        <v>1</v>
      </c>
      <c r="T935" s="227" t="s">
        <v>1996</v>
      </c>
      <c r="U935" s="227" t="s">
        <v>2099</v>
      </c>
      <c r="V935" s="227" t="s">
        <v>1995</v>
      </c>
      <c r="W935" s="227">
        <v>1</v>
      </c>
      <c r="X935" s="227" t="s">
        <v>956</v>
      </c>
      <c r="Y935" s="236">
        <v>100</v>
      </c>
      <c r="Z935" s="236">
        <v>0</v>
      </c>
      <c r="AA935" s="236">
        <v>0</v>
      </c>
      <c r="AB935" s="236">
        <v>0.25</v>
      </c>
      <c r="AC935" s="236">
        <v>0</v>
      </c>
      <c r="AD935" s="236">
        <v>0.25</v>
      </c>
      <c r="AE935" s="236">
        <v>0</v>
      </c>
      <c r="AF935" s="236">
        <v>0.5</v>
      </c>
      <c r="AG935" s="236">
        <v>0</v>
      </c>
      <c r="AH935" s="227">
        <v>0</v>
      </c>
      <c r="AI935" s="230">
        <f t="shared" si="35"/>
        <v>0</v>
      </c>
      <c r="AJ935" s="237">
        <v>3425520</v>
      </c>
      <c r="AK935" s="227" t="s">
        <v>2098</v>
      </c>
      <c r="AL935" s="227" t="s">
        <v>1999</v>
      </c>
      <c r="AM935" s="235">
        <v>0</v>
      </c>
      <c r="AN935" s="228" t="s">
        <v>2081</v>
      </c>
    </row>
    <row r="936" spans="1:40" ht="38.25" x14ac:dyDescent="0.2">
      <c r="A936" s="227">
        <v>3</v>
      </c>
      <c r="B936" s="227" t="s">
        <v>281</v>
      </c>
      <c r="C936" s="227">
        <v>4</v>
      </c>
      <c r="D936" s="227">
        <v>34</v>
      </c>
      <c r="E936" s="227" t="s">
        <v>383</v>
      </c>
      <c r="F936" s="227">
        <v>2</v>
      </c>
      <c r="G936" s="227">
        <v>342</v>
      </c>
      <c r="H936" s="227" t="s">
        <v>399</v>
      </c>
      <c r="I936" s="227">
        <v>6</v>
      </c>
      <c r="J936" s="227"/>
      <c r="K936" s="227" t="s">
        <v>2051</v>
      </c>
      <c r="L936" s="229">
        <v>2020051290005</v>
      </c>
      <c r="M936" s="227">
        <v>2</v>
      </c>
      <c r="N936" s="227">
        <v>3422</v>
      </c>
      <c r="O936" s="227" t="s">
        <v>400</v>
      </c>
      <c r="P936" s="227" t="s">
        <v>1995</v>
      </c>
      <c r="Q936" s="227">
        <v>4</v>
      </c>
      <c r="R936" s="227" t="s">
        <v>956</v>
      </c>
      <c r="S936" s="227">
        <v>1</v>
      </c>
      <c r="T936" s="227" t="s">
        <v>1996</v>
      </c>
      <c r="U936" s="227" t="s">
        <v>2100</v>
      </c>
      <c r="V936" s="227" t="s">
        <v>2028</v>
      </c>
      <c r="W936" s="227">
        <v>12</v>
      </c>
      <c r="X936" s="227" t="s">
        <v>956</v>
      </c>
      <c r="Y936" s="236">
        <v>100</v>
      </c>
      <c r="Z936" s="236">
        <v>3</v>
      </c>
      <c r="AA936" s="236">
        <v>0</v>
      </c>
      <c r="AB936" s="236">
        <v>3</v>
      </c>
      <c r="AC936" s="236">
        <v>3</v>
      </c>
      <c r="AD936" s="236">
        <v>3</v>
      </c>
      <c r="AE936" s="236">
        <v>1</v>
      </c>
      <c r="AF936" s="236">
        <v>3</v>
      </c>
      <c r="AG936" s="236">
        <v>0</v>
      </c>
      <c r="AH936" s="227">
        <v>33.33</v>
      </c>
      <c r="AI936" s="230">
        <f t="shared" si="35"/>
        <v>1</v>
      </c>
      <c r="AJ936" s="237">
        <v>726813324</v>
      </c>
      <c r="AK936" s="227" t="s">
        <v>2057</v>
      </c>
      <c r="AL936" s="227" t="s">
        <v>1999</v>
      </c>
      <c r="AM936" s="235">
        <v>302211259</v>
      </c>
      <c r="AN936" s="228" t="s">
        <v>2093</v>
      </c>
    </row>
    <row r="937" spans="1:40" ht="38.25" x14ac:dyDescent="0.2">
      <c r="A937" s="227">
        <v>3</v>
      </c>
      <c r="B937" s="227" t="s">
        <v>281</v>
      </c>
      <c r="C937" s="227">
        <v>4</v>
      </c>
      <c r="D937" s="227">
        <v>34</v>
      </c>
      <c r="E937" s="227" t="s">
        <v>383</v>
      </c>
      <c r="F937" s="227">
        <v>4</v>
      </c>
      <c r="G937" s="227">
        <v>344</v>
      </c>
      <c r="H937" s="227" t="s">
        <v>390</v>
      </c>
      <c r="I937" s="227">
        <v>6</v>
      </c>
      <c r="J937" s="227"/>
      <c r="K937" s="227" t="s">
        <v>1547</v>
      </c>
      <c r="L937" s="229">
        <v>2020051290012</v>
      </c>
      <c r="M937" s="227">
        <v>2</v>
      </c>
      <c r="N937" s="227">
        <v>3442</v>
      </c>
      <c r="O937" s="227" t="s">
        <v>392</v>
      </c>
      <c r="P937" s="227" t="s">
        <v>1995</v>
      </c>
      <c r="Q937" s="227">
        <v>4</v>
      </c>
      <c r="R937" s="227" t="s">
        <v>956</v>
      </c>
      <c r="S937" s="227">
        <v>1</v>
      </c>
      <c r="T937" s="227" t="s">
        <v>1996</v>
      </c>
      <c r="U937" s="227" t="s">
        <v>2101</v>
      </c>
      <c r="V937" s="227" t="s">
        <v>1995</v>
      </c>
      <c r="W937" s="227">
        <v>1</v>
      </c>
      <c r="X937" s="227" t="s">
        <v>956</v>
      </c>
      <c r="Y937" s="236">
        <v>5</v>
      </c>
      <c r="Z937" s="236">
        <v>0</v>
      </c>
      <c r="AA937" s="236">
        <v>0</v>
      </c>
      <c r="AB937" s="236">
        <v>0.5</v>
      </c>
      <c r="AC937" s="236">
        <v>0</v>
      </c>
      <c r="AD937" s="236">
        <v>0.25</v>
      </c>
      <c r="AE937" s="236">
        <v>0</v>
      </c>
      <c r="AF937" s="236">
        <v>0.25</v>
      </c>
      <c r="AG937" s="236">
        <v>0</v>
      </c>
      <c r="AH937" s="227">
        <v>0</v>
      </c>
      <c r="AI937" s="230">
        <f t="shared" si="35"/>
        <v>0</v>
      </c>
      <c r="AJ937" s="237">
        <v>100000000</v>
      </c>
      <c r="AK937" s="227" t="s">
        <v>2057</v>
      </c>
      <c r="AL937" s="227" t="s">
        <v>1999</v>
      </c>
      <c r="AM937" s="235">
        <v>0</v>
      </c>
      <c r="AN937" s="228" t="s">
        <v>2093</v>
      </c>
    </row>
    <row r="938" spans="1:40" ht="51" x14ac:dyDescent="0.2">
      <c r="A938" s="227">
        <v>3</v>
      </c>
      <c r="B938" s="227" t="s">
        <v>281</v>
      </c>
      <c r="C938" s="227">
        <v>5</v>
      </c>
      <c r="D938" s="227">
        <v>35</v>
      </c>
      <c r="E938" s="227" t="s">
        <v>296</v>
      </c>
      <c r="F938" s="227">
        <v>3</v>
      </c>
      <c r="G938" s="227">
        <v>353</v>
      </c>
      <c r="H938" s="227" t="s">
        <v>299</v>
      </c>
      <c r="I938" s="227">
        <v>11</v>
      </c>
      <c r="J938" s="227"/>
      <c r="K938" s="227" t="s">
        <v>2068</v>
      </c>
      <c r="L938" s="229">
        <v>2020051290013</v>
      </c>
      <c r="M938" s="227">
        <v>2</v>
      </c>
      <c r="N938" s="227">
        <v>3532</v>
      </c>
      <c r="O938" s="227" t="s">
        <v>300</v>
      </c>
      <c r="P938" s="227" t="s">
        <v>1995</v>
      </c>
      <c r="Q938" s="227">
        <v>4</v>
      </c>
      <c r="R938" s="227" t="s">
        <v>956</v>
      </c>
      <c r="S938" s="227">
        <v>1</v>
      </c>
      <c r="T938" s="227" t="s">
        <v>1996</v>
      </c>
      <c r="U938" s="227" t="s">
        <v>2102</v>
      </c>
      <c r="V938" s="227" t="s">
        <v>1995</v>
      </c>
      <c r="W938" s="227">
        <v>1</v>
      </c>
      <c r="X938" s="227" t="s">
        <v>956</v>
      </c>
      <c r="Y938" s="236">
        <v>20</v>
      </c>
      <c r="Z938" s="236">
        <v>0</v>
      </c>
      <c r="AA938" s="236">
        <v>0</v>
      </c>
      <c r="AB938" s="236">
        <v>0.1</v>
      </c>
      <c r="AC938" s="236">
        <v>0.1</v>
      </c>
      <c r="AD938" s="236">
        <v>0.4</v>
      </c>
      <c r="AE938" s="236">
        <v>0.4</v>
      </c>
      <c r="AF938" s="236">
        <v>0.5</v>
      </c>
      <c r="AG938" s="236">
        <v>0</v>
      </c>
      <c r="AH938" s="227">
        <v>10</v>
      </c>
      <c r="AI938" s="230">
        <f t="shared" si="35"/>
        <v>1</v>
      </c>
      <c r="AJ938" s="237">
        <v>450000000</v>
      </c>
      <c r="AK938" s="227" t="s">
        <v>2036</v>
      </c>
      <c r="AL938" s="227" t="s">
        <v>1999</v>
      </c>
      <c r="AM938" s="235">
        <v>0</v>
      </c>
      <c r="AN938" s="228" t="s">
        <v>2093</v>
      </c>
    </row>
    <row r="939" spans="1:40" ht="38.25" x14ac:dyDescent="0.2">
      <c r="A939" s="227">
        <v>3</v>
      </c>
      <c r="B939" s="227" t="s">
        <v>281</v>
      </c>
      <c r="C939" s="227">
        <v>5</v>
      </c>
      <c r="D939" s="227">
        <v>35</v>
      </c>
      <c r="E939" s="227" t="s">
        <v>296</v>
      </c>
      <c r="F939" s="227">
        <v>3</v>
      </c>
      <c r="G939" s="227">
        <v>353</v>
      </c>
      <c r="H939" s="227" t="s">
        <v>299</v>
      </c>
      <c r="I939" s="227">
        <v>11</v>
      </c>
      <c r="J939" s="227"/>
      <c r="K939" s="227" t="s">
        <v>2068</v>
      </c>
      <c r="L939" s="229">
        <v>2020051290013</v>
      </c>
      <c r="M939" s="227">
        <v>2</v>
      </c>
      <c r="N939" s="227">
        <v>3532</v>
      </c>
      <c r="O939" s="227" t="s">
        <v>300</v>
      </c>
      <c r="P939" s="227" t="s">
        <v>1995</v>
      </c>
      <c r="Q939" s="227">
        <v>4</v>
      </c>
      <c r="R939" s="227" t="s">
        <v>956</v>
      </c>
      <c r="S939" s="227">
        <v>1</v>
      </c>
      <c r="T939" s="227" t="s">
        <v>1996</v>
      </c>
      <c r="U939" s="227" t="s">
        <v>2103</v>
      </c>
      <c r="V939" s="227" t="s">
        <v>1995</v>
      </c>
      <c r="W939" s="227">
        <v>1</v>
      </c>
      <c r="X939" s="227" t="s">
        <v>956</v>
      </c>
      <c r="Y939" s="236">
        <v>20</v>
      </c>
      <c r="Z939" s="236">
        <v>0</v>
      </c>
      <c r="AA939" s="236">
        <v>0</v>
      </c>
      <c r="AB939" s="236">
        <v>0.1</v>
      </c>
      <c r="AC939" s="236">
        <v>0.6</v>
      </c>
      <c r="AD939" s="236">
        <v>0.25</v>
      </c>
      <c r="AE939" s="236">
        <v>0.4</v>
      </c>
      <c r="AF939" s="236">
        <v>0.65</v>
      </c>
      <c r="AG939" s="236">
        <v>0</v>
      </c>
      <c r="AH939" s="227">
        <v>20</v>
      </c>
      <c r="AI939" s="230">
        <f t="shared" si="35"/>
        <v>1</v>
      </c>
      <c r="AJ939" s="237">
        <v>320593020</v>
      </c>
      <c r="AK939" s="227" t="s">
        <v>2011</v>
      </c>
      <c r="AL939" s="227" t="s">
        <v>2012</v>
      </c>
      <c r="AM939" s="235">
        <v>65162800</v>
      </c>
      <c r="AN939" s="228" t="s">
        <v>2038</v>
      </c>
    </row>
    <row r="940" spans="1:40" ht="51" x14ac:dyDescent="0.2">
      <c r="A940" s="242">
        <v>3</v>
      </c>
      <c r="B940" s="242" t="s">
        <v>281</v>
      </c>
      <c r="C940" s="242">
        <v>5</v>
      </c>
      <c r="D940" s="242">
        <v>35</v>
      </c>
      <c r="E940" s="242" t="s">
        <v>296</v>
      </c>
      <c r="F940" s="242">
        <v>4</v>
      </c>
      <c r="G940" s="242">
        <v>354</v>
      </c>
      <c r="H940" s="242" t="s">
        <v>303</v>
      </c>
      <c r="I940" s="242">
        <v>11</v>
      </c>
      <c r="J940" s="242"/>
      <c r="K940" s="242" t="s">
        <v>1473</v>
      </c>
      <c r="L940" s="244">
        <v>2020051290007</v>
      </c>
      <c r="M940" s="242">
        <v>2</v>
      </c>
      <c r="N940" s="242">
        <v>3542</v>
      </c>
      <c r="O940" s="242" t="s">
        <v>307</v>
      </c>
      <c r="P940" s="242" t="s">
        <v>1995</v>
      </c>
      <c r="Q940" s="242">
        <v>6</v>
      </c>
      <c r="R940" s="242" t="s">
        <v>956</v>
      </c>
      <c r="S940" s="242">
        <v>1</v>
      </c>
      <c r="T940" s="242" t="s">
        <v>1996</v>
      </c>
      <c r="U940" s="242" t="s">
        <v>2104</v>
      </c>
      <c r="V940" s="242" t="s">
        <v>1995</v>
      </c>
      <c r="W940" s="242">
        <v>1000</v>
      </c>
      <c r="X940" s="242" t="s">
        <v>956</v>
      </c>
      <c r="Y940" s="241">
        <v>60</v>
      </c>
      <c r="Z940" s="241">
        <v>0</v>
      </c>
      <c r="AA940" s="241">
        <v>0</v>
      </c>
      <c r="AB940" s="241">
        <v>250</v>
      </c>
      <c r="AC940" s="241">
        <v>0</v>
      </c>
      <c r="AD940" s="241">
        <v>500</v>
      </c>
      <c r="AE940" s="241">
        <v>500</v>
      </c>
      <c r="AF940" s="241">
        <v>250</v>
      </c>
      <c r="AG940" s="241">
        <v>0</v>
      </c>
      <c r="AH940" s="242">
        <v>30</v>
      </c>
      <c r="AI940" s="240">
        <f t="shared" si="35"/>
        <v>1</v>
      </c>
      <c r="AJ940" s="243">
        <v>1269271000</v>
      </c>
      <c r="AK940" s="227" t="s">
        <v>2036</v>
      </c>
      <c r="AL940" s="227" t="s">
        <v>1999</v>
      </c>
      <c r="AM940" s="235">
        <v>0</v>
      </c>
      <c r="AN940" s="228"/>
    </row>
    <row r="941" spans="1:40" ht="25.5" x14ac:dyDescent="0.2">
      <c r="A941" s="242"/>
      <c r="B941" s="242"/>
      <c r="C941" s="242"/>
      <c r="D941" s="242"/>
      <c r="E941" s="242"/>
      <c r="F941" s="242"/>
      <c r="G941" s="242"/>
      <c r="H941" s="242"/>
      <c r="I941" s="242"/>
      <c r="J941" s="242"/>
      <c r="K941" s="242"/>
      <c r="L941" s="244"/>
      <c r="M941" s="242"/>
      <c r="N941" s="242"/>
      <c r="O941" s="242"/>
      <c r="P941" s="242"/>
      <c r="Q941" s="242"/>
      <c r="R941" s="242"/>
      <c r="S941" s="242"/>
      <c r="T941" s="242"/>
      <c r="U941" s="242"/>
      <c r="V941" s="242"/>
      <c r="W941" s="242"/>
      <c r="X941" s="242"/>
      <c r="Y941" s="241"/>
      <c r="Z941" s="241"/>
      <c r="AA941" s="241"/>
      <c r="AB941" s="241"/>
      <c r="AC941" s="241"/>
      <c r="AD941" s="241"/>
      <c r="AE941" s="241"/>
      <c r="AF941" s="241"/>
      <c r="AG941" s="241"/>
      <c r="AH941" s="242"/>
      <c r="AI941" s="239">
        <f t="shared" si="35"/>
        <v>0</v>
      </c>
      <c r="AJ941" s="243"/>
      <c r="AK941" s="227" t="s">
        <v>2063</v>
      </c>
      <c r="AL941" s="227" t="s">
        <v>1999</v>
      </c>
      <c r="AM941" s="235">
        <v>327750300</v>
      </c>
      <c r="AN941" s="228" t="s">
        <v>2093</v>
      </c>
    </row>
    <row r="942" spans="1:40" ht="51" x14ac:dyDescent="0.2">
      <c r="A942" s="227">
        <v>3</v>
      </c>
      <c r="B942" s="227" t="s">
        <v>281</v>
      </c>
      <c r="C942" s="227">
        <v>5</v>
      </c>
      <c r="D942" s="227">
        <v>35</v>
      </c>
      <c r="E942" s="227" t="s">
        <v>296</v>
      </c>
      <c r="F942" s="227">
        <v>4</v>
      </c>
      <c r="G942" s="227">
        <v>354</v>
      </c>
      <c r="H942" s="227" t="s">
        <v>303</v>
      </c>
      <c r="I942" s="227">
        <v>11</v>
      </c>
      <c r="J942" s="227"/>
      <c r="K942" s="227" t="s">
        <v>1473</v>
      </c>
      <c r="L942" s="229">
        <v>2020051290007</v>
      </c>
      <c r="M942" s="227">
        <v>2</v>
      </c>
      <c r="N942" s="227">
        <v>3542</v>
      </c>
      <c r="O942" s="227" t="s">
        <v>307</v>
      </c>
      <c r="P942" s="227" t="s">
        <v>1995</v>
      </c>
      <c r="Q942" s="227">
        <v>6</v>
      </c>
      <c r="R942" s="227" t="s">
        <v>956</v>
      </c>
      <c r="S942" s="227">
        <v>1</v>
      </c>
      <c r="T942" s="227" t="s">
        <v>1996</v>
      </c>
      <c r="U942" s="227" t="s">
        <v>2105</v>
      </c>
      <c r="V942" s="227" t="s">
        <v>1995</v>
      </c>
      <c r="W942" s="227">
        <v>1</v>
      </c>
      <c r="X942" s="227" t="s">
        <v>956</v>
      </c>
      <c r="Y942" s="236">
        <v>40</v>
      </c>
      <c r="Z942" s="236">
        <v>0</v>
      </c>
      <c r="AA942" s="236">
        <v>0</v>
      </c>
      <c r="AB942" s="236">
        <v>0.5</v>
      </c>
      <c r="AC942" s="236">
        <v>0.5</v>
      </c>
      <c r="AD942" s="236">
        <v>0.5</v>
      </c>
      <c r="AE942" s="236">
        <v>0</v>
      </c>
      <c r="AF942" s="236">
        <v>0</v>
      </c>
      <c r="AG942" s="236">
        <v>0</v>
      </c>
      <c r="AH942" s="227">
        <v>20</v>
      </c>
      <c r="AI942" s="230">
        <f t="shared" si="35"/>
        <v>1</v>
      </c>
      <c r="AJ942" s="237">
        <v>6448620</v>
      </c>
      <c r="AK942" s="227" t="s">
        <v>2036</v>
      </c>
      <c r="AL942" s="227" t="s">
        <v>1999</v>
      </c>
      <c r="AM942" s="235">
        <v>3224310</v>
      </c>
      <c r="AN942" s="228" t="s">
        <v>2038</v>
      </c>
    </row>
    <row r="943" spans="1:40" ht="51" x14ac:dyDescent="0.2">
      <c r="A943" s="227">
        <v>3</v>
      </c>
      <c r="B943" s="227" t="s">
        <v>281</v>
      </c>
      <c r="C943" s="227">
        <v>5</v>
      </c>
      <c r="D943" s="227">
        <v>35</v>
      </c>
      <c r="E943" s="227" t="s">
        <v>296</v>
      </c>
      <c r="F943" s="227">
        <v>4</v>
      </c>
      <c r="G943" s="227">
        <v>354</v>
      </c>
      <c r="H943" s="227" t="s">
        <v>303</v>
      </c>
      <c r="I943" s="227">
        <v>11</v>
      </c>
      <c r="J943" s="227"/>
      <c r="K943" s="227" t="s">
        <v>1473</v>
      </c>
      <c r="L943" s="229">
        <v>2020051290007</v>
      </c>
      <c r="M943" s="227">
        <v>3</v>
      </c>
      <c r="N943" s="227">
        <v>3543</v>
      </c>
      <c r="O943" s="227" t="s">
        <v>308</v>
      </c>
      <c r="P943" s="227" t="s">
        <v>1995</v>
      </c>
      <c r="Q943" s="227">
        <v>4</v>
      </c>
      <c r="R943" s="227" t="s">
        <v>956</v>
      </c>
      <c r="S943" s="227">
        <v>2</v>
      </c>
      <c r="T943" s="227" t="s">
        <v>1996</v>
      </c>
      <c r="U943" s="227" t="s">
        <v>2106</v>
      </c>
      <c r="V943" s="227" t="s">
        <v>1995</v>
      </c>
      <c r="W943" s="227">
        <v>1</v>
      </c>
      <c r="X943" s="227" t="s">
        <v>956</v>
      </c>
      <c r="Y943" s="236">
        <v>30</v>
      </c>
      <c r="Z943" s="236">
        <v>0</v>
      </c>
      <c r="AA943" s="236">
        <v>0</v>
      </c>
      <c r="AB943" s="236">
        <v>1</v>
      </c>
      <c r="AC943" s="236">
        <v>1</v>
      </c>
      <c r="AD943" s="236">
        <v>0</v>
      </c>
      <c r="AE943" s="236">
        <v>0</v>
      </c>
      <c r="AF943" s="236">
        <v>0</v>
      </c>
      <c r="AG943" s="236">
        <v>0</v>
      </c>
      <c r="AH943" s="227">
        <v>30</v>
      </c>
      <c r="AI943" s="230">
        <f t="shared" si="35"/>
        <v>1</v>
      </c>
      <c r="AJ943" s="237">
        <v>320000000</v>
      </c>
      <c r="AK943" s="227" t="s">
        <v>2036</v>
      </c>
      <c r="AL943" s="227" t="s">
        <v>1999</v>
      </c>
      <c r="AM943" s="235">
        <v>0</v>
      </c>
      <c r="AN943" s="228" t="s">
        <v>2081</v>
      </c>
    </row>
    <row r="944" spans="1:40" ht="51" x14ac:dyDescent="0.2">
      <c r="A944" s="227">
        <v>3</v>
      </c>
      <c r="B944" s="227" t="s">
        <v>281</v>
      </c>
      <c r="C944" s="227">
        <v>5</v>
      </c>
      <c r="D944" s="227">
        <v>35</v>
      </c>
      <c r="E944" s="227" t="s">
        <v>296</v>
      </c>
      <c r="F944" s="227">
        <v>4</v>
      </c>
      <c r="G944" s="227">
        <v>354</v>
      </c>
      <c r="H944" s="227" t="s">
        <v>303</v>
      </c>
      <c r="I944" s="227">
        <v>11</v>
      </c>
      <c r="J944" s="227"/>
      <c r="K944" s="227" t="s">
        <v>1473</v>
      </c>
      <c r="L944" s="229">
        <v>2020051290007</v>
      </c>
      <c r="M944" s="227">
        <v>3</v>
      </c>
      <c r="N944" s="227">
        <v>3543</v>
      </c>
      <c r="O944" s="227" t="s">
        <v>308</v>
      </c>
      <c r="P944" s="227" t="s">
        <v>1995</v>
      </c>
      <c r="Q944" s="227">
        <v>4</v>
      </c>
      <c r="R944" s="227" t="s">
        <v>956</v>
      </c>
      <c r="S944" s="227">
        <v>2</v>
      </c>
      <c r="T944" s="227" t="s">
        <v>1996</v>
      </c>
      <c r="U944" s="227" t="s">
        <v>2107</v>
      </c>
      <c r="V944" s="227" t="s">
        <v>1995</v>
      </c>
      <c r="W944" s="227">
        <v>1</v>
      </c>
      <c r="X944" s="227" t="s">
        <v>956</v>
      </c>
      <c r="Y944" s="236">
        <v>40</v>
      </c>
      <c r="Z944" s="236">
        <v>0</v>
      </c>
      <c r="AA944" s="236">
        <v>0</v>
      </c>
      <c r="AB944" s="236">
        <v>0.5</v>
      </c>
      <c r="AC944" s="236">
        <v>0.5</v>
      </c>
      <c r="AD944" s="236">
        <v>0.5</v>
      </c>
      <c r="AE944" s="236">
        <v>0</v>
      </c>
      <c r="AF944" s="236">
        <v>0</v>
      </c>
      <c r="AG944" s="236">
        <v>0</v>
      </c>
      <c r="AH944" s="227">
        <v>20</v>
      </c>
      <c r="AI944" s="230">
        <f t="shared" si="35"/>
        <v>1</v>
      </c>
      <c r="AJ944" s="237">
        <v>6448620</v>
      </c>
      <c r="AK944" s="227" t="s">
        <v>2036</v>
      </c>
      <c r="AL944" s="227" t="s">
        <v>1999</v>
      </c>
      <c r="AM944" s="235">
        <v>0</v>
      </c>
      <c r="AN944" s="228" t="s">
        <v>2081</v>
      </c>
    </row>
    <row r="945" spans="1:40" ht="51" x14ac:dyDescent="0.2">
      <c r="A945" s="227">
        <v>3</v>
      </c>
      <c r="B945" s="227" t="s">
        <v>281</v>
      </c>
      <c r="C945" s="227">
        <v>5</v>
      </c>
      <c r="D945" s="227">
        <v>35</v>
      </c>
      <c r="E945" s="227" t="s">
        <v>296</v>
      </c>
      <c r="F945" s="227">
        <v>4</v>
      </c>
      <c r="G945" s="227">
        <v>354</v>
      </c>
      <c r="H945" s="227" t="s">
        <v>303</v>
      </c>
      <c r="I945" s="227">
        <v>11</v>
      </c>
      <c r="J945" s="227"/>
      <c r="K945" s="227" t="s">
        <v>1473</v>
      </c>
      <c r="L945" s="229">
        <v>2020051290007</v>
      </c>
      <c r="M945" s="227">
        <v>3</v>
      </c>
      <c r="N945" s="227">
        <v>3543</v>
      </c>
      <c r="O945" s="227" t="s">
        <v>308</v>
      </c>
      <c r="P945" s="227" t="s">
        <v>1995</v>
      </c>
      <c r="Q945" s="227">
        <v>4</v>
      </c>
      <c r="R945" s="227" t="s">
        <v>956</v>
      </c>
      <c r="S945" s="227">
        <v>2</v>
      </c>
      <c r="T945" s="227" t="s">
        <v>1996</v>
      </c>
      <c r="U945" s="227" t="s">
        <v>2108</v>
      </c>
      <c r="V945" s="227" t="s">
        <v>1995</v>
      </c>
      <c r="W945" s="227">
        <v>1</v>
      </c>
      <c r="X945" s="227" t="s">
        <v>956</v>
      </c>
      <c r="Y945" s="236">
        <v>30</v>
      </c>
      <c r="Z945" s="236">
        <v>0</v>
      </c>
      <c r="AA945" s="236">
        <v>0</v>
      </c>
      <c r="AB945" s="236">
        <v>1</v>
      </c>
      <c r="AC945" s="236">
        <v>0.8</v>
      </c>
      <c r="AD945" s="236">
        <v>0</v>
      </c>
      <c r="AE945" s="236">
        <v>0</v>
      </c>
      <c r="AF945" s="236">
        <v>0</v>
      </c>
      <c r="AG945" s="236">
        <v>0</v>
      </c>
      <c r="AH945" s="227">
        <v>24</v>
      </c>
      <c r="AI945" s="230">
        <f t="shared" si="35"/>
        <v>1</v>
      </c>
      <c r="AJ945" s="237">
        <v>225000000</v>
      </c>
      <c r="AK945" s="227" t="s">
        <v>2036</v>
      </c>
      <c r="AL945" s="227" t="s">
        <v>1999</v>
      </c>
      <c r="AM945" s="235">
        <v>0</v>
      </c>
      <c r="AN945" s="228" t="s">
        <v>2081</v>
      </c>
    </row>
    <row r="946" spans="1:40" ht="51" x14ac:dyDescent="0.2">
      <c r="A946" s="227">
        <v>4</v>
      </c>
      <c r="B946" s="227" t="s">
        <v>189</v>
      </c>
      <c r="C946" s="227">
        <v>2</v>
      </c>
      <c r="D946" s="227">
        <v>42</v>
      </c>
      <c r="E946" s="227" t="s">
        <v>190</v>
      </c>
      <c r="F946" s="227">
        <v>1</v>
      </c>
      <c r="G946" s="227">
        <v>421</v>
      </c>
      <c r="H946" s="227" t="s">
        <v>198</v>
      </c>
      <c r="I946" s="227">
        <v>9</v>
      </c>
      <c r="J946" s="227"/>
      <c r="K946" s="227" t="s">
        <v>2024</v>
      </c>
      <c r="L946" s="229">
        <v>2020051290015</v>
      </c>
      <c r="M946" s="227">
        <v>7</v>
      </c>
      <c r="N946" s="227">
        <v>4217</v>
      </c>
      <c r="O946" s="227" t="s">
        <v>201</v>
      </c>
      <c r="P946" s="227" t="s">
        <v>1995</v>
      </c>
      <c r="Q946" s="227">
        <v>4</v>
      </c>
      <c r="R946" s="227" t="s">
        <v>956</v>
      </c>
      <c r="S946" s="227">
        <v>1</v>
      </c>
      <c r="T946" s="227" t="s">
        <v>1996</v>
      </c>
      <c r="U946" s="227" t="s">
        <v>2109</v>
      </c>
      <c r="V946" s="227" t="s">
        <v>1995</v>
      </c>
      <c r="W946" s="227">
        <v>1</v>
      </c>
      <c r="X946" s="227" t="s">
        <v>956</v>
      </c>
      <c r="Y946" s="236">
        <v>20</v>
      </c>
      <c r="Z946" s="236">
        <v>0</v>
      </c>
      <c r="AA946" s="236">
        <v>0</v>
      </c>
      <c r="AB946" s="236">
        <v>0.5</v>
      </c>
      <c r="AC946" s="236">
        <v>0.5</v>
      </c>
      <c r="AD946" s="236">
        <v>0.5</v>
      </c>
      <c r="AE946" s="236">
        <v>0</v>
      </c>
      <c r="AF946" s="236">
        <v>0</v>
      </c>
      <c r="AG946" s="236">
        <v>0</v>
      </c>
      <c r="AH946" s="227">
        <v>10</v>
      </c>
      <c r="AI946" s="230">
        <f t="shared" si="35"/>
        <v>1</v>
      </c>
      <c r="AJ946" s="237">
        <v>25000000</v>
      </c>
      <c r="AK946" s="227" t="s">
        <v>2011</v>
      </c>
      <c r="AL946" s="227" t="s">
        <v>2012</v>
      </c>
      <c r="AM946" s="235">
        <v>8850000</v>
      </c>
      <c r="AN946" s="228" t="s">
        <v>2038</v>
      </c>
    </row>
    <row r="947" spans="1:40" ht="51" x14ac:dyDescent="0.2">
      <c r="A947" s="227">
        <v>4</v>
      </c>
      <c r="B947" s="227" t="s">
        <v>189</v>
      </c>
      <c r="C947" s="227">
        <v>2</v>
      </c>
      <c r="D947" s="227">
        <v>42</v>
      </c>
      <c r="E947" s="227" t="s">
        <v>190</v>
      </c>
      <c r="F947" s="227">
        <v>1</v>
      </c>
      <c r="G947" s="227">
        <v>421</v>
      </c>
      <c r="H947" s="227" t="s">
        <v>198</v>
      </c>
      <c r="I947" s="227">
        <v>9</v>
      </c>
      <c r="J947" s="227"/>
      <c r="K947" s="227" t="s">
        <v>2024</v>
      </c>
      <c r="L947" s="229">
        <v>2020051290015</v>
      </c>
      <c r="M947" s="227">
        <v>7</v>
      </c>
      <c r="N947" s="227">
        <v>4217</v>
      </c>
      <c r="O947" s="227" t="s">
        <v>201</v>
      </c>
      <c r="P947" s="227" t="s">
        <v>1995</v>
      </c>
      <c r="Q947" s="227">
        <v>4</v>
      </c>
      <c r="R947" s="227" t="s">
        <v>956</v>
      </c>
      <c r="S947" s="227">
        <v>1</v>
      </c>
      <c r="T947" s="227" t="s">
        <v>1996</v>
      </c>
      <c r="U947" s="227" t="s">
        <v>2110</v>
      </c>
      <c r="V947" s="227" t="s">
        <v>2010</v>
      </c>
      <c r="W947" s="227">
        <v>7000</v>
      </c>
      <c r="X947" s="227" t="s">
        <v>956</v>
      </c>
      <c r="Y947" s="236">
        <v>30</v>
      </c>
      <c r="Z947" s="236">
        <v>0</v>
      </c>
      <c r="AA947" s="236">
        <v>0</v>
      </c>
      <c r="AB947" s="236">
        <v>0</v>
      </c>
      <c r="AC947" s="236">
        <v>0</v>
      </c>
      <c r="AD947" s="236">
        <v>1000</v>
      </c>
      <c r="AE947" s="236">
        <v>0</v>
      </c>
      <c r="AF947" s="236">
        <v>6000</v>
      </c>
      <c r="AG947" s="236">
        <v>0</v>
      </c>
      <c r="AH947" s="227">
        <v>0</v>
      </c>
      <c r="AI947" s="230">
        <f t="shared" si="35"/>
        <v>0</v>
      </c>
      <c r="AJ947" s="237">
        <v>599998000</v>
      </c>
      <c r="AK947" s="227" t="s">
        <v>2011</v>
      </c>
      <c r="AL947" s="227" t="s">
        <v>2012</v>
      </c>
      <c r="AM947" s="235">
        <v>0</v>
      </c>
      <c r="AN947" s="228" t="s">
        <v>2081</v>
      </c>
    </row>
    <row r="948" spans="1:40" ht="51" x14ac:dyDescent="0.2">
      <c r="A948" s="227">
        <v>4</v>
      </c>
      <c r="B948" s="227" t="s">
        <v>189</v>
      </c>
      <c r="C948" s="227">
        <v>2</v>
      </c>
      <c r="D948" s="227">
        <v>42</v>
      </c>
      <c r="E948" s="227" t="s">
        <v>190</v>
      </c>
      <c r="F948" s="227">
        <v>1</v>
      </c>
      <c r="G948" s="227">
        <v>421</v>
      </c>
      <c r="H948" s="227" t="s">
        <v>198</v>
      </c>
      <c r="I948" s="227">
        <v>9</v>
      </c>
      <c r="J948" s="227"/>
      <c r="K948" s="227" t="s">
        <v>2024</v>
      </c>
      <c r="L948" s="229">
        <v>2020051290015</v>
      </c>
      <c r="M948" s="227">
        <v>7</v>
      </c>
      <c r="N948" s="227">
        <v>4217</v>
      </c>
      <c r="O948" s="227" t="s">
        <v>201</v>
      </c>
      <c r="P948" s="227" t="s">
        <v>1995</v>
      </c>
      <c r="Q948" s="227">
        <v>4</v>
      </c>
      <c r="R948" s="227" t="s">
        <v>956</v>
      </c>
      <c r="S948" s="227">
        <v>1</v>
      </c>
      <c r="T948" s="227" t="s">
        <v>1996</v>
      </c>
      <c r="U948" s="227" t="s">
        <v>2111</v>
      </c>
      <c r="V948" s="227" t="s">
        <v>2010</v>
      </c>
      <c r="W948" s="227">
        <v>7000</v>
      </c>
      <c r="X948" s="227" t="s">
        <v>956</v>
      </c>
      <c r="Y948" s="236">
        <v>40</v>
      </c>
      <c r="Z948" s="236">
        <v>0</v>
      </c>
      <c r="AA948" s="236">
        <v>0</v>
      </c>
      <c r="AB948" s="236">
        <v>0</v>
      </c>
      <c r="AC948" s="236">
        <v>0</v>
      </c>
      <c r="AD948" s="236">
        <v>1000</v>
      </c>
      <c r="AE948" s="236">
        <v>0</v>
      </c>
      <c r="AF948" s="236">
        <v>6000</v>
      </c>
      <c r="AG948" s="236">
        <v>0</v>
      </c>
      <c r="AH948" s="227">
        <v>0</v>
      </c>
      <c r="AI948" s="230">
        <f t="shared" si="35"/>
        <v>0</v>
      </c>
      <c r="AJ948" s="237">
        <v>2100000000</v>
      </c>
      <c r="AK948" s="227" t="s">
        <v>2011</v>
      </c>
      <c r="AL948" s="227" t="s">
        <v>2012</v>
      </c>
      <c r="AM948" s="235">
        <v>0</v>
      </c>
      <c r="AN948" s="228" t="s">
        <v>2081</v>
      </c>
    </row>
    <row r="949" spans="1:40" ht="51" x14ac:dyDescent="0.2">
      <c r="A949" s="227">
        <v>4</v>
      </c>
      <c r="B949" s="227" t="s">
        <v>189</v>
      </c>
      <c r="C949" s="227">
        <v>4</v>
      </c>
      <c r="D949" s="227">
        <v>44</v>
      </c>
      <c r="E949" s="227" t="s">
        <v>207</v>
      </c>
      <c r="F949" s="227">
        <v>1</v>
      </c>
      <c r="G949" s="227">
        <v>441</v>
      </c>
      <c r="H949" s="227" t="s">
        <v>208</v>
      </c>
      <c r="I949" s="227">
        <v>16</v>
      </c>
      <c r="J949" s="227"/>
      <c r="K949" s="227" t="s">
        <v>2024</v>
      </c>
      <c r="L949" s="229">
        <v>2020051290015</v>
      </c>
      <c r="M949" s="227">
        <v>5</v>
      </c>
      <c r="N949" s="227">
        <v>4415</v>
      </c>
      <c r="O949" s="227" t="s">
        <v>220</v>
      </c>
      <c r="P949" s="227" t="s">
        <v>1995</v>
      </c>
      <c r="Q949" s="227">
        <v>4</v>
      </c>
      <c r="R949" s="227" t="s">
        <v>956</v>
      </c>
      <c r="S949" s="227">
        <v>1</v>
      </c>
      <c r="T949" s="227" t="s">
        <v>1996</v>
      </c>
      <c r="U949" s="227" t="s">
        <v>2112</v>
      </c>
      <c r="V949" s="227" t="s">
        <v>1995</v>
      </c>
      <c r="W949" s="227">
        <v>8</v>
      </c>
      <c r="X949" s="227" t="s">
        <v>956</v>
      </c>
      <c r="Y949" s="236">
        <v>100</v>
      </c>
      <c r="Z949" s="236">
        <v>0</v>
      </c>
      <c r="AA949" s="236">
        <v>0</v>
      </c>
      <c r="AB949" s="236">
        <v>4</v>
      </c>
      <c r="AC949" s="236">
        <v>0</v>
      </c>
      <c r="AD949" s="236">
        <v>4</v>
      </c>
      <c r="AE949" s="236">
        <v>1</v>
      </c>
      <c r="AF949" s="236">
        <v>0</v>
      </c>
      <c r="AG949" s="236">
        <v>0</v>
      </c>
      <c r="AH949" s="227">
        <v>12.5</v>
      </c>
      <c r="AI949" s="230">
        <f t="shared" si="35"/>
        <v>1</v>
      </c>
      <c r="AJ949" s="237">
        <v>517908944</v>
      </c>
      <c r="AK949" s="227" t="s">
        <v>2074</v>
      </c>
      <c r="AL949" s="227" t="s">
        <v>1999</v>
      </c>
      <c r="AM949" s="235">
        <v>327815503</v>
      </c>
      <c r="AN949" s="228" t="s">
        <v>2076</v>
      </c>
    </row>
    <row r="950" spans="1:40" ht="51" x14ac:dyDescent="0.2">
      <c r="A950" s="227">
        <v>1</v>
      </c>
      <c r="B950" s="227" t="s">
        <v>5</v>
      </c>
      <c r="C950" s="227">
        <v>11</v>
      </c>
      <c r="D950" s="227">
        <v>111</v>
      </c>
      <c r="E950" s="227" t="s">
        <v>36</v>
      </c>
      <c r="F950" s="227">
        <v>4</v>
      </c>
      <c r="G950" s="227">
        <v>1114</v>
      </c>
      <c r="H950" s="227" t="s">
        <v>50</v>
      </c>
      <c r="I950" s="227">
        <v>11</v>
      </c>
      <c r="J950" s="227"/>
      <c r="K950" s="227" t="s">
        <v>1994</v>
      </c>
      <c r="L950" s="229">
        <v>2020051290009</v>
      </c>
      <c r="M950" s="227">
        <v>1</v>
      </c>
      <c r="N950" s="227">
        <v>11141</v>
      </c>
      <c r="O950" s="227" t="s">
        <v>51</v>
      </c>
      <c r="P950" s="227" t="s">
        <v>1995</v>
      </c>
      <c r="Q950" s="227">
        <v>4</v>
      </c>
      <c r="R950" s="227" t="s">
        <v>956</v>
      </c>
      <c r="S950" s="227">
        <v>1</v>
      </c>
      <c r="T950" s="227" t="s">
        <v>1996</v>
      </c>
      <c r="U950" s="227" t="s">
        <v>2113</v>
      </c>
      <c r="V950" s="227" t="s">
        <v>983</v>
      </c>
      <c r="W950" s="227">
        <v>100</v>
      </c>
      <c r="X950" s="227" t="s">
        <v>956</v>
      </c>
      <c r="Y950" s="236">
        <v>40</v>
      </c>
      <c r="Z950" s="236">
        <v>0</v>
      </c>
      <c r="AA950" s="236">
        <v>0</v>
      </c>
      <c r="AB950" s="236">
        <v>10</v>
      </c>
      <c r="AC950" s="236">
        <v>40</v>
      </c>
      <c r="AD950" s="236">
        <v>40</v>
      </c>
      <c r="AE950" s="236">
        <v>60</v>
      </c>
      <c r="AF950" s="236">
        <v>50</v>
      </c>
      <c r="AG950" s="236">
        <v>0</v>
      </c>
      <c r="AH950" s="227">
        <v>40</v>
      </c>
      <c r="AI950" s="230">
        <f t="shared" ref="AI950:AI1013" si="36">+IF(AH950&gt;1,1,AH950)</f>
        <v>1</v>
      </c>
      <c r="AJ950" s="237">
        <v>467000000</v>
      </c>
      <c r="AK950" s="227" t="s">
        <v>2036</v>
      </c>
      <c r="AL950" s="227" t="s">
        <v>1999</v>
      </c>
      <c r="AM950" s="235">
        <v>417074211</v>
      </c>
      <c r="AN950" s="228" t="s">
        <v>2038</v>
      </c>
    </row>
    <row r="951" spans="1:40" ht="25.5" x14ac:dyDescent="0.2">
      <c r="A951" s="227">
        <v>1</v>
      </c>
      <c r="B951" s="227" t="s">
        <v>5</v>
      </c>
      <c r="C951" s="227">
        <v>11</v>
      </c>
      <c r="D951" s="227">
        <v>111</v>
      </c>
      <c r="E951" s="227" t="s">
        <v>36</v>
      </c>
      <c r="F951" s="227">
        <v>4</v>
      </c>
      <c r="G951" s="227">
        <v>1114</v>
      </c>
      <c r="H951" s="227" t="s">
        <v>50</v>
      </c>
      <c r="I951" s="227">
        <v>11</v>
      </c>
      <c r="J951" s="227"/>
      <c r="K951" s="227" t="s">
        <v>1994</v>
      </c>
      <c r="L951" s="229">
        <v>2020051290009</v>
      </c>
      <c r="M951" s="227">
        <v>1</v>
      </c>
      <c r="N951" s="227">
        <v>11141</v>
      </c>
      <c r="O951" s="227" t="s">
        <v>51</v>
      </c>
      <c r="P951" s="227" t="s">
        <v>1995</v>
      </c>
      <c r="Q951" s="227">
        <v>4</v>
      </c>
      <c r="R951" s="227" t="s">
        <v>956</v>
      </c>
      <c r="S951" s="227">
        <v>1</v>
      </c>
      <c r="T951" s="227" t="s">
        <v>1996</v>
      </c>
      <c r="U951" s="227" t="s">
        <v>2009</v>
      </c>
      <c r="V951" s="227" t="s">
        <v>2010</v>
      </c>
      <c r="W951" s="227">
        <v>1200</v>
      </c>
      <c r="X951" s="227" t="s">
        <v>956</v>
      </c>
      <c r="Y951" s="236">
        <v>30</v>
      </c>
      <c r="Z951" s="236">
        <v>0</v>
      </c>
      <c r="AA951" s="236">
        <v>0</v>
      </c>
      <c r="AB951" s="236">
        <v>600</v>
      </c>
      <c r="AC951" s="236">
        <v>0</v>
      </c>
      <c r="AD951" s="236">
        <v>600</v>
      </c>
      <c r="AE951" s="236">
        <v>0</v>
      </c>
      <c r="AF951" s="236">
        <v>0</v>
      </c>
      <c r="AG951" s="236">
        <v>0</v>
      </c>
      <c r="AH951" s="227">
        <v>0</v>
      </c>
      <c r="AI951" s="230">
        <f t="shared" si="36"/>
        <v>0</v>
      </c>
      <c r="AJ951" s="237">
        <v>74712000</v>
      </c>
      <c r="AK951" s="227" t="s">
        <v>2011</v>
      </c>
      <c r="AL951" s="227" t="s">
        <v>2012</v>
      </c>
      <c r="AM951" s="235">
        <v>0</v>
      </c>
      <c r="AN951" s="228" t="s">
        <v>2077</v>
      </c>
    </row>
    <row r="952" spans="1:40" ht="51" x14ac:dyDescent="0.2">
      <c r="A952" s="227">
        <v>4</v>
      </c>
      <c r="B952" s="227" t="s">
        <v>189</v>
      </c>
      <c r="C952" s="227">
        <v>4</v>
      </c>
      <c r="D952" s="227">
        <v>44</v>
      </c>
      <c r="E952" s="227" t="s">
        <v>207</v>
      </c>
      <c r="F952" s="227">
        <v>1</v>
      </c>
      <c r="G952" s="227">
        <v>441</v>
      </c>
      <c r="H952" s="227" t="s">
        <v>208</v>
      </c>
      <c r="I952" s="227">
        <v>16</v>
      </c>
      <c r="J952" s="227"/>
      <c r="K952" s="227" t="s">
        <v>2024</v>
      </c>
      <c r="L952" s="229">
        <v>2020051290015</v>
      </c>
      <c r="M952" s="227">
        <v>15</v>
      </c>
      <c r="N952" s="227">
        <v>44115</v>
      </c>
      <c r="O952" s="227" t="s">
        <v>213</v>
      </c>
      <c r="P952" s="227" t="s">
        <v>1995</v>
      </c>
      <c r="Q952" s="227">
        <v>3</v>
      </c>
      <c r="R952" s="227" t="s">
        <v>956</v>
      </c>
      <c r="S952" s="227">
        <v>1</v>
      </c>
      <c r="T952" s="227" t="s">
        <v>1996</v>
      </c>
      <c r="U952" s="227" t="s">
        <v>2114</v>
      </c>
      <c r="V952" s="227" t="s">
        <v>2010</v>
      </c>
      <c r="W952" s="227">
        <v>152</v>
      </c>
      <c r="X952" s="227" t="s">
        <v>956</v>
      </c>
      <c r="Y952" s="236">
        <v>100</v>
      </c>
      <c r="Z952" s="236">
        <v>0</v>
      </c>
      <c r="AA952" s="236">
        <v>0</v>
      </c>
      <c r="AB952" s="236">
        <v>0</v>
      </c>
      <c r="AC952" s="236">
        <v>0</v>
      </c>
      <c r="AD952" s="236">
        <v>76</v>
      </c>
      <c r="AE952" s="236">
        <v>0</v>
      </c>
      <c r="AF952" s="236">
        <v>76</v>
      </c>
      <c r="AG952" s="236">
        <v>0</v>
      </c>
      <c r="AH952" s="227">
        <v>0</v>
      </c>
      <c r="AI952" s="230">
        <f t="shared" si="36"/>
        <v>0</v>
      </c>
      <c r="AJ952" s="237">
        <v>182400000</v>
      </c>
      <c r="AK952" s="227" t="s">
        <v>2074</v>
      </c>
      <c r="AL952" s="227" t="s">
        <v>1999</v>
      </c>
      <c r="AM952" s="235">
        <v>0</v>
      </c>
      <c r="AN952" s="228" t="s">
        <v>2081</v>
      </c>
    </row>
    <row r="953" spans="1:40" ht="63.75" x14ac:dyDescent="0.2">
      <c r="A953" s="227">
        <v>1</v>
      </c>
      <c r="B953" s="227" t="s">
        <v>5</v>
      </c>
      <c r="C953" s="227">
        <v>12</v>
      </c>
      <c r="D953" s="227">
        <v>112</v>
      </c>
      <c r="E953" s="227" t="s">
        <v>6</v>
      </c>
      <c r="F953" s="227">
        <v>2</v>
      </c>
      <c r="G953" s="227">
        <v>1122</v>
      </c>
      <c r="H953" s="227" t="s">
        <v>7</v>
      </c>
      <c r="I953" s="227">
        <v>9</v>
      </c>
      <c r="J953" s="227"/>
      <c r="K953" s="227" t="s">
        <v>2017</v>
      </c>
      <c r="L953" s="229">
        <v>2020051290010</v>
      </c>
      <c r="M953" s="227">
        <v>5</v>
      </c>
      <c r="N953" s="227">
        <v>11225</v>
      </c>
      <c r="O953" s="227" t="s">
        <v>12</v>
      </c>
      <c r="P953" s="227" t="s">
        <v>1995</v>
      </c>
      <c r="Q953" s="227">
        <v>4</v>
      </c>
      <c r="R953" s="227" t="s">
        <v>956</v>
      </c>
      <c r="S953" s="227">
        <v>2</v>
      </c>
      <c r="T953" s="227" t="s">
        <v>1996</v>
      </c>
      <c r="U953" s="227" t="s">
        <v>2115</v>
      </c>
      <c r="V953" s="227" t="s">
        <v>2010</v>
      </c>
      <c r="W953" s="227">
        <v>850</v>
      </c>
      <c r="X953" s="227" t="s">
        <v>956</v>
      </c>
      <c r="Y953" s="236">
        <v>50</v>
      </c>
      <c r="Z953" s="236">
        <v>0</v>
      </c>
      <c r="AA953" s="236">
        <v>0</v>
      </c>
      <c r="AB953" s="236">
        <v>800</v>
      </c>
      <c r="AC953" s="236">
        <v>800</v>
      </c>
      <c r="AD953" s="236">
        <v>25</v>
      </c>
      <c r="AE953" s="236">
        <v>25</v>
      </c>
      <c r="AF953" s="236">
        <v>25</v>
      </c>
      <c r="AG953" s="236">
        <v>0</v>
      </c>
      <c r="AH953" s="227">
        <v>48.53</v>
      </c>
      <c r="AI953" s="230">
        <f t="shared" si="36"/>
        <v>1</v>
      </c>
      <c r="AJ953" s="237">
        <v>72052800</v>
      </c>
      <c r="AK953" s="227" t="s">
        <v>2116</v>
      </c>
      <c r="AL953" s="227" t="s">
        <v>1999</v>
      </c>
      <c r="AM953" s="235">
        <v>80026684</v>
      </c>
      <c r="AN953" s="228" t="s">
        <v>2038</v>
      </c>
    </row>
    <row r="954" spans="1:40" ht="51" x14ac:dyDescent="0.2">
      <c r="A954" s="227">
        <v>4</v>
      </c>
      <c r="B954" s="227" t="s">
        <v>189</v>
      </c>
      <c r="C954" s="227">
        <v>4</v>
      </c>
      <c r="D954" s="227">
        <v>44</v>
      </c>
      <c r="E954" s="227" t="s">
        <v>207</v>
      </c>
      <c r="F954" s="227">
        <v>1</v>
      </c>
      <c r="G954" s="227">
        <v>441</v>
      </c>
      <c r="H954" s="227" t="s">
        <v>208</v>
      </c>
      <c r="I954" s="227">
        <v>16</v>
      </c>
      <c r="J954" s="227"/>
      <c r="K954" s="227" t="s">
        <v>2024</v>
      </c>
      <c r="L954" s="229">
        <v>2020051290015</v>
      </c>
      <c r="M954" s="227">
        <v>4</v>
      </c>
      <c r="N954" s="227">
        <v>4414</v>
      </c>
      <c r="O954" s="227" t="s">
        <v>218</v>
      </c>
      <c r="P954" s="227" t="s">
        <v>1995</v>
      </c>
      <c r="Q954" s="227">
        <v>3</v>
      </c>
      <c r="R954" s="227" t="s">
        <v>956</v>
      </c>
      <c r="S954" s="227">
        <v>1</v>
      </c>
      <c r="T954" s="227" t="s">
        <v>1996</v>
      </c>
      <c r="U954" s="227" t="s">
        <v>2117</v>
      </c>
      <c r="V954" s="227" t="s">
        <v>1995</v>
      </c>
      <c r="W954" s="227">
        <v>1</v>
      </c>
      <c r="X954" s="227" t="s">
        <v>956</v>
      </c>
      <c r="Y954" s="236">
        <v>100</v>
      </c>
      <c r="Z954" s="236">
        <v>0</v>
      </c>
      <c r="AA954" s="236">
        <v>0</v>
      </c>
      <c r="AB954" s="236">
        <v>0</v>
      </c>
      <c r="AC954" s="236">
        <v>0</v>
      </c>
      <c r="AD954" s="236">
        <v>0.5</v>
      </c>
      <c r="AE954" s="236">
        <v>0</v>
      </c>
      <c r="AF954" s="236">
        <v>0.5</v>
      </c>
      <c r="AG954" s="236">
        <v>0</v>
      </c>
      <c r="AH954" s="227">
        <v>0</v>
      </c>
      <c r="AI954" s="230">
        <f t="shared" si="36"/>
        <v>0</v>
      </c>
      <c r="AJ954" s="237">
        <v>45000000</v>
      </c>
      <c r="AK954" s="227" t="s">
        <v>2074</v>
      </c>
      <c r="AL954" s="227" t="s">
        <v>1999</v>
      </c>
      <c r="AM954" s="235">
        <v>0</v>
      </c>
      <c r="AN954" s="228" t="s">
        <v>2081</v>
      </c>
    </row>
    <row r="955" spans="1:40" ht="51" x14ac:dyDescent="0.2">
      <c r="A955" s="227">
        <v>4</v>
      </c>
      <c r="B955" s="227" t="s">
        <v>189</v>
      </c>
      <c r="C955" s="227">
        <v>2</v>
      </c>
      <c r="D955" s="227">
        <v>42</v>
      </c>
      <c r="E955" s="227" t="s">
        <v>190</v>
      </c>
      <c r="F955" s="227">
        <v>1</v>
      </c>
      <c r="G955" s="227">
        <v>421</v>
      </c>
      <c r="H955" s="227" t="s">
        <v>198</v>
      </c>
      <c r="I955" s="227">
        <v>9</v>
      </c>
      <c r="J955" s="227"/>
      <c r="K955" s="227" t="s">
        <v>2024</v>
      </c>
      <c r="L955" s="229">
        <v>2020051290015</v>
      </c>
      <c r="M955" s="227">
        <v>8</v>
      </c>
      <c r="N955" s="227">
        <v>4218</v>
      </c>
      <c r="O955" s="227" t="s">
        <v>2118</v>
      </c>
      <c r="P955" s="227" t="s">
        <v>1995</v>
      </c>
      <c r="Q955" s="227">
        <v>4</v>
      </c>
      <c r="R955" s="227" t="s">
        <v>956</v>
      </c>
      <c r="S955" s="227">
        <v>1</v>
      </c>
      <c r="T955" s="227" t="s">
        <v>1996</v>
      </c>
      <c r="U955" s="227" t="s">
        <v>2119</v>
      </c>
      <c r="V955" s="227" t="s">
        <v>1995</v>
      </c>
      <c r="W955" s="227">
        <v>1</v>
      </c>
      <c r="X955" s="227" t="s">
        <v>956</v>
      </c>
      <c r="Y955" s="236">
        <v>60</v>
      </c>
      <c r="Z955" s="236">
        <v>0</v>
      </c>
      <c r="AA955" s="236">
        <v>0</v>
      </c>
      <c r="AB955" s="236">
        <v>0</v>
      </c>
      <c r="AC955" s="236">
        <v>0</v>
      </c>
      <c r="AD955" s="236">
        <v>0.5</v>
      </c>
      <c r="AE955" s="236">
        <v>0</v>
      </c>
      <c r="AF955" s="236">
        <v>0.5</v>
      </c>
      <c r="AG955" s="236">
        <v>0</v>
      </c>
      <c r="AH955" s="227">
        <v>0</v>
      </c>
      <c r="AI955" s="230">
        <f t="shared" si="36"/>
        <v>0</v>
      </c>
      <c r="AJ955" s="237">
        <v>40000000</v>
      </c>
      <c r="AK955" s="227" t="s">
        <v>2074</v>
      </c>
      <c r="AL955" s="227" t="s">
        <v>1999</v>
      </c>
      <c r="AM955" s="235">
        <v>0</v>
      </c>
      <c r="AN955" s="228" t="s">
        <v>2081</v>
      </c>
    </row>
    <row r="956" spans="1:40" ht="38.25" x14ac:dyDescent="0.2">
      <c r="A956" s="227">
        <v>4</v>
      </c>
      <c r="B956" s="227" t="s">
        <v>189</v>
      </c>
      <c r="C956" s="227">
        <v>2</v>
      </c>
      <c r="D956" s="227">
        <v>42</v>
      </c>
      <c r="E956" s="227" t="s">
        <v>190</v>
      </c>
      <c r="F956" s="227">
        <v>1</v>
      </c>
      <c r="G956" s="227">
        <v>421</v>
      </c>
      <c r="H956" s="227" t="s">
        <v>198</v>
      </c>
      <c r="I956" s="227">
        <v>9</v>
      </c>
      <c r="J956" s="227"/>
      <c r="K956" s="227" t="s">
        <v>2024</v>
      </c>
      <c r="L956" s="229">
        <v>2020051290015</v>
      </c>
      <c r="M956" s="227">
        <v>8</v>
      </c>
      <c r="N956" s="227">
        <v>4218</v>
      </c>
      <c r="O956" s="227" t="s">
        <v>2118</v>
      </c>
      <c r="P956" s="227" t="s">
        <v>1995</v>
      </c>
      <c r="Q956" s="227">
        <v>4</v>
      </c>
      <c r="R956" s="227" t="s">
        <v>956</v>
      </c>
      <c r="S956" s="227">
        <v>1</v>
      </c>
      <c r="T956" s="227" t="s">
        <v>1996</v>
      </c>
      <c r="U956" s="227" t="s">
        <v>2120</v>
      </c>
      <c r="V956" s="227" t="s">
        <v>2010</v>
      </c>
      <c r="W956" s="227">
        <v>400</v>
      </c>
      <c r="X956" s="227" t="s">
        <v>956</v>
      </c>
      <c r="Y956" s="236">
        <v>30</v>
      </c>
      <c r="Z956" s="236">
        <v>0</v>
      </c>
      <c r="AA956" s="236">
        <v>0</v>
      </c>
      <c r="AB956" s="236">
        <v>0</v>
      </c>
      <c r="AC956" s="236">
        <v>0</v>
      </c>
      <c r="AD956" s="236">
        <v>400</v>
      </c>
      <c r="AE956" s="236">
        <v>200</v>
      </c>
      <c r="AF956" s="236">
        <v>0</v>
      </c>
      <c r="AG956" s="236">
        <v>0</v>
      </c>
      <c r="AH956" s="227">
        <v>15</v>
      </c>
      <c r="AI956" s="230">
        <f t="shared" si="36"/>
        <v>1</v>
      </c>
      <c r="AJ956" s="237">
        <v>31254000</v>
      </c>
      <c r="AK956" s="227" t="s">
        <v>2121</v>
      </c>
      <c r="AL956" s="227" t="s">
        <v>2008</v>
      </c>
      <c r="AM956" s="235">
        <v>15900208</v>
      </c>
      <c r="AN956" s="228" t="s">
        <v>2093</v>
      </c>
    </row>
    <row r="957" spans="1:40" ht="38.25" x14ac:dyDescent="0.2">
      <c r="A957" s="227">
        <v>4</v>
      </c>
      <c r="B957" s="227" t="s">
        <v>189</v>
      </c>
      <c r="C957" s="227">
        <v>2</v>
      </c>
      <c r="D957" s="227">
        <v>42</v>
      </c>
      <c r="E957" s="227" t="s">
        <v>190</v>
      </c>
      <c r="F957" s="227">
        <v>1</v>
      </c>
      <c r="G957" s="227">
        <v>421</v>
      </c>
      <c r="H957" s="227" t="s">
        <v>198</v>
      </c>
      <c r="I957" s="227">
        <v>9</v>
      </c>
      <c r="J957" s="227"/>
      <c r="K957" s="227" t="s">
        <v>2024</v>
      </c>
      <c r="L957" s="229">
        <v>2020051290015</v>
      </c>
      <c r="M957" s="227">
        <v>8</v>
      </c>
      <c r="N957" s="227">
        <v>4218</v>
      </c>
      <c r="O957" s="227" t="s">
        <v>2118</v>
      </c>
      <c r="P957" s="227" t="s">
        <v>1995</v>
      </c>
      <c r="Q957" s="227">
        <v>4</v>
      </c>
      <c r="R957" s="227" t="s">
        <v>956</v>
      </c>
      <c r="S957" s="227">
        <v>1</v>
      </c>
      <c r="T957" s="227" t="s">
        <v>1996</v>
      </c>
      <c r="U957" s="227" t="s">
        <v>2122</v>
      </c>
      <c r="V957" s="227" t="s">
        <v>1995</v>
      </c>
      <c r="W957" s="227">
        <v>1</v>
      </c>
      <c r="X957" s="227" t="s">
        <v>956</v>
      </c>
      <c r="Y957" s="236">
        <v>10</v>
      </c>
      <c r="Z957" s="236">
        <v>0</v>
      </c>
      <c r="AA957" s="236">
        <v>0</v>
      </c>
      <c r="AB957" s="236">
        <v>0</v>
      </c>
      <c r="AC957" s="236">
        <v>0</v>
      </c>
      <c r="AD957" s="236">
        <v>1</v>
      </c>
      <c r="AE957" s="236">
        <v>0</v>
      </c>
      <c r="AF957" s="236">
        <v>0</v>
      </c>
      <c r="AG957" s="236">
        <v>0</v>
      </c>
      <c r="AH957" s="227">
        <v>0</v>
      </c>
      <c r="AI957" s="230">
        <f t="shared" si="36"/>
        <v>0</v>
      </c>
      <c r="AJ957" s="237">
        <v>18000000</v>
      </c>
      <c r="AK957" s="227" t="s">
        <v>2121</v>
      </c>
      <c r="AL957" s="227" t="s">
        <v>2008</v>
      </c>
      <c r="AM957" s="235">
        <v>0</v>
      </c>
      <c r="AN957" s="228" t="s">
        <v>2081</v>
      </c>
    </row>
    <row r="958" spans="1:40" ht="51" x14ac:dyDescent="0.2">
      <c r="A958" s="227">
        <v>3</v>
      </c>
      <c r="B958" s="227" t="s">
        <v>281</v>
      </c>
      <c r="C958" s="227">
        <v>5</v>
      </c>
      <c r="D958" s="227">
        <v>35</v>
      </c>
      <c r="E958" s="227" t="s">
        <v>296</v>
      </c>
      <c r="F958" s="227">
        <v>3</v>
      </c>
      <c r="G958" s="227">
        <v>353</v>
      </c>
      <c r="H958" s="227" t="s">
        <v>299</v>
      </c>
      <c r="I958" s="227">
        <v>11</v>
      </c>
      <c r="J958" s="227"/>
      <c r="K958" s="227" t="s">
        <v>2068</v>
      </c>
      <c r="L958" s="229">
        <v>2020051290013</v>
      </c>
      <c r="M958" s="227">
        <v>3</v>
      </c>
      <c r="N958" s="227">
        <v>3533</v>
      </c>
      <c r="O958" s="227" t="s">
        <v>301</v>
      </c>
      <c r="P958" s="227" t="s">
        <v>1995</v>
      </c>
      <c r="Q958" s="227">
        <v>4</v>
      </c>
      <c r="R958" s="227" t="s">
        <v>956</v>
      </c>
      <c r="S958" s="227">
        <v>1</v>
      </c>
      <c r="T958" s="227" t="s">
        <v>1996</v>
      </c>
      <c r="U958" s="227" t="s">
        <v>2123</v>
      </c>
      <c r="V958" s="227" t="s">
        <v>1995</v>
      </c>
      <c r="W958" s="227">
        <v>1</v>
      </c>
      <c r="X958" s="227" t="s">
        <v>956</v>
      </c>
      <c r="Y958" s="236">
        <v>50</v>
      </c>
      <c r="Z958" s="236">
        <v>0</v>
      </c>
      <c r="AA958" s="236">
        <v>0</v>
      </c>
      <c r="AB958" s="236">
        <v>0</v>
      </c>
      <c r="AC958" s="236">
        <v>0</v>
      </c>
      <c r="AD958" s="236">
        <v>0</v>
      </c>
      <c r="AE958" s="236">
        <v>0</v>
      </c>
      <c r="AF958" s="236">
        <v>1</v>
      </c>
      <c r="AG958" s="236">
        <v>0</v>
      </c>
      <c r="AH958" s="227">
        <v>0</v>
      </c>
      <c r="AI958" s="230">
        <f t="shared" si="36"/>
        <v>0</v>
      </c>
      <c r="AJ958" s="237">
        <v>88017312</v>
      </c>
      <c r="AK958" s="227" t="s">
        <v>2032</v>
      </c>
      <c r="AL958" s="227" t="s">
        <v>1999</v>
      </c>
      <c r="AM958" s="235">
        <v>0</v>
      </c>
      <c r="AN958" s="228" t="s">
        <v>2081</v>
      </c>
    </row>
    <row r="959" spans="1:40" ht="38.25" x14ac:dyDescent="0.2">
      <c r="A959" s="227">
        <v>3</v>
      </c>
      <c r="B959" s="227" t="s">
        <v>281</v>
      </c>
      <c r="C959" s="227">
        <v>5</v>
      </c>
      <c r="D959" s="227">
        <v>35</v>
      </c>
      <c r="E959" s="227" t="s">
        <v>296</v>
      </c>
      <c r="F959" s="227">
        <v>4</v>
      </c>
      <c r="G959" s="227">
        <v>354</v>
      </c>
      <c r="H959" s="227" t="s">
        <v>303</v>
      </c>
      <c r="I959" s="227">
        <v>11</v>
      </c>
      <c r="J959" s="227"/>
      <c r="K959" s="227" t="s">
        <v>2068</v>
      </c>
      <c r="L959" s="229">
        <v>2020051290013</v>
      </c>
      <c r="M959" s="227">
        <v>1</v>
      </c>
      <c r="N959" s="227">
        <v>3541</v>
      </c>
      <c r="O959" s="227" t="s">
        <v>306</v>
      </c>
      <c r="P959" s="227" t="s">
        <v>1995</v>
      </c>
      <c r="Q959" s="227">
        <v>5</v>
      </c>
      <c r="R959" s="227" t="s">
        <v>956</v>
      </c>
      <c r="S959" s="227">
        <v>1</v>
      </c>
      <c r="T959" s="227" t="s">
        <v>1996</v>
      </c>
      <c r="U959" s="227" t="s">
        <v>2124</v>
      </c>
      <c r="V959" s="227" t="s">
        <v>1995</v>
      </c>
      <c r="W959" s="227">
        <v>1</v>
      </c>
      <c r="X959" s="227" t="s">
        <v>956</v>
      </c>
      <c r="Y959" s="236">
        <v>33</v>
      </c>
      <c r="Z959" s="236">
        <v>0</v>
      </c>
      <c r="AA959" s="236">
        <v>0</v>
      </c>
      <c r="AB959" s="236">
        <v>0</v>
      </c>
      <c r="AC959" s="236">
        <v>0</v>
      </c>
      <c r="AD959" s="236">
        <v>0.5</v>
      </c>
      <c r="AE959" s="236">
        <v>0</v>
      </c>
      <c r="AF959" s="236">
        <v>0.5</v>
      </c>
      <c r="AG959" s="236">
        <v>0</v>
      </c>
      <c r="AH959" s="227">
        <v>0</v>
      </c>
      <c r="AI959" s="230">
        <f t="shared" si="36"/>
        <v>0</v>
      </c>
      <c r="AJ959" s="237">
        <v>6448620</v>
      </c>
      <c r="AK959" s="227" t="s">
        <v>2121</v>
      </c>
      <c r="AL959" s="227" t="s">
        <v>2008</v>
      </c>
      <c r="AM959" s="235">
        <v>0</v>
      </c>
      <c r="AN959" s="228" t="s">
        <v>2081</v>
      </c>
    </row>
    <row r="960" spans="1:40" ht="51" x14ac:dyDescent="0.2">
      <c r="A960" s="227">
        <v>3</v>
      </c>
      <c r="B960" s="227" t="s">
        <v>281</v>
      </c>
      <c r="C960" s="227">
        <v>5</v>
      </c>
      <c r="D960" s="227">
        <v>35</v>
      </c>
      <c r="E960" s="227" t="s">
        <v>296</v>
      </c>
      <c r="F960" s="227">
        <v>4</v>
      </c>
      <c r="G960" s="227">
        <v>354</v>
      </c>
      <c r="H960" s="227" t="s">
        <v>303</v>
      </c>
      <c r="I960" s="227">
        <v>11</v>
      </c>
      <c r="J960" s="227"/>
      <c r="K960" s="227" t="s">
        <v>2068</v>
      </c>
      <c r="L960" s="229">
        <v>2020051290013</v>
      </c>
      <c r="M960" s="227">
        <v>1</v>
      </c>
      <c r="N960" s="227">
        <v>3541</v>
      </c>
      <c r="O960" s="227" t="s">
        <v>306</v>
      </c>
      <c r="P960" s="227" t="s">
        <v>1995</v>
      </c>
      <c r="Q960" s="227">
        <v>5</v>
      </c>
      <c r="R960" s="227" t="s">
        <v>956</v>
      </c>
      <c r="S960" s="227">
        <v>1</v>
      </c>
      <c r="T960" s="227" t="s">
        <v>1996</v>
      </c>
      <c r="U960" s="227" t="s">
        <v>2125</v>
      </c>
      <c r="V960" s="227" t="s">
        <v>1995</v>
      </c>
      <c r="W960" s="227">
        <v>1</v>
      </c>
      <c r="X960" s="227" t="s">
        <v>956</v>
      </c>
      <c r="Y960" s="236">
        <v>33</v>
      </c>
      <c r="Z960" s="236">
        <v>0</v>
      </c>
      <c r="AA960" s="236">
        <v>0</v>
      </c>
      <c r="AB960" s="236">
        <v>0</v>
      </c>
      <c r="AC960" s="236">
        <v>0</v>
      </c>
      <c r="AD960" s="236">
        <v>0.5</v>
      </c>
      <c r="AE960" s="236">
        <v>0</v>
      </c>
      <c r="AF960" s="236">
        <v>0.5</v>
      </c>
      <c r="AG960" s="236">
        <v>0</v>
      </c>
      <c r="AH960" s="227">
        <v>0</v>
      </c>
      <c r="AI960" s="230">
        <f t="shared" si="36"/>
        <v>0</v>
      </c>
      <c r="AJ960" s="237">
        <v>6448620</v>
      </c>
      <c r="AK960" s="227" t="s">
        <v>2032</v>
      </c>
      <c r="AL960" s="227" t="s">
        <v>1999</v>
      </c>
      <c r="AM960" s="235">
        <v>0</v>
      </c>
      <c r="AN960" s="228" t="s">
        <v>2081</v>
      </c>
    </row>
    <row r="961" spans="1:40" ht="51" x14ac:dyDescent="0.2">
      <c r="A961" s="227">
        <v>3</v>
      </c>
      <c r="B961" s="227" t="s">
        <v>281</v>
      </c>
      <c r="C961" s="227">
        <v>5</v>
      </c>
      <c r="D961" s="227">
        <v>35</v>
      </c>
      <c r="E961" s="227" t="s">
        <v>296</v>
      </c>
      <c r="F961" s="227">
        <v>4</v>
      </c>
      <c r="G961" s="227">
        <v>354</v>
      </c>
      <c r="H961" s="227" t="s">
        <v>303</v>
      </c>
      <c r="I961" s="227">
        <v>11</v>
      </c>
      <c r="J961" s="227"/>
      <c r="K961" s="227" t="s">
        <v>2068</v>
      </c>
      <c r="L961" s="229">
        <v>2020051290013</v>
      </c>
      <c r="M961" s="227">
        <v>1</v>
      </c>
      <c r="N961" s="227">
        <v>3541</v>
      </c>
      <c r="O961" s="227" t="s">
        <v>306</v>
      </c>
      <c r="P961" s="227" t="s">
        <v>1995</v>
      </c>
      <c r="Q961" s="227">
        <v>5</v>
      </c>
      <c r="R961" s="227" t="s">
        <v>956</v>
      </c>
      <c r="S961" s="227">
        <v>1</v>
      </c>
      <c r="T961" s="227" t="s">
        <v>1996</v>
      </c>
      <c r="U961" s="227" t="s">
        <v>2126</v>
      </c>
      <c r="V961" s="227" t="s">
        <v>2010</v>
      </c>
      <c r="W961" s="227">
        <v>2000</v>
      </c>
      <c r="X961" s="227" t="s">
        <v>956</v>
      </c>
      <c r="Y961" s="236">
        <v>34</v>
      </c>
      <c r="Z961" s="236">
        <v>0</v>
      </c>
      <c r="AA961" s="236">
        <v>0</v>
      </c>
      <c r="AB961" s="236">
        <v>500</v>
      </c>
      <c r="AC961" s="236">
        <v>500</v>
      </c>
      <c r="AD961" s="236">
        <v>1000</v>
      </c>
      <c r="AE961" s="236">
        <v>1000</v>
      </c>
      <c r="AF961" s="236">
        <v>500</v>
      </c>
      <c r="AG961" s="236">
        <v>0</v>
      </c>
      <c r="AH961" s="227">
        <v>25.5</v>
      </c>
      <c r="AI961" s="230">
        <f t="shared" si="36"/>
        <v>1</v>
      </c>
      <c r="AJ961" s="237">
        <v>248442000</v>
      </c>
      <c r="AK961" s="227" t="s">
        <v>2036</v>
      </c>
      <c r="AL961" s="227" t="s">
        <v>1999</v>
      </c>
      <c r="AM961" s="235">
        <v>396859350</v>
      </c>
      <c r="AN961" s="228" t="s">
        <v>2127</v>
      </c>
    </row>
    <row r="962" spans="1:40" ht="51" x14ac:dyDescent="0.2">
      <c r="A962" s="227">
        <v>3</v>
      </c>
      <c r="B962" s="227" t="s">
        <v>281</v>
      </c>
      <c r="C962" s="227">
        <v>5</v>
      </c>
      <c r="D962" s="227">
        <v>35</v>
      </c>
      <c r="E962" s="227" t="s">
        <v>296</v>
      </c>
      <c r="F962" s="227">
        <v>4</v>
      </c>
      <c r="G962" s="227">
        <v>354</v>
      </c>
      <c r="H962" s="227" t="s">
        <v>303</v>
      </c>
      <c r="I962" s="227">
        <v>11</v>
      </c>
      <c r="J962" s="227"/>
      <c r="K962" s="227" t="s">
        <v>1473</v>
      </c>
      <c r="L962" s="229">
        <v>2020051290007</v>
      </c>
      <c r="M962" s="227">
        <v>4</v>
      </c>
      <c r="N962" s="227">
        <v>3544</v>
      </c>
      <c r="O962" s="227" t="s">
        <v>304</v>
      </c>
      <c r="P962" s="227" t="s">
        <v>1995</v>
      </c>
      <c r="Q962" s="227">
        <v>4</v>
      </c>
      <c r="R962" s="227" t="s">
        <v>956</v>
      </c>
      <c r="S962" s="227">
        <v>1</v>
      </c>
      <c r="T962" s="227" t="s">
        <v>1996</v>
      </c>
      <c r="U962" s="227" t="s">
        <v>2128</v>
      </c>
      <c r="V962" s="227" t="s">
        <v>2010</v>
      </c>
      <c r="W962" s="227">
        <v>1000</v>
      </c>
      <c r="X962" s="227" t="s">
        <v>956</v>
      </c>
      <c r="Y962" s="236">
        <v>100</v>
      </c>
      <c r="Z962" s="236">
        <v>0</v>
      </c>
      <c r="AA962" s="236">
        <v>0</v>
      </c>
      <c r="AB962" s="236">
        <v>250</v>
      </c>
      <c r="AC962" s="236">
        <v>0</v>
      </c>
      <c r="AD962" s="236">
        <v>250</v>
      </c>
      <c r="AE962" s="236">
        <v>0</v>
      </c>
      <c r="AF962" s="236">
        <v>500</v>
      </c>
      <c r="AG962" s="236">
        <v>0</v>
      </c>
      <c r="AH962" s="227">
        <v>0</v>
      </c>
      <c r="AI962" s="230">
        <f t="shared" si="36"/>
        <v>0</v>
      </c>
      <c r="AJ962" s="237">
        <v>45000000</v>
      </c>
      <c r="AK962" s="227" t="s">
        <v>2022</v>
      </c>
      <c r="AL962" s="227" t="s">
        <v>2008</v>
      </c>
      <c r="AM962" s="235">
        <v>0</v>
      </c>
      <c r="AN962" s="228" t="s">
        <v>2081</v>
      </c>
    </row>
    <row r="963" spans="1:40" ht="51" x14ac:dyDescent="0.2">
      <c r="A963" s="227">
        <v>3</v>
      </c>
      <c r="B963" s="227" t="s">
        <v>281</v>
      </c>
      <c r="C963" s="227">
        <v>5</v>
      </c>
      <c r="D963" s="227">
        <v>35</v>
      </c>
      <c r="E963" s="227" t="s">
        <v>296</v>
      </c>
      <c r="F963" s="227">
        <v>4</v>
      </c>
      <c r="G963" s="227">
        <v>354</v>
      </c>
      <c r="H963" s="227" t="s">
        <v>303</v>
      </c>
      <c r="I963" s="227">
        <v>11</v>
      </c>
      <c r="J963" s="227"/>
      <c r="K963" s="227" t="s">
        <v>1473</v>
      </c>
      <c r="L963" s="229">
        <v>2020051290007</v>
      </c>
      <c r="M963" s="227">
        <v>5</v>
      </c>
      <c r="N963" s="227">
        <v>3545</v>
      </c>
      <c r="O963" s="227" t="s">
        <v>305</v>
      </c>
      <c r="P963" s="227" t="s">
        <v>1995</v>
      </c>
      <c r="Q963" s="227">
        <v>4</v>
      </c>
      <c r="R963" s="227" t="s">
        <v>956</v>
      </c>
      <c r="S963" s="227">
        <v>0</v>
      </c>
      <c r="T963" s="227" t="s">
        <v>1996</v>
      </c>
      <c r="U963" s="227" t="s">
        <v>2129</v>
      </c>
      <c r="V963" s="227" t="s">
        <v>1995</v>
      </c>
      <c r="W963" s="227">
        <v>1</v>
      </c>
      <c r="X963" s="227" t="s">
        <v>956</v>
      </c>
      <c r="Y963" s="236">
        <v>100</v>
      </c>
      <c r="Z963" s="236">
        <v>1</v>
      </c>
      <c r="AA963" s="236">
        <v>0</v>
      </c>
      <c r="AB963" s="236">
        <v>0</v>
      </c>
      <c r="AC963" s="236">
        <v>0</v>
      </c>
      <c r="AD963" s="236">
        <v>0</v>
      </c>
      <c r="AE963" s="236">
        <v>0</v>
      </c>
      <c r="AF963" s="236">
        <v>0</v>
      </c>
      <c r="AG963" s="236">
        <v>0</v>
      </c>
      <c r="AH963" s="227">
        <v>0</v>
      </c>
      <c r="AI963" s="230">
        <f t="shared" si="36"/>
        <v>0</v>
      </c>
      <c r="AJ963" s="237">
        <v>12000000</v>
      </c>
      <c r="AK963" s="227" t="s">
        <v>2036</v>
      </c>
      <c r="AL963" s="227" t="s">
        <v>1999</v>
      </c>
      <c r="AM963" s="235">
        <v>0</v>
      </c>
      <c r="AN963" s="228" t="s">
        <v>2081</v>
      </c>
    </row>
    <row r="964" spans="1:40" ht="51" x14ac:dyDescent="0.2">
      <c r="A964" s="227">
        <v>3</v>
      </c>
      <c r="B964" s="227" t="s">
        <v>281</v>
      </c>
      <c r="C964" s="227">
        <v>5</v>
      </c>
      <c r="D964" s="227">
        <v>35</v>
      </c>
      <c r="E964" s="227" t="s">
        <v>296</v>
      </c>
      <c r="F964" s="227">
        <v>4</v>
      </c>
      <c r="G964" s="227">
        <v>354</v>
      </c>
      <c r="H964" s="227" t="s">
        <v>303</v>
      </c>
      <c r="I964" s="227">
        <v>13</v>
      </c>
      <c r="J964" s="227"/>
      <c r="K964" s="227" t="s">
        <v>1473</v>
      </c>
      <c r="L964" s="229">
        <v>2020051290007</v>
      </c>
      <c r="M964" s="227">
        <v>6</v>
      </c>
      <c r="N964" s="227">
        <v>3546</v>
      </c>
      <c r="O964" s="227" t="s">
        <v>309</v>
      </c>
      <c r="P964" s="227" t="s">
        <v>1995</v>
      </c>
      <c r="Q964" s="227">
        <v>10</v>
      </c>
      <c r="R964" s="227" t="s">
        <v>956</v>
      </c>
      <c r="S964" s="227">
        <v>2</v>
      </c>
      <c r="T964" s="227" t="s">
        <v>1996</v>
      </c>
      <c r="U964" s="227" t="s">
        <v>2130</v>
      </c>
      <c r="V964" s="227" t="s">
        <v>2010</v>
      </c>
      <c r="W964" s="227">
        <v>32</v>
      </c>
      <c r="X964" s="227" t="s">
        <v>956</v>
      </c>
      <c r="Y964" s="236">
        <v>34</v>
      </c>
      <c r="Z964" s="236">
        <v>0</v>
      </c>
      <c r="AA964" s="236">
        <v>0</v>
      </c>
      <c r="AB964" s="236">
        <v>32</v>
      </c>
      <c r="AC964" s="236">
        <v>32</v>
      </c>
      <c r="AD964" s="236">
        <v>0</v>
      </c>
      <c r="AE964" s="236">
        <v>0</v>
      </c>
      <c r="AF964" s="236">
        <v>0</v>
      </c>
      <c r="AG964" s="236">
        <v>0</v>
      </c>
      <c r="AH964" s="227">
        <v>34</v>
      </c>
      <c r="AI964" s="230">
        <f t="shared" si="36"/>
        <v>1</v>
      </c>
      <c r="AJ964" s="237">
        <v>174000000</v>
      </c>
      <c r="AK964" s="227" t="s">
        <v>2036</v>
      </c>
      <c r="AL964" s="227" t="s">
        <v>1999</v>
      </c>
      <c r="AM964" s="235">
        <v>0</v>
      </c>
      <c r="AN964" s="228" t="s">
        <v>2081</v>
      </c>
    </row>
    <row r="965" spans="1:40" ht="51" x14ac:dyDescent="0.2">
      <c r="A965" s="227">
        <v>3</v>
      </c>
      <c r="B965" s="227" t="s">
        <v>281</v>
      </c>
      <c r="C965" s="227">
        <v>5</v>
      </c>
      <c r="D965" s="227">
        <v>35</v>
      </c>
      <c r="E965" s="227" t="s">
        <v>296</v>
      </c>
      <c r="F965" s="227">
        <v>4</v>
      </c>
      <c r="G965" s="227">
        <v>354</v>
      </c>
      <c r="H965" s="227" t="s">
        <v>303</v>
      </c>
      <c r="I965" s="227">
        <v>13</v>
      </c>
      <c r="J965" s="227"/>
      <c r="K965" s="227" t="s">
        <v>1473</v>
      </c>
      <c r="L965" s="229">
        <v>2020051290007</v>
      </c>
      <c r="M965" s="227">
        <v>6</v>
      </c>
      <c r="N965" s="227">
        <v>3546</v>
      </c>
      <c r="O965" s="227" t="s">
        <v>309</v>
      </c>
      <c r="P965" s="227" t="s">
        <v>1995</v>
      </c>
      <c r="Q965" s="227">
        <v>10</v>
      </c>
      <c r="R965" s="227" t="s">
        <v>956</v>
      </c>
      <c r="S965" s="227">
        <v>2</v>
      </c>
      <c r="T965" s="227" t="s">
        <v>1996</v>
      </c>
      <c r="U965" s="227" t="s">
        <v>2131</v>
      </c>
      <c r="V965" s="227" t="s">
        <v>1995</v>
      </c>
      <c r="W965" s="227">
        <v>1</v>
      </c>
      <c r="X965" s="227" t="s">
        <v>956</v>
      </c>
      <c r="Y965" s="236">
        <v>33</v>
      </c>
      <c r="Z965" s="236">
        <v>0</v>
      </c>
      <c r="AA965" s="236">
        <v>0</v>
      </c>
      <c r="AB965" s="236">
        <v>0</v>
      </c>
      <c r="AC965" s="236">
        <v>0</v>
      </c>
      <c r="AD965" s="236">
        <v>0.5</v>
      </c>
      <c r="AE965" s="236">
        <v>0</v>
      </c>
      <c r="AF965" s="236">
        <v>0.5</v>
      </c>
      <c r="AG965" s="236">
        <v>0</v>
      </c>
      <c r="AH965" s="227">
        <v>0</v>
      </c>
      <c r="AI965" s="230">
        <f t="shared" si="36"/>
        <v>0</v>
      </c>
      <c r="AJ965" s="237">
        <v>12000000</v>
      </c>
      <c r="AK965" s="227" t="s">
        <v>2036</v>
      </c>
      <c r="AL965" s="227" t="s">
        <v>1999</v>
      </c>
      <c r="AM965" s="235">
        <v>0</v>
      </c>
      <c r="AN965" s="228" t="s">
        <v>2081</v>
      </c>
    </row>
    <row r="966" spans="1:40" ht="38.25" x14ac:dyDescent="0.2">
      <c r="A966" s="227">
        <v>3</v>
      </c>
      <c r="B966" s="227" t="s">
        <v>281</v>
      </c>
      <c r="C966" s="227">
        <v>5</v>
      </c>
      <c r="D966" s="227">
        <v>35</v>
      </c>
      <c r="E966" s="227" t="s">
        <v>296</v>
      </c>
      <c r="F966" s="227">
        <v>4</v>
      </c>
      <c r="G966" s="227">
        <v>354</v>
      </c>
      <c r="H966" s="227" t="s">
        <v>303</v>
      </c>
      <c r="I966" s="227">
        <v>13</v>
      </c>
      <c r="J966" s="227"/>
      <c r="K966" s="227" t="s">
        <v>1473</v>
      </c>
      <c r="L966" s="229">
        <v>2020051290007</v>
      </c>
      <c r="M966" s="227">
        <v>6</v>
      </c>
      <c r="N966" s="227">
        <v>3546</v>
      </c>
      <c r="O966" s="227" t="s">
        <v>309</v>
      </c>
      <c r="P966" s="227" t="s">
        <v>1995</v>
      </c>
      <c r="Q966" s="227">
        <v>10</v>
      </c>
      <c r="R966" s="227" t="s">
        <v>956</v>
      </c>
      <c r="S966" s="227">
        <v>2</v>
      </c>
      <c r="T966" s="227" t="s">
        <v>1996</v>
      </c>
      <c r="U966" s="227" t="s">
        <v>2132</v>
      </c>
      <c r="V966" s="227" t="s">
        <v>2010</v>
      </c>
      <c r="W966" s="227">
        <v>40</v>
      </c>
      <c r="X966" s="227" t="s">
        <v>956</v>
      </c>
      <c r="Y966" s="236">
        <v>33</v>
      </c>
      <c r="Z966" s="236">
        <v>0</v>
      </c>
      <c r="AA966" s="236">
        <v>0</v>
      </c>
      <c r="AB966" s="236">
        <v>0</v>
      </c>
      <c r="AC966" s="236">
        <v>0</v>
      </c>
      <c r="AD966" s="236">
        <v>20</v>
      </c>
      <c r="AE966" s="236">
        <v>0</v>
      </c>
      <c r="AF966" s="236">
        <v>20</v>
      </c>
      <c r="AG966" s="236">
        <v>0</v>
      </c>
      <c r="AH966" s="227">
        <v>0</v>
      </c>
      <c r="AI966" s="230">
        <f t="shared" si="36"/>
        <v>0</v>
      </c>
      <c r="AJ966" s="237">
        <v>20000000</v>
      </c>
      <c r="AK966" s="227" t="s">
        <v>2011</v>
      </c>
      <c r="AL966" s="227" t="s">
        <v>2012</v>
      </c>
      <c r="AM966" s="235">
        <v>0</v>
      </c>
      <c r="AN966" s="228" t="s">
        <v>2081</v>
      </c>
    </row>
    <row r="967" spans="1:40" ht="51" x14ac:dyDescent="0.2">
      <c r="A967" s="227">
        <v>3</v>
      </c>
      <c r="B967" s="227" t="s">
        <v>281</v>
      </c>
      <c r="C967" s="227">
        <v>6</v>
      </c>
      <c r="D967" s="227">
        <v>36</v>
      </c>
      <c r="E967" s="227" t="s">
        <v>282</v>
      </c>
      <c r="F967" s="227">
        <v>1</v>
      </c>
      <c r="G967" s="227">
        <v>361</v>
      </c>
      <c r="H967" s="227" t="s">
        <v>289</v>
      </c>
      <c r="I967" s="227">
        <v>15</v>
      </c>
      <c r="J967" s="227"/>
      <c r="K967" s="227" t="s">
        <v>2024</v>
      </c>
      <c r="L967" s="229">
        <v>2020051290015</v>
      </c>
      <c r="M967" s="227">
        <v>1</v>
      </c>
      <c r="N967" s="227">
        <v>3611</v>
      </c>
      <c r="O967" s="227" t="s">
        <v>290</v>
      </c>
      <c r="P967" s="227" t="s">
        <v>1995</v>
      </c>
      <c r="Q967" s="227">
        <v>4</v>
      </c>
      <c r="R967" s="227" t="s">
        <v>956</v>
      </c>
      <c r="S967" s="227">
        <v>1</v>
      </c>
      <c r="T967" s="227" t="s">
        <v>1996</v>
      </c>
      <c r="U967" s="227" t="s">
        <v>2133</v>
      </c>
      <c r="V967" s="227" t="s">
        <v>2010</v>
      </c>
      <c r="W967" s="227">
        <v>300</v>
      </c>
      <c r="X967" s="227" t="s">
        <v>956</v>
      </c>
      <c r="Y967" s="236">
        <v>100</v>
      </c>
      <c r="Z967" s="236">
        <v>0</v>
      </c>
      <c r="AA967" s="236">
        <v>0</v>
      </c>
      <c r="AB967" s="236">
        <v>75</v>
      </c>
      <c r="AC967" s="236">
        <v>0</v>
      </c>
      <c r="AD967" s="236">
        <v>225</v>
      </c>
      <c r="AE967" s="236">
        <v>0</v>
      </c>
      <c r="AF967" s="236">
        <v>0</v>
      </c>
      <c r="AG967" s="236">
        <v>0</v>
      </c>
      <c r="AH967" s="227">
        <v>0</v>
      </c>
      <c r="AI967" s="230">
        <f t="shared" si="36"/>
        <v>0</v>
      </c>
      <c r="AJ967" s="237">
        <v>31500000</v>
      </c>
      <c r="AK967" s="227" t="s">
        <v>2032</v>
      </c>
      <c r="AL967" s="227" t="s">
        <v>1999</v>
      </c>
      <c r="AM967" s="235">
        <v>0</v>
      </c>
      <c r="AN967" s="228" t="s">
        <v>2081</v>
      </c>
    </row>
    <row r="968" spans="1:40" ht="51" x14ac:dyDescent="0.2">
      <c r="A968" s="227">
        <v>1</v>
      </c>
      <c r="B968" s="227" t="s">
        <v>5</v>
      </c>
      <c r="C968" s="227">
        <v>11</v>
      </c>
      <c r="D968" s="227">
        <v>111</v>
      </c>
      <c r="E968" s="227" t="s">
        <v>36</v>
      </c>
      <c r="F968" s="227">
        <v>4</v>
      </c>
      <c r="G968" s="227">
        <v>1114</v>
      </c>
      <c r="H968" s="227" t="s">
        <v>50</v>
      </c>
      <c r="I968" s="227">
        <v>11</v>
      </c>
      <c r="J968" s="227"/>
      <c r="K968" s="227" t="s">
        <v>1994</v>
      </c>
      <c r="L968" s="229">
        <v>2020051290009</v>
      </c>
      <c r="M968" s="227">
        <v>1</v>
      </c>
      <c r="N968" s="227">
        <v>11141</v>
      </c>
      <c r="O968" s="227" t="s">
        <v>51</v>
      </c>
      <c r="P968" s="227" t="s">
        <v>1995</v>
      </c>
      <c r="Q968" s="227">
        <v>4</v>
      </c>
      <c r="R968" s="227" t="s">
        <v>956</v>
      </c>
      <c r="S968" s="227">
        <v>1</v>
      </c>
      <c r="T968" s="227" t="s">
        <v>1996</v>
      </c>
      <c r="U968" s="227" t="s">
        <v>2014</v>
      </c>
      <c r="V968" s="227" t="s">
        <v>1995</v>
      </c>
      <c r="W968" s="227">
        <v>1</v>
      </c>
      <c r="X968" s="227" t="s">
        <v>956</v>
      </c>
      <c r="Y968" s="236">
        <v>30</v>
      </c>
      <c r="Z968" s="236">
        <v>0</v>
      </c>
      <c r="AA968" s="236">
        <v>0</v>
      </c>
      <c r="AB968" s="236">
        <v>0</v>
      </c>
      <c r="AC968" s="236">
        <v>0</v>
      </c>
      <c r="AD968" s="236">
        <v>0</v>
      </c>
      <c r="AE968" s="236">
        <v>0</v>
      </c>
      <c r="AF968" s="236">
        <v>1</v>
      </c>
      <c r="AG968" s="236">
        <v>0</v>
      </c>
      <c r="AH968" s="227">
        <v>0</v>
      </c>
      <c r="AI968" s="230">
        <f t="shared" si="36"/>
        <v>0</v>
      </c>
      <c r="AJ968" s="237">
        <v>81308294</v>
      </c>
      <c r="AK968" s="227" t="s">
        <v>2015</v>
      </c>
      <c r="AL968" s="227" t="s">
        <v>2008</v>
      </c>
      <c r="AM968" s="235">
        <v>0</v>
      </c>
      <c r="AN968" s="228" t="s">
        <v>2081</v>
      </c>
    </row>
    <row r="969" spans="1:40" ht="38.25" x14ac:dyDescent="0.25">
      <c r="A969" s="96">
        <v>1</v>
      </c>
      <c r="B969" s="97" t="s">
        <v>5</v>
      </c>
      <c r="C969" s="96">
        <v>11</v>
      </c>
      <c r="D969" s="96" t="s">
        <v>949</v>
      </c>
      <c r="E969" s="97" t="s">
        <v>36</v>
      </c>
      <c r="F969" s="98">
        <v>1</v>
      </c>
      <c r="G969" s="96" t="s">
        <v>2136</v>
      </c>
      <c r="H969" s="97" t="s">
        <v>2137</v>
      </c>
      <c r="I969" s="96">
        <v>3</v>
      </c>
      <c r="J969" s="96">
        <v>4</v>
      </c>
      <c r="K969" s="97" t="s">
        <v>2138</v>
      </c>
      <c r="L969" s="98">
        <v>2020051290025</v>
      </c>
      <c r="M969" s="96">
        <v>1</v>
      </c>
      <c r="N969" s="96">
        <v>11111</v>
      </c>
      <c r="O969" s="97" t="str">
        <f>+VLOOKUP(N969,'[10]Productos PD'!$B$2:$C$349,2,FALSE)</f>
        <v>Acciones de apoyo para los embajadores deportistas y para deportistas que representan a Caldas en diferentes disciplinas deportivas apoyados.</v>
      </c>
      <c r="P969" s="96" t="s">
        <v>952</v>
      </c>
      <c r="Q969" s="96">
        <v>4</v>
      </c>
      <c r="R969" s="122" t="s">
        <v>953</v>
      </c>
      <c r="S969" s="125">
        <v>1</v>
      </c>
      <c r="T969" s="97" t="s">
        <v>2139</v>
      </c>
      <c r="U969" s="97" t="s">
        <v>2140</v>
      </c>
      <c r="V969" s="96" t="s">
        <v>952</v>
      </c>
      <c r="W969" s="125">
        <v>25</v>
      </c>
      <c r="X969" s="96" t="s">
        <v>956</v>
      </c>
      <c r="Y969" s="144">
        <v>1</v>
      </c>
      <c r="Z969" s="125">
        <v>0</v>
      </c>
      <c r="AA969" s="125">
        <v>0</v>
      </c>
      <c r="AB969" s="145">
        <v>7</v>
      </c>
      <c r="AC969" s="177">
        <v>0</v>
      </c>
      <c r="AD969" s="145">
        <v>9</v>
      </c>
      <c r="AE969" s="142">
        <v>12</v>
      </c>
      <c r="AF969" s="145">
        <v>9</v>
      </c>
      <c r="AG969" s="145"/>
      <c r="AH969" s="54">
        <f t="shared" ref="AH969:AH1032" si="37">+IF(X969="Acumulado",(AA969+AC969+AE969+AG969)/(Z969+AB969+AD969+AF969),
IF(X969="No acumulado",IF(AG969&lt;&gt;"",(AG969/IF(AF969=0,1,AF969)),IF(AE969&lt;&gt;"",(AE969/IF(AD969=0,1,AD969)),IF(AC969&lt;&gt;"",(AC969/IF(AB969=0,1,AB969)),IF(AA969&lt;&gt;"",(AA969/IF(Z969=0,1,Z969)))))), IF(X969="Mantenimiento",IF(AG969&lt;&gt;"",(AG969/IF(AG969=0,1,AG969)),IF(AE969&lt;&gt;"",(AE969/IF(AE969=0,1,AE969)),IF(AC969&lt;&gt;"",(AC969/IF(AC969=0,1,AC969)),IF(AA969&lt;&gt;"",(AA969/IF(AA969=0,1,AA969)))))))))</f>
        <v>0.48</v>
      </c>
      <c r="AI969" s="54">
        <f t="shared" si="36"/>
        <v>0.48</v>
      </c>
      <c r="AJ969" s="135">
        <v>32472800</v>
      </c>
      <c r="AK969" s="148">
        <v>30405</v>
      </c>
      <c r="AL969" s="147" t="s">
        <v>957</v>
      </c>
      <c r="AM969" s="136">
        <v>2770000</v>
      </c>
      <c r="AN969" s="153"/>
    </row>
    <row r="970" spans="1:40" ht="38.25" x14ac:dyDescent="0.25">
      <c r="A970" s="96">
        <v>1</v>
      </c>
      <c r="B970" s="97" t="s">
        <v>5</v>
      </c>
      <c r="C970" s="96">
        <v>11</v>
      </c>
      <c r="D970" s="96" t="s">
        <v>949</v>
      </c>
      <c r="E970" s="97" t="s">
        <v>36</v>
      </c>
      <c r="F970" s="98">
        <v>1</v>
      </c>
      <c r="G970" s="96" t="s">
        <v>2136</v>
      </c>
      <c r="H970" s="97" t="s">
        <v>2137</v>
      </c>
      <c r="I970" s="96">
        <v>3</v>
      </c>
      <c r="J970" s="96">
        <v>4</v>
      </c>
      <c r="K970" s="97" t="s">
        <v>2138</v>
      </c>
      <c r="L970" s="98">
        <v>2020051290025</v>
      </c>
      <c r="M970" s="96">
        <v>1</v>
      </c>
      <c r="N970" s="96">
        <v>11111</v>
      </c>
      <c r="O970" s="97" t="str">
        <f>+VLOOKUP(N970,'[10]Productos PD'!$B$2:$C$349,2,FALSE)</f>
        <v>Acciones de apoyo para los embajadores deportistas y para deportistas que representan a Caldas en diferentes disciplinas deportivas apoyados.</v>
      </c>
      <c r="P970" s="96" t="s">
        <v>952</v>
      </c>
      <c r="Q970" s="96">
        <v>4</v>
      </c>
      <c r="R970" s="122" t="s">
        <v>953</v>
      </c>
      <c r="S970" s="125">
        <v>1</v>
      </c>
      <c r="T970" s="97" t="s">
        <v>2139</v>
      </c>
      <c r="U970" s="97" t="s">
        <v>2140</v>
      </c>
      <c r="V970" s="96" t="s">
        <v>952</v>
      </c>
      <c r="W970" s="125">
        <v>25</v>
      </c>
      <c r="X970" s="96" t="s">
        <v>956</v>
      </c>
      <c r="Y970" s="144">
        <v>1</v>
      </c>
      <c r="Z970" s="125">
        <v>0</v>
      </c>
      <c r="AA970" s="125">
        <v>0</v>
      </c>
      <c r="AB970" s="145">
        <v>7</v>
      </c>
      <c r="AC970" s="177">
        <v>0</v>
      </c>
      <c r="AD970" s="145">
        <v>9</v>
      </c>
      <c r="AE970" s="142">
        <v>12</v>
      </c>
      <c r="AF970" s="145">
        <v>9</v>
      </c>
      <c r="AG970" s="145"/>
      <c r="AH970" s="54">
        <f t="shared" si="37"/>
        <v>0.48</v>
      </c>
      <c r="AI970" s="54">
        <f t="shared" si="36"/>
        <v>0.48</v>
      </c>
      <c r="AJ970" s="135">
        <v>129891200</v>
      </c>
      <c r="AK970" s="148">
        <v>30406</v>
      </c>
      <c r="AL970" s="147" t="s">
        <v>957</v>
      </c>
      <c r="AM970" s="136">
        <v>2300000</v>
      </c>
      <c r="AN970" s="153"/>
    </row>
    <row r="971" spans="1:40" ht="38.25" x14ac:dyDescent="0.25">
      <c r="A971" s="96">
        <v>1</v>
      </c>
      <c r="B971" s="97" t="s">
        <v>5</v>
      </c>
      <c r="C971" s="96">
        <v>11</v>
      </c>
      <c r="D971" s="96" t="s">
        <v>949</v>
      </c>
      <c r="E971" s="97" t="s">
        <v>36</v>
      </c>
      <c r="F971" s="98">
        <v>1</v>
      </c>
      <c r="G971" s="96" t="s">
        <v>2136</v>
      </c>
      <c r="H971" s="97" t="s">
        <v>2137</v>
      </c>
      <c r="I971" s="96">
        <v>3</v>
      </c>
      <c r="J971" s="96">
        <v>10</v>
      </c>
      <c r="K971" s="97" t="s">
        <v>2138</v>
      </c>
      <c r="L971" s="98">
        <v>2020051290025</v>
      </c>
      <c r="M971" s="96">
        <v>2</v>
      </c>
      <c r="N971" s="96">
        <v>11112</v>
      </c>
      <c r="O971" s="97" t="str">
        <f>+VLOOKUP(N971,'[10]Productos PD'!$B$2:$C$349,2,FALSE)</f>
        <v>Acciones para el fomento deportivo mediante torneos deportivos municipales, Departamentales y/o Nacionales realizados.</v>
      </c>
      <c r="P971" s="96" t="s">
        <v>952</v>
      </c>
      <c r="Q971" s="96">
        <v>4</v>
      </c>
      <c r="R971" s="122" t="s">
        <v>953</v>
      </c>
      <c r="S971" s="125">
        <v>1</v>
      </c>
      <c r="T971" s="97" t="s">
        <v>2139</v>
      </c>
      <c r="U971" s="97" t="s">
        <v>2141</v>
      </c>
      <c r="V971" s="96" t="s">
        <v>952</v>
      </c>
      <c r="W971" s="125">
        <v>20</v>
      </c>
      <c r="X971" s="96" t="s">
        <v>956</v>
      </c>
      <c r="Y971" s="144">
        <v>3.6999999999999998E-2</v>
      </c>
      <c r="Z971" s="125">
        <v>2</v>
      </c>
      <c r="AA971" s="125">
        <v>1</v>
      </c>
      <c r="AB971" s="145">
        <v>5</v>
      </c>
      <c r="AC971" s="177">
        <v>6</v>
      </c>
      <c r="AD971" s="145">
        <v>6</v>
      </c>
      <c r="AE971" s="142">
        <v>6</v>
      </c>
      <c r="AF971" s="145">
        <v>7</v>
      </c>
      <c r="AG971" s="145"/>
      <c r="AH971" s="54">
        <f t="shared" si="37"/>
        <v>0.65</v>
      </c>
      <c r="AI971" s="54">
        <f t="shared" si="36"/>
        <v>0.65</v>
      </c>
      <c r="AJ971" s="135">
        <v>22647103</v>
      </c>
      <c r="AK971" s="148">
        <v>30402</v>
      </c>
      <c r="AL971" s="147" t="s">
        <v>957</v>
      </c>
      <c r="AM971" s="136">
        <v>10567865</v>
      </c>
      <c r="AN971" s="153"/>
    </row>
    <row r="972" spans="1:40" ht="38.25" x14ac:dyDescent="0.25">
      <c r="A972" s="96">
        <v>1</v>
      </c>
      <c r="B972" s="97" t="s">
        <v>5</v>
      </c>
      <c r="C972" s="96">
        <v>11</v>
      </c>
      <c r="D972" s="96" t="s">
        <v>949</v>
      </c>
      <c r="E972" s="97" t="s">
        <v>36</v>
      </c>
      <c r="F972" s="98">
        <v>1</v>
      </c>
      <c r="G972" s="96" t="s">
        <v>2136</v>
      </c>
      <c r="H972" s="97" t="s">
        <v>2137</v>
      </c>
      <c r="I972" s="96">
        <v>3</v>
      </c>
      <c r="J972" s="96">
        <v>10</v>
      </c>
      <c r="K972" s="97" t="s">
        <v>2138</v>
      </c>
      <c r="L972" s="98">
        <v>2020051290025</v>
      </c>
      <c r="M972" s="96">
        <v>2</v>
      </c>
      <c r="N972" s="96">
        <v>11112</v>
      </c>
      <c r="O972" s="97" t="str">
        <f>+VLOOKUP(N972,'[10]Productos PD'!$B$2:$C$349,2,FALSE)</f>
        <v>Acciones para el fomento deportivo mediante torneos deportivos municipales, Departamentales y/o Nacionales realizados.</v>
      </c>
      <c r="P972" s="96" t="s">
        <v>952</v>
      </c>
      <c r="Q972" s="96">
        <v>4</v>
      </c>
      <c r="R972" s="122" t="s">
        <v>953</v>
      </c>
      <c r="S972" s="125">
        <v>1</v>
      </c>
      <c r="T972" s="97" t="s">
        <v>2139</v>
      </c>
      <c r="U972" s="97" t="s">
        <v>2142</v>
      </c>
      <c r="V972" s="96" t="s">
        <v>952</v>
      </c>
      <c r="W972" s="125">
        <v>684</v>
      </c>
      <c r="X972" s="96" t="s">
        <v>956</v>
      </c>
      <c r="Y972" s="144">
        <v>3.6999999999999998E-2</v>
      </c>
      <c r="Z972" s="125">
        <v>20</v>
      </c>
      <c r="AA972" s="125">
        <v>5</v>
      </c>
      <c r="AB972" s="145">
        <v>194</v>
      </c>
      <c r="AC972" s="177">
        <f>14+1+20+23+8</f>
        <v>66</v>
      </c>
      <c r="AD972" s="145">
        <v>258</v>
      </c>
      <c r="AE972" s="142">
        <v>258</v>
      </c>
      <c r="AF972" s="145">
        <v>212</v>
      </c>
      <c r="AG972" s="145"/>
      <c r="AH972" s="54">
        <f t="shared" si="37"/>
        <v>0.48099415204678364</v>
      </c>
      <c r="AI972" s="54">
        <f t="shared" si="36"/>
        <v>0.48099415204678364</v>
      </c>
      <c r="AJ972" s="135">
        <v>4177715</v>
      </c>
      <c r="AK972" s="148">
        <v>30402</v>
      </c>
      <c r="AL972" s="147" t="s">
        <v>957</v>
      </c>
      <c r="AM972" s="136">
        <v>4050000</v>
      </c>
      <c r="AN972" s="153"/>
    </row>
    <row r="973" spans="1:40" ht="38.25" x14ac:dyDescent="0.25">
      <c r="A973" s="96">
        <v>1</v>
      </c>
      <c r="B973" s="97" t="s">
        <v>5</v>
      </c>
      <c r="C973" s="96">
        <v>11</v>
      </c>
      <c r="D973" s="96" t="s">
        <v>949</v>
      </c>
      <c r="E973" s="97" t="s">
        <v>36</v>
      </c>
      <c r="F973" s="98">
        <v>1</v>
      </c>
      <c r="G973" s="96" t="s">
        <v>2136</v>
      </c>
      <c r="H973" s="97" t="s">
        <v>2137</v>
      </c>
      <c r="I973" s="96">
        <v>3</v>
      </c>
      <c r="J973" s="96">
        <v>10</v>
      </c>
      <c r="K973" s="97" t="s">
        <v>2138</v>
      </c>
      <c r="L973" s="98">
        <v>2020051290025</v>
      </c>
      <c r="M973" s="96">
        <v>2</v>
      </c>
      <c r="N973" s="96">
        <v>11112</v>
      </c>
      <c r="O973" s="97" t="str">
        <f>+VLOOKUP(N973,'[10]Productos PD'!$B$2:$C$349,2,FALSE)</f>
        <v>Acciones para el fomento deportivo mediante torneos deportivos municipales, Departamentales y/o Nacionales realizados.</v>
      </c>
      <c r="P973" s="96" t="s">
        <v>952</v>
      </c>
      <c r="Q973" s="96">
        <v>4</v>
      </c>
      <c r="R973" s="122" t="s">
        <v>953</v>
      </c>
      <c r="S973" s="125">
        <v>1</v>
      </c>
      <c r="T973" s="97" t="s">
        <v>2139</v>
      </c>
      <c r="U973" s="97" t="s">
        <v>2143</v>
      </c>
      <c r="V973" s="96" t="s">
        <v>952</v>
      </c>
      <c r="W973" s="125">
        <v>2</v>
      </c>
      <c r="X973" s="96" t="s">
        <v>956</v>
      </c>
      <c r="Y973" s="144">
        <v>3.6999999999999998E-2</v>
      </c>
      <c r="Z973" s="125">
        <v>0</v>
      </c>
      <c r="AA973" s="125">
        <v>0</v>
      </c>
      <c r="AB973" s="145">
        <v>0</v>
      </c>
      <c r="AC973" s="177">
        <v>3</v>
      </c>
      <c r="AD973" s="145">
        <v>0</v>
      </c>
      <c r="AE973" s="142">
        <v>5</v>
      </c>
      <c r="AF973" s="145">
        <v>2</v>
      </c>
      <c r="AG973" s="145"/>
      <c r="AH973" s="54">
        <f t="shared" si="37"/>
        <v>4</v>
      </c>
      <c r="AI973" s="54">
        <f t="shared" si="36"/>
        <v>1</v>
      </c>
      <c r="AJ973" s="135">
        <v>4177715</v>
      </c>
      <c r="AK973" s="148">
        <v>30402</v>
      </c>
      <c r="AL973" s="147" t="s">
        <v>957</v>
      </c>
      <c r="AM973" s="136">
        <v>4050000</v>
      </c>
      <c r="AN973" s="153"/>
    </row>
    <row r="974" spans="1:40" ht="38.25" x14ac:dyDescent="0.25">
      <c r="A974" s="96">
        <v>1</v>
      </c>
      <c r="B974" s="97" t="s">
        <v>5</v>
      </c>
      <c r="C974" s="96">
        <v>11</v>
      </c>
      <c r="D974" s="96" t="s">
        <v>949</v>
      </c>
      <c r="E974" s="97" t="s">
        <v>36</v>
      </c>
      <c r="F974" s="98">
        <v>1</v>
      </c>
      <c r="G974" s="96" t="s">
        <v>2136</v>
      </c>
      <c r="H974" s="97" t="s">
        <v>2137</v>
      </c>
      <c r="I974" s="96">
        <v>3</v>
      </c>
      <c r="J974" s="96">
        <v>10</v>
      </c>
      <c r="K974" s="97" t="s">
        <v>2138</v>
      </c>
      <c r="L974" s="98">
        <v>2020051290025</v>
      </c>
      <c r="M974" s="96">
        <v>2</v>
      </c>
      <c r="N974" s="96">
        <v>11112</v>
      </c>
      <c r="O974" s="97" t="str">
        <f>+VLOOKUP(N974,'[10]Productos PD'!$B$2:$C$349,2,FALSE)</f>
        <v>Acciones para el fomento deportivo mediante torneos deportivos municipales, Departamentales y/o Nacionales realizados.</v>
      </c>
      <c r="P974" s="96" t="s">
        <v>952</v>
      </c>
      <c r="Q974" s="96">
        <v>4</v>
      </c>
      <c r="R974" s="122" t="s">
        <v>953</v>
      </c>
      <c r="S974" s="125">
        <v>1</v>
      </c>
      <c r="T974" s="97" t="s">
        <v>2139</v>
      </c>
      <c r="U974" s="97" t="s">
        <v>2144</v>
      </c>
      <c r="V974" s="96" t="s">
        <v>952</v>
      </c>
      <c r="W974" s="125">
        <v>6</v>
      </c>
      <c r="X974" s="96" t="s">
        <v>956</v>
      </c>
      <c r="Y974" s="144">
        <v>3.6999999999999998E-2</v>
      </c>
      <c r="Z974" s="125">
        <v>0</v>
      </c>
      <c r="AA974" s="125">
        <v>0</v>
      </c>
      <c r="AB974" s="145">
        <v>3</v>
      </c>
      <c r="AC974" s="177">
        <v>0</v>
      </c>
      <c r="AD974" s="145">
        <v>0</v>
      </c>
      <c r="AE974" s="142">
        <v>10</v>
      </c>
      <c r="AF974" s="145">
        <v>3</v>
      </c>
      <c r="AG974" s="145"/>
      <c r="AH974" s="54">
        <f t="shared" si="37"/>
        <v>1.6666666666666667</v>
      </c>
      <c r="AI974" s="54">
        <f t="shared" si="36"/>
        <v>1</v>
      </c>
      <c r="AJ974" s="135">
        <v>4177715</v>
      </c>
      <c r="AK974" s="148">
        <v>30402</v>
      </c>
      <c r="AL974" s="147" t="s">
        <v>957</v>
      </c>
      <c r="AM974" s="136">
        <v>4050000</v>
      </c>
      <c r="AN974" s="153"/>
    </row>
    <row r="975" spans="1:40" ht="38.25" x14ac:dyDescent="0.25">
      <c r="A975" s="96">
        <v>1</v>
      </c>
      <c r="B975" s="97" t="s">
        <v>5</v>
      </c>
      <c r="C975" s="96">
        <v>11</v>
      </c>
      <c r="D975" s="96" t="s">
        <v>949</v>
      </c>
      <c r="E975" s="97" t="s">
        <v>36</v>
      </c>
      <c r="F975" s="98">
        <v>1</v>
      </c>
      <c r="G975" s="96" t="s">
        <v>2136</v>
      </c>
      <c r="H975" s="97" t="s">
        <v>2137</v>
      </c>
      <c r="I975" s="96">
        <v>3</v>
      </c>
      <c r="J975" s="96">
        <v>10</v>
      </c>
      <c r="K975" s="97" t="s">
        <v>2138</v>
      </c>
      <c r="L975" s="98">
        <v>2020051290025</v>
      </c>
      <c r="M975" s="96">
        <v>2</v>
      </c>
      <c r="N975" s="96">
        <v>11112</v>
      </c>
      <c r="O975" s="97" t="str">
        <f>+VLOOKUP(N975,'[10]Productos PD'!$B$2:$C$349,2,FALSE)</f>
        <v>Acciones para el fomento deportivo mediante torneos deportivos municipales, Departamentales y/o Nacionales realizados.</v>
      </c>
      <c r="P975" s="96" t="s">
        <v>952</v>
      </c>
      <c r="Q975" s="96">
        <v>4</v>
      </c>
      <c r="R975" s="122" t="s">
        <v>953</v>
      </c>
      <c r="S975" s="125">
        <v>1</v>
      </c>
      <c r="T975" s="97" t="s">
        <v>2139</v>
      </c>
      <c r="U975" s="97" t="s">
        <v>2145</v>
      </c>
      <c r="V975" s="96" t="s">
        <v>952</v>
      </c>
      <c r="W975" s="125">
        <v>13</v>
      </c>
      <c r="X975" s="96" t="s">
        <v>956</v>
      </c>
      <c r="Y975" s="144">
        <v>3.6999999999999998E-2</v>
      </c>
      <c r="Z975" s="125">
        <v>0</v>
      </c>
      <c r="AA975" s="125">
        <v>0</v>
      </c>
      <c r="AB975" s="145">
        <v>6</v>
      </c>
      <c r="AC975" s="177">
        <v>15</v>
      </c>
      <c r="AD975" s="145">
        <v>4</v>
      </c>
      <c r="AE975" s="142">
        <v>7</v>
      </c>
      <c r="AF975" s="145">
        <v>3</v>
      </c>
      <c r="AG975" s="130"/>
      <c r="AH975" s="54">
        <f t="shared" si="37"/>
        <v>1.6923076923076923</v>
      </c>
      <c r="AI975" s="54">
        <f t="shared" si="36"/>
        <v>1</v>
      </c>
      <c r="AJ975" s="135">
        <v>4177715</v>
      </c>
      <c r="AK975" s="148">
        <v>30402</v>
      </c>
      <c r="AL975" s="147" t="s">
        <v>957</v>
      </c>
      <c r="AM975" s="136">
        <v>4050000</v>
      </c>
      <c r="AN975" s="153"/>
    </row>
    <row r="976" spans="1:40" ht="38.25" x14ac:dyDescent="0.25">
      <c r="A976" s="96">
        <v>1</v>
      </c>
      <c r="B976" s="97" t="s">
        <v>5</v>
      </c>
      <c r="C976" s="96">
        <v>11</v>
      </c>
      <c r="D976" s="96" t="s">
        <v>949</v>
      </c>
      <c r="E976" s="97" t="s">
        <v>36</v>
      </c>
      <c r="F976" s="98">
        <v>1</v>
      </c>
      <c r="G976" s="96" t="s">
        <v>2136</v>
      </c>
      <c r="H976" s="97" t="s">
        <v>2137</v>
      </c>
      <c r="I976" s="96">
        <v>3</v>
      </c>
      <c r="J976" s="96">
        <v>10</v>
      </c>
      <c r="K976" s="97" t="s">
        <v>2138</v>
      </c>
      <c r="L976" s="98">
        <v>2020051290025</v>
      </c>
      <c r="M976" s="96">
        <v>2</v>
      </c>
      <c r="N976" s="96">
        <v>11112</v>
      </c>
      <c r="O976" s="97" t="str">
        <f>+VLOOKUP(N976,'[10]Productos PD'!$B$2:$C$349,2,FALSE)</f>
        <v>Acciones para el fomento deportivo mediante torneos deportivos municipales, Departamentales y/o Nacionales realizados.</v>
      </c>
      <c r="P976" s="96" t="s">
        <v>952</v>
      </c>
      <c r="Q976" s="96">
        <v>4</v>
      </c>
      <c r="R976" s="122" t="s">
        <v>953</v>
      </c>
      <c r="S976" s="125">
        <v>1</v>
      </c>
      <c r="T976" s="97" t="s">
        <v>2139</v>
      </c>
      <c r="U976" s="97" t="s">
        <v>2146</v>
      </c>
      <c r="V976" s="96" t="s">
        <v>952</v>
      </c>
      <c r="W976" s="125">
        <v>6</v>
      </c>
      <c r="X976" s="96" t="s">
        <v>956</v>
      </c>
      <c r="Y976" s="144">
        <v>3.6999999999999998E-2</v>
      </c>
      <c r="Z976" s="125">
        <v>0</v>
      </c>
      <c r="AA976" s="125">
        <v>0</v>
      </c>
      <c r="AB976" s="145">
        <v>0</v>
      </c>
      <c r="AC976" s="177">
        <v>0</v>
      </c>
      <c r="AD976" s="145">
        <v>2</v>
      </c>
      <c r="AE976" s="142">
        <v>2</v>
      </c>
      <c r="AF976" s="145">
        <v>4</v>
      </c>
      <c r="AG976" s="130"/>
      <c r="AH976" s="54">
        <f t="shared" si="37"/>
        <v>0.33333333333333331</v>
      </c>
      <c r="AI976" s="54">
        <f t="shared" si="36"/>
        <v>0.33333333333333331</v>
      </c>
      <c r="AJ976" s="135">
        <v>4177715</v>
      </c>
      <c r="AK976" s="148">
        <v>30402</v>
      </c>
      <c r="AL976" s="147" t="s">
        <v>957</v>
      </c>
      <c r="AM976" s="136">
        <v>4050000</v>
      </c>
      <c r="AN976" s="153"/>
    </row>
    <row r="977" spans="1:40" ht="38.25" x14ac:dyDescent="0.25">
      <c r="A977" s="96">
        <v>1</v>
      </c>
      <c r="B977" s="97" t="s">
        <v>5</v>
      </c>
      <c r="C977" s="96">
        <v>11</v>
      </c>
      <c r="D977" s="96" t="s">
        <v>949</v>
      </c>
      <c r="E977" s="97" t="s">
        <v>36</v>
      </c>
      <c r="F977" s="98">
        <v>1</v>
      </c>
      <c r="G977" s="96" t="s">
        <v>2136</v>
      </c>
      <c r="H977" s="97" t="s">
        <v>2137</v>
      </c>
      <c r="I977" s="96">
        <v>3</v>
      </c>
      <c r="J977" s="96">
        <v>10</v>
      </c>
      <c r="K977" s="97" t="s">
        <v>2138</v>
      </c>
      <c r="L977" s="98">
        <v>2020051290025</v>
      </c>
      <c r="M977" s="96">
        <v>2</v>
      </c>
      <c r="N977" s="96">
        <v>11112</v>
      </c>
      <c r="O977" s="97" t="str">
        <f>+VLOOKUP(N977,'[10]Productos PD'!$B$2:$C$349,2,FALSE)</f>
        <v>Acciones para el fomento deportivo mediante torneos deportivos municipales, Departamentales y/o Nacionales realizados.</v>
      </c>
      <c r="P977" s="96" t="s">
        <v>952</v>
      </c>
      <c r="Q977" s="96">
        <v>4</v>
      </c>
      <c r="R977" s="122" t="s">
        <v>953</v>
      </c>
      <c r="S977" s="125">
        <v>1</v>
      </c>
      <c r="T977" s="97" t="s">
        <v>2139</v>
      </c>
      <c r="U977" s="97" t="s">
        <v>2147</v>
      </c>
      <c r="V977" s="96" t="s">
        <v>952</v>
      </c>
      <c r="W977" s="125">
        <v>11</v>
      </c>
      <c r="X977" s="96" t="s">
        <v>956</v>
      </c>
      <c r="Y977" s="144">
        <v>3.6999999999999998E-2</v>
      </c>
      <c r="Z977" s="125">
        <v>0</v>
      </c>
      <c r="AA977" s="125">
        <v>0</v>
      </c>
      <c r="AB977" s="145">
        <v>2</v>
      </c>
      <c r="AC977" s="177">
        <v>0</v>
      </c>
      <c r="AD977" s="145">
        <v>5</v>
      </c>
      <c r="AE977" s="142">
        <v>2</v>
      </c>
      <c r="AF977" s="145">
        <v>4</v>
      </c>
      <c r="AG977" s="145"/>
      <c r="AH977" s="54">
        <f t="shared" si="37"/>
        <v>0.18181818181818182</v>
      </c>
      <c r="AI977" s="54">
        <f t="shared" si="36"/>
        <v>0.18181818181818182</v>
      </c>
      <c r="AJ977" s="135">
        <v>4177715</v>
      </c>
      <c r="AK977" s="148">
        <v>30402</v>
      </c>
      <c r="AL977" s="147" t="s">
        <v>957</v>
      </c>
      <c r="AM977" s="136">
        <v>4050000</v>
      </c>
      <c r="AN977" s="153"/>
    </row>
    <row r="978" spans="1:40" ht="38.25" x14ac:dyDescent="0.25">
      <c r="A978" s="96">
        <v>1</v>
      </c>
      <c r="B978" s="97" t="s">
        <v>5</v>
      </c>
      <c r="C978" s="96">
        <v>11</v>
      </c>
      <c r="D978" s="96" t="s">
        <v>949</v>
      </c>
      <c r="E978" s="97" t="s">
        <v>36</v>
      </c>
      <c r="F978" s="98">
        <v>1</v>
      </c>
      <c r="G978" s="96" t="s">
        <v>2136</v>
      </c>
      <c r="H978" s="97" t="s">
        <v>2137</v>
      </c>
      <c r="I978" s="96">
        <v>3</v>
      </c>
      <c r="J978" s="96">
        <v>10</v>
      </c>
      <c r="K978" s="97" t="s">
        <v>2138</v>
      </c>
      <c r="L978" s="98">
        <v>2020051290025</v>
      </c>
      <c r="M978" s="96">
        <v>2</v>
      </c>
      <c r="N978" s="96">
        <v>11112</v>
      </c>
      <c r="O978" s="97" t="str">
        <f>+VLOOKUP(N978,'[10]Productos PD'!$B$2:$C$349,2,FALSE)</f>
        <v>Acciones para el fomento deportivo mediante torneos deportivos municipales, Departamentales y/o Nacionales realizados.</v>
      </c>
      <c r="P978" s="96" t="s">
        <v>952</v>
      </c>
      <c r="Q978" s="96">
        <v>4</v>
      </c>
      <c r="R978" s="122" t="s">
        <v>953</v>
      </c>
      <c r="S978" s="125">
        <v>1</v>
      </c>
      <c r="T978" s="97" t="s">
        <v>2139</v>
      </c>
      <c r="U978" s="97" t="s">
        <v>2148</v>
      </c>
      <c r="V978" s="96" t="s">
        <v>952</v>
      </c>
      <c r="W978" s="125">
        <v>4</v>
      </c>
      <c r="X978" s="96" t="s">
        <v>956</v>
      </c>
      <c r="Y978" s="144">
        <v>3.6999999999999998E-2</v>
      </c>
      <c r="Z978" s="125">
        <v>0</v>
      </c>
      <c r="AA978" s="125">
        <v>0</v>
      </c>
      <c r="AB978" s="145">
        <v>0</v>
      </c>
      <c r="AC978" s="177">
        <v>0</v>
      </c>
      <c r="AD978" s="145">
        <v>2</v>
      </c>
      <c r="AE978" s="142">
        <v>0</v>
      </c>
      <c r="AF978" s="145">
        <v>2</v>
      </c>
      <c r="AG978" s="145"/>
      <c r="AH978" s="54">
        <f t="shared" si="37"/>
        <v>0</v>
      </c>
      <c r="AI978" s="54">
        <f t="shared" si="36"/>
        <v>0</v>
      </c>
      <c r="AJ978" s="135">
        <v>4177715</v>
      </c>
      <c r="AK978" s="148">
        <v>30402</v>
      </c>
      <c r="AL978" s="147" t="s">
        <v>957</v>
      </c>
      <c r="AM978" s="136">
        <v>0</v>
      </c>
      <c r="AN978" s="153" t="s">
        <v>2149</v>
      </c>
    </row>
    <row r="979" spans="1:40" ht="25.5" x14ac:dyDescent="0.25">
      <c r="A979" s="96"/>
      <c r="B979" s="97"/>
      <c r="C979" s="96"/>
      <c r="D979" s="96"/>
      <c r="E979" s="97"/>
      <c r="F979" s="98"/>
      <c r="G979" s="96"/>
      <c r="H979" s="97"/>
      <c r="I979" s="96"/>
      <c r="J979" s="96"/>
      <c r="K979" s="97"/>
      <c r="L979" s="98"/>
      <c r="M979" s="96"/>
      <c r="N979" s="96">
        <v>11112</v>
      </c>
      <c r="O979" s="97" t="s">
        <v>49</v>
      </c>
      <c r="P979" s="97" t="s">
        <v>2139</v>
      </c>
      <c r="Q979" s="96"/>
      <c r="R979" s="122"/>
      <c r="S979" s="125"/>
      <c r="T979" s="97" t="s">
        <v>2139</v>
      </c>
      <c r="U979" s="97" t="s">
        <v>2150</v>
      </c>
      <c r="V979" s="96"/>
      <c r="W979" s="125"/>
      <c r="X979" s="96"/>
      <c r="Y979" s="144"/>
      <c r="Z979" s="125"/>
      <c r="AA979" s="125"/>
      <c r="AB979" s="145"/>
      <c r="AC979" s="177"/>
      <c r="AD979" s="145">
        <v>0</v>
      </c>
      <c r="AE979" s="142">
        <v>4</v>
      </c>
      <c r="AF979" s="145"/>
      <c r="AG979" s="145"/>
      <c r="AH979" s="54">
        <v>0</v>
      </c>
      <c r="AI979" s="54">
        <v>0</v>
      </c>
      <c r="AJ979" s="135">
        <v>1530612</v>
      </c>
      <c r="AK979" s="148">
        <v>30402</v>
      </c>
      <c r="AL979" s="147" t="s">
        <v>957</v>
      </c>
      <c r="AM979" s="136">
        <v>1280000</v>
      </c>
      <c r="AN979" s="153" t="s">
        <v>2151</v>
      </c>
    </row>
    <row r="980" spans="1:40" ht="38.25" x14ac:dyDescent="0.25">
      <c r="A980" s="96">
        <v>1</v>
      </c>
      <c r="B980" s="97" t="s">
        <v>5</v>
      </c>
      <c r="C980" s="96">
        <v>11</v>
      </c>
      <c r="D980" s="96" t="s">
        <v>949</v>
      </c>
      <c r="E980" s="97" t="s">
        <v>36</v>
      </c>
      <c r="F980" s="98">
        <v>1</v>
      </c>
      <c r="G980" s="96" t="s">
        <v>2136</v>
      </c>
      <c r="H980" s="97" t="s">
        <v>2137</v>
      </c>
      <c r="I980" s="96">
        <v>3</v>
      </c>
      <c r="J980" s="96">
        <v>10</v>
      </c>
      <c r="K980" s="97" t="s">
        <v>2138</v>
      </c>
      <c r="L980" s="98">
        <v>2020051290025</v>
      </c>
      <c r="M980" s="96">
        <v>2</v>
      </c>
      <c r="N980" s="96">
        <v>11112</v>
      </c>
      <c r="O980" s="97" t="str">
        <f>+VLOOKUP(N980,'[10]Productos PD'!$B$2:$C$349,2,FALSE)</f>
        <v>Acciones para el fomento deportivo mediante torneos deportivos municipales, Departamentales y/o Nacionales realizados.</v>
      </c>
      <c r="P980" s="96" t="s">
        <v>952</v>
      </c>
      <c r="Q980" s="96">
        <v>4</v>
      </c>
      <c r="R980" s="122" t="s">
        <v>953</v>
      </c>
      <c r="S980" s="125">
        <v>1</v>
      </c>
      <c r="T980" s="97" t="s">
        <v>2139</v>
      </c>
      <c r="U980" s="97" t="s">
        <v>2152</v>
      </c>
      <c r="V980" s="96" t="s">
        <v>952</v>
      </c>
      <c r="W980" s="125">
        <v>1</v>
      </c>
      <c r="X980" s="96" t="s">
        <v>956</v>
      </c>
      <c r="Y980" s="144">
        <v>3.6999999999999998E-2</v>
      </c>
      <c r="Z980" s="125">
        <v>0</v>
      </c>
      <c r="AA980" s="125">
        <v>0</v>
      </c>
      <c r="AB980" s="145">
        <v>0</v>
      </c>
      <c r="AC980" s="177">
        <v>0</v>
      </c>
      <c r="AD980" s="145">
        <v>1</v>
      </c>
      <c r="AE980" s="142">
        <v>0</v>
      </c>
      <c r="AF980" s="145">
        <v>0</v>
      </c>
      <c r="AG980" s="130"/>
      <c r="AH980" s="54">
        <f t="shared" si="37"/>
        <v>0</v>
      </c>
      <c r="AI980" s="54">
        <f t="shared" si="36"/>
        <v>0</v>
      </c>
      <c r="AJ980" s="135">
        <v>4177715</v>
      </c>
      <c r="AK980" s="148">
        <v>30402</v>
      </c>
      <c r="AL980" s="147" t="s">
        <v>957</v>
      </c>
      <c r="AM980" s="136">
        <v>4050000</v>
      </c>
      <c r="AN980" s="153" t="s">
        <v>2153</v>
      </c>
    </row>
    <row r="981" spans="1:40" ht="38.25" x14ac:dyDescent="0.25">
      <c r="A981" s="96">
        <v>1</v>
      </c>
      <c r="B981" s="97" t="s">
        <v>5</v>
      </c>
      <c r="C981" s="96">
        <v>11</v>
      </c>
      <c r="D981" s="96" t="s">
        <v>949</v>
      </c>
      <c r="E981" s="97" t="s">
        <v>36</v>
      </c>
      <c r="F981" s="98">
        <v>1</v>
      </c>
      <c r="G981" s="96" t="s">
        <v>2136</v>
      </c>
      <c r="H981" s="97" t="s">
        <v>2137</v>
      </c>
      <c r="I981" s="96">
        <v>3</v>
      </c>
      <c r="J981" s="96">
        <v>10</v>
      </c>
      <c r="K981" s="97" t="s">
        <v>2138</v>
      </c>
      <c r="L981" s="98">
        <v>2020051290025</v>
      </c>
      <c r="M981" s="96">
        <v>2</v>
      </c>
      <c r="N981" s="96">
        <v>11112</v>
      </c>
      <c r="O981" s="97" t="str">
        <f>+VLOOKUP(N981,'[10]Productos PD'!$B$2:$C$349,2,FALSE)</f>
        <v>Acciones para el fomento deportivo mediante torneos deportivos municipales, Departamentales y/o Nacionales realizados.</v>
      </c>
      <c r="P981" s="96" t="s">
        <v>952</v>
      </c>
      <c r="Q981" s="96">
        <v>4</v>
      </c>
      <c r="R981" s="122" t="s">
        <v>953</v>
      </c>
      <c r="S981" s="125">
        <v>1</v>
      </c>
      <c r="T981" s="97" t="s">
        <v>2139</v>
      </c>
      <c r="U981" s="97" t="s">
        <v>2154</v>
      </c>
      <c r="V981" s="96" t="s">
        <v>952</v>
      </c>
      <c r="W981" s="125">
        <v>18</v>
      </c>
      <c r="X981" s="96" t="s">
        <v>956</v>
      </c>
      <c r="Y981" s="144">
        <v>3.6999999999999998E-2</v>
      </c>
      <c r="Z981" s="125">
        <v>0</v>
      </c>
      <c r="AA981" s="125">
        <v>2</v>
      </c>
      <c r="AB981" s="145">
        <v>0</v>
      </c>
      <c r="AC981" s="177">
        <v>16</v>
      </c>
      <c r="AD981" s="145">
        <v>10</v>
      </c>
      <c r="AE981" s="142">
        <v>10</v>
      </c>
      <c r="AF981" s="145">
        <v>8</v>
      </c>
      <c r="AG981" s="130"/>
      <c r="AH981" s="54">
        <f t="shared" si="37"/>
        <v>1.5555555555555556</v>
      </c>
      <c r="AI981" s="54">
        <f t="shared" si="36"/>
        <v>1</v>
      </c>
      <c r="AJ981" s="135">
        <v>4177715</v>
      </c>
      <c r="AK981" s="148">
        <v>30402</v>
      </c>
      <c r="AL981" s="147" t="s">
        <v>957</v>
      </c>
      <c r="AM981" s="136">
        <v>4050000</v>
      </c>
      <c r="AN981" s="153"/>
    </row>
    <row r="982" spans="1:40" ht="38.25" x14ac:dyDescent="0.25">
      <c r="A982" s="96">
        <v>1</v>
      </c>
      <c r="B982" s="97" t="s">
        <v>5</v>
      </c>
      <c r="C982" s="96">
        <v>11</v>
      </c>
      <c r="D982" s="96" t="s">
        <v>949</v>
      </c>
      <c r="E982" s="97" t="s">
        <v>36</v>
      </c>
      <c r="F982" s="98">
        <v>1</v>
      </c>
      <c r="G982" s="96" t="s">
        <v>2136</v>
      </c>
      <c r="H982" s="97" t="s">
        <v>2137</v>
      </c>
      <c r="I982" s="96">
        <v>3</v>
      </c>
      <c r="J982" s="96">
        <v>10</v>
      </c>
      <c r="K982" s="97" t="s">
        <v>2138</v>
      </c>
      <c r="L982" s="98">
        <v>2020051290025</v>
      </c>
      <c r="M982" s="96">
        <v>2</v>
      </c>
      <c r="N982" s="96">
        <v>11112</v>
      </c>
      <c r="O982" s="97" t="str">
        <f>+VLOOKUP(N982,'[10]Productos PD'!$B$2:$C$349,2,FALSE)</f>
        <v>Acciones para el fomento deportivo mediante torneos deportivos municipales, Departamentales y/o Nacionales realizados.</v>
      </c>
      <c r="P982" s="96" t="s">
        <v>952</v>
      </c>
      <c r="Q982" s="96">
        <v>4</v>
      </c>
      <c r="R982" s="122" t="s">
        <v>953</v>
      </c>
      <c r="S982" s="125">
        <v>1</v>
      </c>
      <c r="T982" s="97" t="s">
        <v>2139</v>
      </c>
      <c r="U982" s="97" t="s">
        <v>2155</v>
      </c>
      <c r="V982" s="96" t="s">
        <v>952</v>
      </c>
      <c r="W982" s="125">
        <v>2</v>
      </c>
      <c r="X982" s="96" t="s">
        <v>956</v>
      </c>
      <c r="Y982" s="144">
        <v>3.6999999999999998E-2</v>
      </c>
      <c r="Z982" s="125">
        <v>0</v>
      </c>
      <c r="AA982" s="125">
        <v>0</v>
      </c>
      <c r="AB982" s="145">
        <v>0</v>
      </c>
      <c r="AC982" s="177">
        <v>0</v>
      </c>
      <c r="AD982" s="145">
        <v>0</v>
      </c>
      <c r="AE982" s="142">
        <v>0</v>
      </c>
      <c r="AF982" s="145">
        <v>2</v>
      </c>
      <c r="AG982" s="130"/>
      <c r="AH982" s="54">
        <f t="shared" si="37"/>
        <v>0</v>
      </c>
      <c r="AI982" s="54">
        <f t="shared" si="36"/>
        <v>0</v>
      </c>
      <c r="AJ982" s="135">
        <v>4177715</v>
      </c>
      <c r="AK982" s="148">
        <v>30402</v>
      </c>
      <c r="AL982" s="147" t="s">
        <v>957</v>
      </c>
      <c r="AM982" s="136">
        <v>0</v>
      </c>
      <c r="AN982" s="153"/>
    </row>
    <row r="983" spans="1:40" ht="38.25" x14ac:dyDescent="0.25">
      <c r="A983" s="96">
        <v>1</v>
      </c>
      <c r="B983" s="97" t="s">
        <v>5</v>
      </c>
      <c r="C983" s="96">
        <v>11</v>
      </c>
      <c r="D983" s="96" t="s">
        <v>949</v>
      </c>
      <c r="E983" s="97" t="s">
        <v>36</v>
      </c>
      <c r="F983" s="98">
        <v>1</v>
      </c>
      <c r="G983" s="96" t="s">
        <v>2136</v>
      </c>
      <c r="H983" s="97" t="s">
        <v>2137</v>
      </c>
      <c r="I983" s="96">
        <v>3</v>
      </c>
      <c r="J983" s="96">
        <v>10</v>
      </c>
      <c r="K983" s="97" t="s">
        <v>2138</v>
      </c>
      <c r="L983" s="98">
        <v>2020051290025</v>
      </c>
      <c r="M983" s="96">
        <v>2</v>
      </c>
      <c r="N983" s="96">
        <v>11112</v>
      </c>
      <c r="O983" s="97" t="str">
        <f>+VLOOKUP(N983,'[10]Productos PD'!$B$2:$C$349,2,FALSE)</f>
        <v>Acciones para el fomento deportivo mediante torneos deportivos municipales, Departamentales y/o Nacionales realizados.</v>
      </c>
      <c r="P983" s="96" t="s">
        <v>952</v>
      </c>
      <c r="Q983" s="96">
        <v>4</v>
      </c>
      <c r="R983" s="122" t="s">
        <v>953</v>
      </c>
      <c r="S983" s="125">
        <v>1</v>
      </c>
      <c r="T983" s="97" t="s">
        <v>2139</v>
      </c>
      <c r="U983" s="97" t="s">
        <v>2156</v>
      </c>
      <c r="V983" s="96" t="s">
        <v>952</v>
      </c>
      <c r="W983" s="125">
        <v>72</v>
      </c>
      <c r="X983" s="96" t="s">
        <v>956</v>
      </c>
      <c r="Y983" s="144">
        <v>3.6999999999999998E-2</v>
      </c>
      <c r="Z983" s="125">
        <v>0</v>
      </c>
      <c r="AA983" s="125">
        <v>0</v>
      </c>
      <c r="AB983" s="145">
        <v>24</v>
      </c>
      <c r="AC983" s="177">
        <v>29</v>
      </c>
      <c r="AD983" s="145">
        <v>24</v>
      </c>
      <c r="AE983" s="142">
        <v>14</v>
      </c>
      <c r="AF983" s="145">
        <v>24</v>
      </c>
      <c r="AG983" s="130"/>
      <c r="AH983" s="54">
        <f t="shared" si="37"/>
        <v>0.59722222222222221</v>
      </c>
      <c r="AI983" s="54">
        <f t="shared" si="36"/>
        <v>0.59722222222222221</v>
      </c>
      <c r="AJ983" s="135">
        <v>4177715</v>
      </c>
      <c r="AK983" s="148">
        <v>30402</v>
      </c>
      <c r="AL983" s="147" t="s">
        <v>957</v>
      </c>
      <c r="AM983" s="136">
        <v>4050000</v>
      </c>
      <c r="AN983" s="153"/>
    </row>
    <row r="984" spans="1:40" ht="38.25" x14ac:dyDescent="0.25">
      <c r="A984" s="96">
        <v>1</v>
      </c>
      <c r="B984" s="97" t="s">
        <v>5</v>
      </c>
      <c r="C984" s="96">
        <v>11</v>
      </c>
      <c r="D984" s="96" t="s">
        <v>949</v>
      </c>
      <c r="E984" s="97" t="s">
        <v>36</v>
      </c>
      <c r="F984" s="98">
        <v>1</v>
      </c>
      <c r="G984" s="96" t="s">
        <v>2136</v>
      </c>
      <c r="H984" s="97" t="s">
        <v>2137</v>
      </c>
      <c r="I984" s="96">
        <v>3</v>
      </c>
      <c r="J984" s="96">
        <v>10</v>
      </c>
      <c r="K984" s="97" t="s">
        <v>2138</v>
      </c>
      <c r="L984" s="98">
        <v>2020051290025</v>
      </c>
      <c r="M984" s="96">
        <v>2</v>
      </c>
      <c r="N984" s="96">
        <v>11112</v>
      </c>
      <c r="O984" s="97" t="str">
        <f>+VLOOKUP(N984,'[10]Productos PD'!$B$2:$C$349,2,FALSE)</f>
        <v>Acciones para el fomento deportivo mediante torneos deportivos municipales, Departamentales y/o Nacionales realizados.</v>
      </c>
      <c r="P984" s="96" t="s">
        <v>952</v>
      </c>
      <c r="Q984" s="96">
        <v>4</v>
      </c>
      <c r="R984" s="122" t="s">
        <v>953</v>
      </c>
      <c r="S984" s="125">
        <v>1</v>
      </c>
      <c r="T984" s="97" t="s">
        <v>2139</v>
      </c>
      <c r="U984" s="97" t="s">
        <v>2157</v>
      </c>
      <c r="V984" s="96" t="s">
        <v>952</v>
      </c>
      <c r="W984" s="125">
        <v>15</v>
      </c>
      <c r="X984" s="96" t="s">
        <v>956</v>
      </c>
      <c r="Y984" s="144">
        <v>3.6999999999999998E-2</v>
      </c>
      <c r="Z984" s="125">
        <v>0</v>
      </c>
      <c r="AA984" s="125">
        <v>0</v>
      </c>
      <c r="AB984" s="145">
        <v>3</v>
      </c>
      <c r="AC984" s="177">
        <v>1</v>
      </c>
      <c r="AD984" s="145">
        <v>6</v>
      </c>
      <c r="AE984" s="142">
        <v>5</v>
      </c>
      <c r="AF984" s="145">
        <v>6</v>
      </c>
      <c r="AG984" s="145"/>
      <c r="AH984" s="54">
        <f t="shared" si="37"/>
        <v>0.4</v>
      </c>
      <c r="AI984" s="54">
        <f t="shared" si="36"/>
        <v>0.4</v>
      </c>
      <c r="AJ984" s="135">
        <f>2647103+25000000</f>
        <v>27647103</v>
      </c>
      <c r="AK984" s="148">
        <v>30402</v>
      </c>
      <c r="AL984" s="147" t="s">
        <v>957</v>
      </c>
      <c r="AM984" s="136">
        <v>4050000</v>
      </c>
      <c r="AN984" s="153"/>
    </row>
    <row r="985" spans="1:40" ht="38.25" x14ac:dyDescent="0.25">
      <c r="A985" s="96">
        <v>1</v>
      </c>
      <c r="B985" s="97" t="s">
        <v>5</v>
      </c>
      <c r="C985" s="96">
        <v>11</v>
      </c>
      <c r="D985" s="96" t="s">
        <v>949</v>
      </c>
      <c r="E985" s="97" t="s">
        <v>36</v>
      </c>
      <c r="F985" s="98">
        <v>1</v>
      </c>
      <c r="G985" s="96" t="s">
        <v>2136</v>
      </c>
      <c r="H985" s="97" t="s">
        <v>2137</v>
      </c>
      <c r="I985" s="96">
        <v>3</v>
      </c>
      <c r="J985" s="96">
        <v>10</v>
      </c>
      <c r="K985" s="97" t="s">
        <v>2138</v>
      </c>
      <c r="L985" s="98">
        <v>2020051290025</v>
      </c>
      <c r="M985" s="96">
        <v>2</v>
      </c>
      <c r="N985" s="96">
        <v>11112</v>
      </c>
      <c r="O985" s="97" t="str">
        <f>+VLOOKUP(N985,'[10]Productos PD'!$B$2:$C$349,2,FALSE)</f>
        <v>Acciones para el fomento deportivo mediante torneos deportivos municipales, Departamentales y/o Nacionales realizados.</v>
      </c>
      <c r="P985" s="96" t="s">
        <v>952</v>
      </c>
      <c r="Q985" s="96">
        <v>4</v>
      </c>
      <c r="R985" s="122" t="s">
        <v>953</v>
      </c>
      <c r="S985" s="125">
        <v>1</v>
      </c>
      <c r="T985" s="97" t="s">
        <v>2139</v>
      </c>
      <c r="U985" s="97" t="s">
        <v>2158</v>
      </c>
      <c r="V985" s="96" t="s">
        <v>952</v>
      </c>
      <c r="W985" s="125">
        <v>3</v>
      </c>
      <c r="X985" s="96" t="s">
        <v>956</v>
      </c>
      <c r="Y985" s="144">
        <v>3.6999999999999998E-2</v>
      </c>
      <c r="Z985" s="125">
        <v>0</v>
      </c>
      <c r="AA985" s="125">
        <v>0</v>
      </c>
      <c r="AB985" s="145">
        <v>1</v>
      </c>
      <c r="AC985" s="177">
        <v>3</v>
      </c>
      <c r="AD985" s="145">
        <v>1</v>
      </c>
      <c r="AE985" s="142">
        <v>3</v>
      </c>
      <c r="AF985" s="145">
        <v>1</v>
      </c>
      <c r="AG985" s="145"/>
      <c r="AH985" s="54">
        <f t="shared" si="37"/>
        <v>2</v>
      </c>
      <c r="AI985" s="54">
        <f t="shared" si="36"/>
        <v>1</v>
      </c>
      <c r="AJ985" s="135">
        <v>4177715</v>
      </c>
      <c r="AK985" s="148">
        <v>30402</v>
      </c>
      <c r="AL985" s="147" t="s">
        <v>957</v>
      </c>
      <c r="AM985" s="136">
        <v>4050000</v>
      </c>
      <c r="AN985" s="153"/>
    </row>
    <row r="986" spans="1:40" ht="38.25" x14ac:dyDescent="0.25">
      <c r="A986" s="96">
        <v>1</v>
      </c>
      <c r="B986" s="97" t="s">
        <v>5</v>
      </c>
      <c r="C986" s="96">
        <v>11</v>
      </c>
      <c r="D986" s="96" t="s">
        <v>949</v>
      </c>
      <c r="E986" s="97" t="s">
        <v>36</v>
      </c>
      <c r="F986" s="98">
        <v>1</v>
      </c>
      <c r="G986" s="96" t="s">
        <v>2136</v>
      </c>
      <c r="H986" s="97" t="s">
        <v>2137</v>
      </c>
      <c r="I986" s="96">
        <v>3</v>
      </c>
      <c r="J986" s="96">
        <v>10</v>
      </c>
      <c r="K986" s="97" t="s">
        <v>2138</v>
      </c>
      <c r="L986" s="98">
        <v>2020051290025</v>
      </c>
      <c r="M986" s="96">
        <v>2</v>
      </c>
      <c r="N986" s="96">
        <v>11112</v>
      </c>
      <c r="O986" s="97" t="str">
        <f>+VLOOKUP(N986,'[10]Productos PD'!$B$2:$C$349,2,FALSE)</f>
        <v>Acciones para el fomento deportivo mediante torneos deportivos municipales, Departamentales y/o Nacionales realizados.</v>
      </c>
      <c r="P986" s="96" t="s">
        <v>952</v>
      </c>
      <c r="Q986" s="96">
        <v>4</v>
      </c>
      <c r="R986" s="122" t="s">
        <v>953</v>
      </c>
      <c r="S986" s="125">
        <v>1</v>
      </c>
      <c r="T986" s="97" t="s">
        <v>2139</v>
      </c>
      <c r="U986" s="97" t="s">
        <v>2159</v>
      </c>
      <c r="V986" s="96" t="s">
        <v>952</v>
      </c>
      <c r="W986" s="125">
        <v>5</v>
      </c>
      <c r="X986" s="96" t="s">
        <v>956</v>
      </c>
      <c r="Y986" s="144">
        <v>3.6999999999999998E-2</v>
      </c>
      <c r="Z986" s="125">
        <v>0</v>
      </c>
      <c r="AA986" s="125">
        <v>0</v>
      </c>
      <c r="AB986" s="145">
        <v>1</v>
      </c>
      <c r="AC986" s="177">
        <v>0</v>
      </c>
      <c r="AD986" s="145">
        <v>2</v>
      </c>
      <c r="AE986" s="142">
        <v>1</v>
      </c>
      <c r="AF986" s="145">
        <v>2</v>
      </c>
      <c r="AG986" s="130"/>
      <c r="AH986" s="54">
        <f t="shared" si="37"/>
        <v>0.2</v>
      </c>
      <c r="AI986" s="54">
        <f t="shared" si="36"/>
        <v>0.2</v>
      </c>
      <c r="AJ986" s="135">
        <v>4177715</v>
      </c>
      <c r="AK986" s="148">
        <v>30402</v>
      </c>
      <c r="AL986" s="147" t="s">
        <v>957</v>
      </c>
      <c r="AM986" s="136">
        <v>4050000</v>
      </c>
      <c r="AN986" s="153"/>
    </row>
    <row r="987" spans="1:40" ht="38.25" x14ac:dyDescent="0.25">
      <c r="A987" s="96">
        <v>1</v>
      </c>
      <c r="B987" s="97" t="s">
        <v>5</v>
      </c>
      <c r="C987" s="96">
        <v>11</v>
      </c>
      <c r="D987" s="96" t="s">
        <v>949</v>
      </c>
      <c r="E987" s="97" t="s">
        <v>36</v>
      </c>
      <c r="F987" s="98">
        <v>1</v>
      </c>
      <c r="G987" s="96" t="s">
        <v>2136</v>
      </c>
      <c r="H987" s="97" t="s">
        <v>2137</v>
      </c>
      <c r="I987" s="96">
        <v>3</v>
      </c>
      <c r="J987" s="96">
        <v>10</v>
      </c>
      <c r="K987" s="97" t="s">
        <v>2138</v>
      </c>
      <c r="L987" s="98">
        <v>2020051290025</v>
      </c>
      <c r="M987" s="96">
        <v>2</v>
      </c>
      <c r="N987" s="96">
        <v>11112</v>
      </c>
      <c r="O987" s="97" t="str">
        <f>+VLOOKUP(N987,'[10]Productos PD'!$B$2:$C$349,2,FALSE)</f>
        <v>Acciones para el fomento deportivo mediante torneos deportivos municipales, Departamentales y/o Nacionales realizados.</v>
      </c>
      <c r="P987" s="96" t="s">
        <v>952</v>
      </c>
      <c r="Q987" s="96">
        <v>4</v>
      </c>
      <c r="R987" s="122" t="s">
        <v>953</v>
      </c>
      <c r="S987" s="125">
        <v>1</v>
      </c>
      <c r="T987" s="97" t="s">
        <v>2139</v>
      </c>
      <c r="U987" s="97" t="s">
        <v>2160</v>
      </c>
      <c r="V987" s="96" t="s">
        <v>952</v>
      </c>
      <c r="W987" s="125">
        <v>3</v>
      </c>
      <c r="X987" s="96" t="s">
        <v>956</v>
      </c>
      <c r="Y987" s="144">
        <v>3.6999999999999998E-2</v>
      </c>
      <c r="Z987" s="125">
        <v>0</v>
      </c>
      <c r="AA987" s="125">
        <v>0</v>
      </c>
      <c r="AB987" s="145">
        <v>1</v>
      </c>
      <c r="AC987" s="177">
        <v>0</v>
      </c>
      <c r="AD987" s="145">
        <v>1</v>
      </c>
      <c r="AE987" s="142">
        <v>2</v>
      </c>
      <c r="AF987" s="145">
        <v>1</v>
      </c>
      <c r="AG987" s="130"/>
      <c r="AH987" s="54">
        <f t="shared" si="37"/>
        <v>0.66666666666666663</v>
      </c>
      <c r="AI987" s="54">
        <f t="shared" si="36"/>
        <v>0.66666666666666663</v>
      </c>
      <c r="AJ987" s="135">
        <v>4177715</v>
      </c>
      <c r="AK987" s="148">
        <v>30402</v>
      </c>
      <c r="AL987" s="147" t="s">
        <v>957</v>
      </c>
      <c r="AM987" s="136">
        <v>4050000</v>
      </c>
      <c r="AN987" s="153"/>
    </row>
    <row r="988" spans="1:40" ht="38.25" x14ac:dyDescent="0.25">
      <c r="A988" s="96">
        <v>1</v>
      </c>
      <c r="B988" s="97" t="s">
        <v>5</v>
      </c>
      <c r="C988" s="96">
        <v>11</v>
      </c>
      <c r="D988" s="96" t="s">
        <v>949</v>
      </c>
      <c r="E988" s="97" t="s">
        <v>36</v>
      </c>
      <c r="F988" s="98">
        <v>1</v>
      </c>
      <c r="G988" s="96" t="s">
        <v>2136</v>
      </c>
      <c r="H988" s="97" t="s">
        <v>2137</v>
      </c>
      <c r="I988" s="96">
        <v>3</v>
      </c>
      <c r="J988" s="96">
        <v>10</v>
      </c>
      <c r="K988" s="97" t="s">
        <v>2138</v>
      </c>
      <c r="L988" s="98">
        <v>2020051290025</v>
      </c>
      <c r="M988" s="96">
        <v>2</v>
      </c>
      <c r="N988" s="96">
        <v>11112</v>
      </c>
      <c r="O988" s="97" t="str">
        <f>+VLOOKUP(N988,'[10]Productos PD'!$B$2:$C$349,2,FALSE)</f>
        <v>Acciones para el fomento deportivo mediante torneos deportivos municipales, Departamentales y/o Nacionales realizados.</v>
      </c>
      <c r="P988" s="96" t="s">
        <v>952</v>
      </c>
      <c r="Q988" s="96">
        <v>4</v>
      </c>
      <c r="R988" s="122" t="s">
        <v>953</v>
      </c>
      <c r="S988" s="125">
        <v>1</v>
      </c>
      <c r="T988" s="97" t="s">
        <v>2139</v>
      </c>
      <c r="U988" s="97" t="s">
        <v>2161</v>
      </c>
      <c r="V988" s="96" t="s">
        <v>952</v>
      </c>
      <c r="W988" s="125">
        <v>4</v>
      </c>
      <c r="X988" s="96" t="s">
        <v>956</v>
      </c>
      <c r="Y988" s="144">
        <v>3.6999999999999998E-2</v>
      </c>
      <c r="Z988" s="125">
        <v>0</v>
      </c>
      <c r="AA988" s="125">
        <v>0</v>
      </c>
      <c r="AB988" s="145">
        <v>1</v>
      </c>
      <c r="AC988" s="177">
        <v>2</v>
      </c>
      <c r="AD988" s="145">
        <v>1</v>
      </c>
      <c r="AE988" s="142">
        <v>3</v>
      </c>
      <c r="AF988" s="145">
        <v>2</v>
      </c>
      <c r="AG988" s="145"/>
      <c r="AH988" s="54">
        <f t="shared" si="37"/>
        <v>1.25</v>
      </c>
      <c r="AI988" s="54">
        <f t="shared" si="36"/>
        <v>1</v>
      </c>
      <c r="AJ988" s="135">
        <v>4177715</v>
      </c>
      <c r="AK988" s="148">
        <v>30402</v>
      </c>
      <c r="AL988" s="147" t="s">
        <v>957</v>
      </c>
      <c r="AM988" s="136">
        <v>4050000</v>
      </c>
      <c r="AN988" s="153"/>
    </row>
    <row r="989" spans="1:40" ht="38.25" x14ac:dyDescent="0.25">
      <c r="A989" s="96">
        <v>1</v>
      </c>
      <c r="B989" s="97" t="s">
        <v>5</v>
      </c>
      <c r="C989" s="96">
        <v>11</v>
      </c>
      <c r="D989" s="96" t="s">
        <v>949</v>
      </c>
      <c r="E989" s="97" t="s">
        <v>36</v>
      </c>
      <c r="F989" s="98">
        <v>1</v>
      </c>
      <c r="G989" s="96" t="s">
        <v>2136</v>
      </c>
      <c r="H989" s="97" t="s">
        <v>2137</v>
      </c>
      <c r="I989" s="96">
        <v>3</v>
      </c>
      <c r="J989" s="96">
        <v>10</v>
      </c>
      <c r="K989" s="97" t="s">
        <v>2138</v>
      </c>
      <c r="L989" s="98">
        <v>2020051290025</v>
      </c>
      <c r="M989" s="96">
        <v>2</v>
      </c>
      <c r="N989" s="96">
        <v>11112</v>
      </c>
      <c r="O989" s="97" t="str">
        <f>+VLOOKUP(N989,'[10]Productos PD'!$B$2:$C$349,2,FALSE)</f>
        <v>Acciones para el fomento deportivo mediante torneos deportivos municipales, Departamentales y/o Nacionales realizados.</v>
      </c>
      <c r="P989" s="96" t="s">
        <v>952</v>
      </c>
      <c r="Q989" s="96">
        <v>4</v>
      </c>
      <c r="R989" s="122" t="s">
        <v>953</v>
      </c>
      <c r="S989" s="125">
        <v>1</v>
      </c>
      <c r="T989" s="97" t="s">
        <v>2139</v>
      </c>
      <c r="U989" s="97" t="s">
        <v>2162</v>
      </c>
      <c r="V989" s="96" t="s">
        <v>952</v>
      </c>
      <c r="W989" s="125">
        <v>5</v>
      </c>
      <c r="X989" s="96" t="s">
        <v>956</v>
      </c>
      <c r="Y989" s="144">
        <v>3.6999999999999998E-2</v>
      </c>
      <c r="Z989" s="125">
        <v>0</v>
      </c>
      <c r="AA989" s="125">
        <v>0</v>
      </c>
      <c r="AB989" s="145">
        <v>1</v>
      </c>
      <c r="AC989" s="177">
        <v>4</v>
      </c>
      <c r="AD989" s="145">
        <v>2</v>
      </c>
      <c r="AE989" s="142">
        <v>4</v>
      </c>
      <c r="AF989" s="145">
        <v>2</v>
      </c>
      <c r="AG989" s="145"/>
      <c r="AH989" s="54">
        <f t="shared" si="37"/>
        <v>1.6</v>
      </c>
      <c r="AI989" s="54">
        <f t="shared" si="36"/>
        <v>1</v>
      </c>
      <c r="AJ989" s="135">
        <v>4177715</v>
      </c>
      <c r="AK989" s="148">
        <v>30402</v>
      </c>
      <c r="AL989" s="147" t="s">
        <v>957</v>
      </c>
      <c r="AM989" s="136">
        <v>4050000</v>
      </c>
      <c r="AN989" s="153"/>
    </row>
    <row r="990" spans="1:40" ht="38.25" x14ac:dyDescent="0.25">
      <c r="A990" s="96">
        <v>1</v>
      </c>
      <c r="B990" s="97" t="s">
        <v>5</v>
      </c>
      <c r="C990" s="96">
        <v>11</v>
      </c>
      <c r="D990" s="96" t="s">
        <v>949</v>
      </c>
      <c r="E990" s="97" t="s">
        <v>36</v>
      </c>
      <c r="F990" s="98">
        <v>1</v>
      </c>
      <c r="G990" s="96" t="s">
        <v>2136</v>
      </c>
      <c r="H990" s="97" t="s">
        <v>2137</v>
      </c>
      <c r="I990" s="96">
        <v>3</v>
      </c>
      <c r="J990" s="96">
        <v>10</v>
      </c>
      <c r="K990" s="97" t="s">
        <v>2138</v>
      </c>
      <c r="L990" s="98">
        <v>2020051290025</v>
      </c>
      <c r="M990" s="96">
        <v>2</v>
      </c>
      <c r="N990" s="96">
        <v>11112</v>
      </c>
      <c r="O990" s="97" t="str">
        <f>+VLOOKUP(N990,'[10]Productos PD'!$B$2:$C$349,2,FALSE)</f>
        <v>Acciones para el fomento deportivo mediante torneos deportivos municipales, Departamentales y/o Nacionales realizados.</v>
      </c>
      <c r="P990" s="96" t="s">
        <v>952</v>
      </c>
      <c r="Q990" s="96">
        <v>4</v>
      </c>
      <c r="R990" s="122" t="s">
        <v>953</v>
      </c>
      <c r="S990" s="125">
        <v>1</v>
      </c>
      <c r="T990" s="97" t="s">
        <v>2139</v>
      </c>
      <c r="U990" s="97" t="s">
        <v>2163</v>
      </c>
      <c r="V990" s="96" t="s">
        <v>952</v>
      </c>
      <c r="W990" s="125">
        <v>4</v>
      </c>
      <c r="X990" s="96" t="s">
        <v>956</v>
      </c>
      <c r="Y990" s="144">
        <v>3.6999999999999998E-2</v>
      </c>
      <c r="Z990" s="125">
        <v>1</v>
      </c>
      <c r="AA990" s="125">
        <v>0</v>
      </c>
      <c r="AB990" s="145">
        <v>1</v>
      </c>
      <c r="AC990" s="177">
        <v>2</v>
      </c>
      <c r="AD990" s="145">
        <v>1</v>
      </c>
      <c r="AE990" s="142">
        <v>3</v>
      </c>
      <c r="AF990" s="145">
        <v>1</v>
      </c>
      <c r="AG990" s="130"/>
      <c r="AH990" s="54">
        <f t="shared" si="37"/>
        <v>1.25</v>
      </c>
      <c r="AI990" s="54">
        <f t="shared" si="36"/>
        <v>1</v>
      </c>
      <c r="AJ990" s="135">
        <v>4177715</v>
      </c>
      <c r="AK990" s="148">
        <v>30402</v>
      </c>
      <c r="AL990" s="147" t="s">
        <v>957</v>
      </c>
      <c r="AM990" s="136">
        <v>4050000</v>
      </c>
      <c r="AN990" s="153"/>
    </row>
    <row r="991" spans="1:40" ht="38.25" x14ac:dyDescent="0.25">
      <c r="A991" s="96">
        <v>1</v>
      </c>
      <c r="B991" s="97" t="s">
        <v>5</v>
      </c>
      <c r="C991" s="96">
        <v>11</v>
      </c>
      <c r="D991" s="96" t="s">
        <v>949</v>
      </c>
      <c r="E991" s="97" t="s">
        <v>36</v>
      </c>
      <c r="F991" s="98">
        <v>1</v>
      </c>
      <c r="G991" s="96" t="s">
        <v>2136</v>
      </c>
      <c r="H991" s="97" t="s">
        <v>2137</v>
      </c>
      <c r="I991" s="96">
        <v>3</v>
      </c>
      <c r="J991" s="96">
        <v>10</v>
      </c>
      <c r="K991" s="97" t="s">
        <v>2138</v>
      </c>
      <c r="L991" s="98">
        <v>2020051290025</v>
      </c>
      <c r="M991" s="96">
        <v>2</v>
      </c>
      <c r="N991" s="96">
        <v>11112</v>
      </c>
      <c r="O991" s="97" t="str">
        <f>+VLOOKUP(N991,'[10]Productos PD'!$B$2:$C$349,2,FALSE)</f>
        <v>Acciones para el fomento deportivo mediante torneos deportivos municipales, Departamentales y/o Nacionales realizados.</v>
      </c>
      <c r="P991" s="96" t="s">
        <v>952</v>
      </c>
      <c r="Q991" s="96">
        <v>4</v>
      </c>
      <c r="R991" s="122" t="s">
        <v>953</v>
      </c>
      <c r="S991" s="125">
        <v>1</v>
      </c>
      <c r="T991" s="97" t="s">
        <v>2139</v>
      </c>
      <c r="U991" s="97" t="s">
        <v>2164</v>
      </c>
      <c r="V991" s="96" t="s">
        <v>952</v>
      </c>
      <c r="W991" s="125">
        <v>11</v>
      </c>
      <c r="X991" s="96" t="s">
        <v>956</v>
      </c>
      <c r="Y991" s="144">
        <v>3.6999999999999998E-2</v>
      </c>
      <c r="Z991" s="125">
        <v>0</v>
      </c>
      <c r="AA991" s="125">
        <v>0</v>
      </c>
      <c r="AB991" s="145">
        <v>3</v>
      </c>
      <c r="AC991" s="177">
        <v>1</v>
      </c>
      <c r="AD991" s="145">
        <v>4</v>
      </c>
      <c r="AE991" s="142">
        <v>4</v>
      </c>
      <c r="AF991" s="145">
        <v>4</v>
      </c>
      <c r="AG991" s="130"/>
      <c r="AH991" s="54">
        <f t="shared" si="37"/>
        <v>0.45454545454545453</v>
      </c>
      <c r="AI991" s="54">
        <f t="shared" si="36"/>
        <v>0.45454545454545453</v>
      </c>
      <c r="AJ991" s="135">
        <v>4177715</v>
      </c>
      <c r="AK991" s="148">
        <v>30402</v>
      </c>
      <c r="AL991" s="147" t="s">
        <v>957</v>
      </c>
      <c r="AM991" s="136">
        <v>4050000</v>
      </c>
      <c r="AN991" s="153"/>
    </row>
    <row r="992" spans="1:40" ht="38.25" x14ac:dyDescent="0.25">
      <c r="A992" s="96">
        <v>1</v>
      </c>
      <c r="B992" s="97" t="s">
        <v>5</v>
      </c>
      <c r="C992" s="96">
        <v>11</v>
      </c>
      <c r="D992" s="96" t="s">
        <v>949</v>
      </c>
      <c r="E992" s="97" t="s">
        <v>36</v>
      </c>
      <c r="F992" s="98">
        <v>1</v>
      </c>
      <c r="G992" s="96" t="s">
        <v>2136</v>
      </c>
      <c r="H992" s="97" t="s">
        <v>2137</v>
      </c>
      <c r="I992" s="96">
        <v>3</v>
      </c>
      <c r="J992" s="96">
        <v>10</v>
      </c>
      <c r="K992" s="97" t="s">
        <v>2138</v>
      </c>
      <c r="L992" s="98">
        <v>2020051290025</v>
      </c>
      <c r="M992" s="96">
        <v>2</v>
      </c>
      <c r="N992" s="96">
        <v>11112</v>
      </c>
      <c r="O992" s="97" t="str">
        <f>+VLOOKUP(N992,'[10]Productos PD'!$B$2:$C$349,2,FALSE)</f>
        <v>Acciones para el fomento deportivo mediante torneos deportivos municipales, Departamentales y/o Nacionales realizados.</v>
      </c>
      <c r="P992" s="96" t="s">
        <v>952</v>
      </c>
      <c r="Q992" s="96">
        <v>4</v>
      </c>
      <c r="R992" s="122" t="s">
        <v>953</v>
      </c>
      <c r="S992" s="125">
        <v>1</v>
      </c>
      <c r="T992" s="97" t="s">
        <v>2139</v>
      </c>
      <c r="U992" s="97" t="s">
        <v>2165</v>
      </c>
      <c r="V992" s="96" t="s">
        <v>952</v>
      </c>
      <c r="W992" s="125">
        <v>3</v>
      </c>
      <c r="X992" s="96" t="s">
        <v>956</v>
      </c>
      <c r="Y992" s="144">
        <v>3.6999999999999998E-2</v>
      </c>
      <c r="Z992" s="125">
        <v>0</v>
      </c>
      <c r="AA992" s="125">
        <v>0</v>
      </c>
      <c r="AB992" s="145">
        <v>1</v>
      </c>
      <c r="AC992" s="177">
        <v>1</v>
      </c>
      <c r="AD992" s="145">
        <v>1</v>
      </c>
      <c r="AE992" s="142">
        <v>2</v>
      </c>
      <c r="AF992" s="145">
        <v>1</v>
      </c>
      <c r="AG992" s="145"/>
      <c r="AH992" s="54">
        <f t="shared" si="37"/>
        <v>1</v>
      </c>
      <c r="AI992" s="54">
        <f t="shared" si="36"/>
        <v>1</v>
      </c>
      <c r="AJ992" s="135">
        <v>4177715</v>
      </c>
      <c r="AK992" s="148">
        <v>30402</v>
      </c>
      <c r="AL992" s="147" t="s">
        <v>957</v>
      </c>
      <c r="AM992" s="136">
        <v>4050000</v>
      </c>
      <c r="AN992" s="153"/>
    </row>
    <row r="993" spans="1:40" ht="38.25" x14ac:dyDescent="0.25">
      <c r="A993" s="96">
        <v>1</v>
      </c>
      <c r="B993" s="97" t="s">
        <v>5</v>
      </c>
      <c r="C993" s="96">
        <v>11</v>
      </c>
      <c r="D993" s="96" t="s">
        <v>949</v>
      </c>
      <c r="E993" s="97" t="s">
        <v>36</v>
      </c>
      <c r="F993" s="98">
        <v>1</v>
      </c>
      <c r="G993" s="96" t="s">
        <v>2136</v>
      </c>
      <c r="H993" s="97" t="s">
        <v>2137</v>
      </c>
      <c r="I993" s="96">
        <v>3</v>
      </c>
      <c r="J993" s="96">
        <v>10</v>
      </c>
      <c r="K993" s="97" t="s">
        <v>2138</v>
      </c>
      <c r="L993" s="98">
        <v>2020051290025</v>
      </c>
      <c r="M993" s="96">
        <v>2</v>
      </c>
      <c r="N993" s="96">
        <v>11112</v>
      </c>
      <c r="O993" s="97" t="str">
        <f>+VLOOKUP(N993,'[10]Productos PD'!$B$2:$C$349,2,FALSE)</f>
        <v>Acciones para el fomento deportivo mediante torneos deportivos municipales, Departamentales y/o Nacionales realizados.</v>
      </c>
      <c r="P993" s="96" t="s">
        <v>952</v>
      </c>
      <c r="Q993" s="96">
        <v>4</v>
      </c>
      <c r="R993" s="122" t="s">
        <v>953</v>
      </c>
      <c r="S993" s="125">
        <v>1</v>
      </c>
      <c r="T993" s="97" t="s">
        <v>2139</v>
      </c>
      <c r="U993" s="97" t="s">
        <v>2166</v>
      </c>
      <c r="V993" s="96" t="s">
        <v>952</v>
      </c>
      <c r="W993" s="125">
        <v>3</v>
      </c>
      <c r="X993" s="96" t="s">
        <v>956</v>
      </c>
      <c r="Y993" s="144">
        <v>3.6999999999999998E-2</v>
      </c>
      <c r="Z993" s="125">
        <v>0</v>
      </c>
      <c r="AA993" s="125">
        <v>0</v>
      </c>
      <c r="AB993" s="145">
        <v>1</v>
      </c>
      <c r="AC993" s="177">
        <v>1</v>
      </c>
      <c r="AD993" s="145">
        <v>1</v>
      </c>
      <c r="AE993" s="142">
        <v>1</v>
      </c>
      <c r="AF993" s="145">
        <v>1</v>
      </c>
      <c r="AG993" s="145"/>
      <c r="AH993" s="54">
        <f t="shared" si="37"/>
        <v>0.66666666666666663</v>
      </c>
      <c r="AI993" s="54">
        <f t="shared" si="36"/>
        <v>0.66666666666666663</v>
      </c>
      <c r="AJ993" s="135">
        <v>4177715</v>
      </c>
      <c r="AK993" s="148">
        <v>30402</v>
      </c>
      <c r="AL993" s="147" t="s">
        <v>957</v>
      </c>
      <c r="AM993" s="136">
        <v>4050000</v>
      </c>
      <c r="AN993" s="153"/>
    </row>
    <row r="994" spans="1:40" ht="38.25" x14ac:dyDescent="0.25">
      <c r="A994" s="96">
        <v>1</v>
      </c>
      <c r="B994" s="97" t="s">
        <v>5</v>
      </c>
      <c r="C994" s="96">
        <v>11</v>
      </c>
      <c r="D994" s="96" t="s">
        <v>949</v>
      </c>
      <c r="E994" s="97" t="s">
        <v>36</v>
      </c>
      <c r="F994" s="98">
        <v>1</v>
      </c>
      <c r="G994" s="96" t="s">
        <v>2136</v>
      </c>
      <c r="H994" s="97" t="s">
        <v>2137</v>
      </c>
      <c r="I994" s="96">
        <v>3</v>
      </c>
      <c r="J994" s="96">
        <v>10</v>
      </c>
      <c r="K994" s="97" t="s">
        <v>2138</v>
      </c>
      <c r="L994" s="98">
        <v>2020051290025</v>
      </c>
      <c r="M994" s="96">
        <v>2</v>
      </c>
      <c r="N994" s="96">
        <v>11112</v>
      </c>
      <c r="O994" s="97" t="str">
        <f>+VLOOKUP(N994,'[10]Productos PD'!$B$2:$C$349,2,FALSE)</f>
        <v>Acciones para el fomento deportivo mediante torneos deportivos municipales, Departamentales y/o Nacionales realizados.</v>
      </c>
      <c r="P994" s="96" t="s">
        <v>952</v>
      </c>
      <c r="Q994" s="96">
        <v>4</v>
      </c>
      <c r="R994" s="122" t="s">
        <v>953</v>
      </c>
      <c r="S994" s="125">
        <v>1</v>
      </c>
      <c r="T994" s="97" t="s">
        <v>2139</v>
      </c>
      <c r="U994" s="97" t="s">
        <v>2167</v>
      </c>
      <c r="V994" s="96" t="s">
        <v>952</v>
      </c>
      <c r="W994" s="125">
        <v>4</v>
      </c>
      <c r="X994" s="96" t="s">
        <v>956</v>
      </c>
      <c r="Y994" s="144">
        <v>3.6999999999999998E-2</v>
      </c>
      <c r="Z994" s="125">
        <v>0</v>
      </c>
      <c r="AA994" s="125">
        <v>0</v>
      </c>
      <c r="AB994" s="145">
        <v>1</v>
      </c>
      <c r="AC994" s="177">
        <v>0</v>
      </c>
      <c r="AD994" s="145">
        <v>2</v>
      </c>
      <c r="AE994" s="142">
        <v>1</v>
      </c>
      <c r="AF994" s="145">
        <v>1</v>
      </c>
      <c r="AG994" s="145"/>
      <c r="AH994" s="54">
        <f t="shared" si="37"/>
        <v>0.25</v>
      </c>
      <c r="AI994" s="54">
        <f t="shared" si="36"/>
        <v>0.25</v>
      </c>
      <c r="AJ994" s="135">
        <v>4177715</v>
      </c>
      <c r="AK994" s="148">
        <v>30402</v>
      </c>
      <c r="AL994" s="147" t="s">
        <v>957</v>
      </c>
      <c r="AM994" s="136">
        <v>4050000</v>
      </c>
      <c r="AN994" s="153"/>
    </row>
    <row r="995" spans="1:40" ht="38.25" x14ac:dyDescent="0.25">
      <c r="A995" s="96">
        <v>1</v>
      </c>
      <c r="B995" s="97" t="s">
        <v>5</v>
      </c>
      <c r="C995" s="96">
        <v>11</v>
      </c>
      <c r="D995" s="96" t="s">
        <v>949</v>
      </c>
      <c r="E995" s="97" t="s">
        <v>36</v>
      </c>
      <c r="F995" s="98">
        <v>1</v>
      </c>
      <c r="G995" s="96" t="s">
        <v>2136</v>
      </c>
      <c r="H995" s="97" t="s">
        <v>2137</v>
      </c>
      <c r="I995" s="96">
        <v>3</v>
      </c>
      <c r="J995" s="96">
        <v>10</v>
      </c>
      <c r="K995" s="97" t="s">
        <v>2138</v>
      </c>
      <c r="L995" s="98">
        <v>2020051290025</v>
      </c>
      <c r="M995" s="96">
        <v>2</v>
      </c>
      <c r="N995" s="96">
        <v>11112</v>
      </c>
      <c r="O995" s="97" t="str">
        <f>+VLOOKUP(N995,'[10]Productos PD'!$B$2:$C$349,2,FALSE)</f>
        <v>Acciones para el fomento deportivo mediante torneos deportivos municipales, Departamentales y/o Nacionales realizados.</v>
      </c>
      <c r="P995" s="96" t="s">
        <v>952</v>
      </c>
      <c r="Q995" s="96">
        <v>4</v>
      </c>
      <c r="R995" s="122" t="s">
        <v>953</v>
      </c>
      <c r="S995" s="125">
        <v>1</v>
      </c>
      <c r="T995" s="97" t="s">
        <v>2139</v>
      </c>
      <c r="U995" s="97" t="s">
        <v>2168</v>
      </c>
      <c r="V995" s="96" t="s">
        <v>952</v>
      </c>
      <c r="W995" s="125">
        <v>2</v>
      </c>
      <c r="X995" s="96" t="s">
        <v>956</v>
      </c>
      <c r="Y995" s="144">
        <v>3.6999999999999998E-2</v>
      </c>
      <c r="Z995" s="125">
        <v>0</v>
      </c>
      <c r="AA995" s="125">
        <v>0</v>
      </c>
      <c r="AB995" s="145">
        <v>1</v>
      </c>
      <c r="AC995" s="177">
        <v>0</v>
      </c>
      <c r="AD995" s="145">
        <v>1</v>
      </c>
      <c r="AE995" s="142">
        <v>1</v>
      </c>
      <c r="AF995" s="145">
        <v>0</v>
      </c>
      <c r="AG995" s="145"/>
      <c r="AH995" s="54">
        <f t="shared" si="37"/>
        <v>0.5</v>
      </c>
      <c r="AI995" s="54">
        <f t="shared" si="36"/>
        <v>0.5</v>
      </c>
      <c r="AJ995" s="135">
        <v>4177715</v>
      </c>
      <c r="AK995" s="148">
        <v>30402</v>
      </c>
      <c r="AL995" s="147" t="s">
        <v>957</v>
      </c>
      <c r="AM995" s="136">
        <v>4050000</v>
      </c>
      <c r="AN995" s="153"/>
    </row>
    <row r="996" spans="1:40" ht="38.25" x14ac:dyDescent="0.25">
      <c r="A996" s="96">
        <v>1</v>
      </c>
      <c r="B996" s="97" t="s">
        <v>5</v>
      </c>
      <c r="C996" s="96">
        <v>11</v>
      </c>
      <c r="D996" s="96" t="s">
        <v>949</v>
      </c>
      <c r="E996" s="97" t="s">
        <v>36</v>
      </c>
      <c r="F996" s="98">
        <v>1</v>
      </c>
      <c r="G996" s="96" t="s">
        <v>2136</v>
      </c>
      <c r="H996" s="97" t="s">
        <v>2137</v>
      </c>
      <c r="I996" s="96">
        <v>3</v>
      </c>
      <c r="J996" s="96">
        <v>10</v>
      </c>
      <c r="K996" s="97" t="s">
        <v>2138</v>
      </c>
      <c r="L996" s="98">
        <v>2020051290025</v>
      </c>
      <c r="M996" s="96">
        <v>2</v>
      </c>
      <c r="N996" s="96">
        <v>11112</v>
      </c>
      <c r="O996" s="97" t="str">
        <f>+VLOOKUP(N996,'[10]Productos PD'!$B$2:$C$349,2,FALSE)</f>
        <v>Acciones para el fomento deportivo mediante torneos deportivos municipales, Departamentales y/o Nacionales realizados.</v>
      </c>
      <c r="P996" s="96" t="s">
        <v>952</v>
      </c>
      <c r="Q996" s="96">
        <v>4</v>
      </c>
      <c r="R996" s="122" t="s">
        <v>953</v>
      </c>
      <c r="S996" s="125">
        <v>1</v>
      </c>
      <c r="T996" s="97" t="s">
        <v>2139</v>
      </c>
      <c r="U996" s="97" t="s">
        <v>2169</v>
      </c>
      <c r="V996" s="96" t="s">
        <v>952</v>
      </c>
      <c r="W996" s="125">
        <v>3</v>
      </c>
      <c r="X996" s="96" t="s">
        <v>956</v>
      </c>
      <c r="Y996" s="144">
        <v>3.6999999999999998E-2</v>
      </c>
      <c r="Z996" s="125">
        <v>0</v>
      </c>
      <c r="AA996" s="125">
        <v>0</v>
      </c>
      <c r="AB996" s="145">
        <v>1</v>
      </c>
      <c r="AC996" s="177">
        <v>1</v>
      </c>
      <c r="AD996" s="145">
        <v>1</v>
      </c>
      <c r="AE996" s="142">
        <v>1</v>
      </c>
      <c r="AF996" s="145">
        <v>1</v>
      </c>
      <c r="AG996" s="130"/>
      <c r="AH996" s="54">
        <f t="shared" si="37"/>
        <v>0.66666666666666663</v>
      </c>
      <c r="AI996" s="54">
        <f t="shared" si="36"/>
        <v>0.66666666666666663</v>
      </c>
      <c r="AJ996" s="135">
        <v>4177715</v>
      </c>
      <c r="AK996" s="148">
        <v>30402</v>
      </c>
      <c r="AL996" s="147" t="s">
        <v>957</v>
      </c>
      <c r="AM996" s="136">
        <v>4050000</v>
      </c>
      <c r="AN996" s="153"/>
    </row>
    <row r="997" spans="1:40" ht="38.25" x14ac:dyDescent="0.25">
      <c r="A997" s="96">
        <v>1</v>
      </c>
      <c r="B997" s="97" t="s">
        <v>5</v>
      </c>
      <c r="C997" s="96">
        <v>11</v>
      </c>
      <c r="D997" s="96" t="s">
        <v>949</v>
      </c>
      <c r="E997" s="97" t="s">
        <v>36</v>
      </c>
      <c r="F997" s="98">
        <v>1</v>
      </c>
      <c r="G997" s="96" t="s">
        <v>2136</v>
      </c>
      <c r="H997" s="97" t="s">
        <v>2137</v>
      </c>
      <c r="I997" s="96">
        <v>3</v>
      </c>
      <c r="J997" s="96">
        <v>10</v>
      </c>
      <c r="K997" s="97" t="s">
        <v>2138</v>
      </c>
      <c r="L997" s="98">
        <v>2020051290025</v>
      </c>
      <c r="M997" s="96">
        <v>2</v>
      </c>
      <c r="N997" s="96">
        <v>11112</v>
      </c>
      <c r="O997" s="97" t="str">
        <f>+VLOOKUP(N997,'[10]Productos PD'!$B$2:$C$349,2,FALSE)</f>
        <v>Acciones para el fomento deportivo mediante torneos deportivos municipales, Departamentales y/o Nacionales realizados.</v>
      </c>
      <c r="P997" s="96" t="s">
        <v>952</v>
      </c>
      <c r="Q997" s="96">
        <v>4</v>
      </c>
      <c r="R997" s="122" t="s">
        <v>953</v>
      </c>
      <c r="S997" s="125">
        <v>1</v>
      </c>
      <c r="T997" s="97" t="s">
        <v>2139</v>
      </c>
      <c r="U997" s="97" t="s">
        <v>2170</v>
      </c>
      <c r="V997" s="96" t="s">
        <v>952</v>
      </c>
      <c r="W997" s="125">
        <v>4</v>
      </c>
      <c r="X997" s="96" t="s">
        <v>956</v>
      </c>
      <c r="Y997" s="144">
        <v>3.6999999999999998E-2</v>
      </c>
      <c r="Z997" s="125">
        <v>0</v>
      </c>
      <c r="AA997" s="125">
        <v>0</v>
      </c>
      <c r="AB997" s="145">
        <v>1</v>
      </c>
      <c r="AC997" s="177">
        <v>1</v>
      </c>
      <c r="AD997" s="145">
        <v>2</v>
      </c>
      <c r="AE997" s="142">
        <v>2</v>
      </c>
      <c r="AF997" s="145">
        <v>1</v>
      </c>
      <c r="AG997" s="130"/>
      <c r="AH997" s="54">
        <f t="shared" si="37"/>
        <v>0.75</v>
      </c>
      <c r="AI997" s="54">
        <f t="shared" si="36"/>
        <v>0.75</v>
      </c>
      <c r="AJ997" s="135">
        <v>4177715</v>
      </c>
      <c r="AK997" s="148">
        <v>30402</v>
      </c>
      <c r="AL997" s="147" t="s">
        <v>957</v>
      </c>
      <c r="AM997" s="136">
        <v>4050000</v>
      </c>
      <c r="AN997" s="153"/>
    </row>
    <row r="998" spans="1:40" ht="38.25" x14ac:dyDescent="0.25">
      <c r="A998" s="96">
        <v>1</v>
      </c>
      <c r="B998" s="97" t="s">
        <v>5</v>
      </c>
      <c r="C998" s="96">
        <v>11</v>
      </c>
      <c r="D998" s="96" t="s">
        <v>949</v>
      </c>
      <c r="E998" s="97" t="s">
        <v>36</v>
      </c>
      <c r="F998" s="98">
        <v>1</v>
      </c>
      <c r="G998" s="96" t="s">
        <v>2136</v>
      </c>
      <c r="H998" s="97" t="s">
        <v>2137</v>
      </c>
      <c r="I998" s="96">
        <v>3</v>
      </c>
      <c r="J998" s="96">
        <v>10</v>
      </c>
      <c r="K998" s="97" t="s">
        <v>2138</v>
      </c>
      <c r="L998" s="98">
        <v>2020051290025</v>
      </c>
      <c r="M998" s="96">
        <v>2</v>
      </c>
      <c r="N998" s="96">
        <v>11112</v>
      </c>
      <c r="O998" s="97" t="str">
        <f>+VLOOKUP(N998,'[10]Productos PD'!$B$2:$C$349,2,FALSE)</f>
        <v>Acciones para el fomento deportivo mediante torneos deportivos municipales, Departamentales y/o Nacionales realizados.</v>
      </c>
      <c r="P998" s="96" t="s">
        <v>952</v>
      </c>
      <c r="Q998" s="96">
        <v>4</v>
      </c>
      <c r="R998" s="122" t="s">
        <v>953</v>
      </c>
      <c r="S998" s="125">
        <v>1</v>
      </c>
      <c r="T998" s="97" t="s">
        <v>2139</v>
      </c>
      <c r="U998" s="97" t="s">
        <v>2171</v>
      </c>
      <c r="V998" s="96" t="s">
        <v>952</v>
      </c>
      <c r="W998" s="125">
        <v>3</v>
      </c>
      <c r="X998" s="96" t="s">
        <v>956</v>
      </c>
      <c r="Y998" s="144">
        <v>3.6999999999999998E-2</v>
      </c>
      <c r="Z998" s="125">
        <v>0</v>
      </c>
      <c r="AA998" s="125">
        <v>0</v>
      </c>
      <c r="AB998" s="145">
        <v>1</v>
      </c>
      <c r="AC998" s="177">
        <v>0</v>
      </c>
      <c r="AD998" s="145">
        <v>1</v>
      </c>
      <c r="AE998" s="142">
        <v>1</v>
      </c>
      <c r="AF998" s="145">
        <v>1</v>
      </c>
      <c r="AG998" s="145"/>
      <c r="AH998" s="54">
        <f t="shared" si="37"/>
        <v>0.33333333333333331</v>
      </c>
      <c r="AI998" s="54">
        <f t="shared" si="36"/>
        <v>0.33333333333333331</v>
      </c>
      <c r="AJ998" s="135">
        <v>4177715</v>
      </c>
      <c r="AK998" s="148">
        <v>30402</v>
      </c>
      <c r="AL998" s="147" t="s">
        <v>957</v>
      </c>
      <c r="AM998" s="136">
        <v>4050000</v>
      </c>
      <c r="AN998" s="153"/>
    </row>
    <row r="999" spans="1:40" ht="38.25" x14ac:dyDescent="0.25">
      <c r="A999" s="96">
        <v>1</v>
      </c>
      <c r="B999" s="97" t="s">
        <v>5</v>
      </c>
      <c r="C999" s="96">
        <v>11</v>
      </c>
      <c r="D999" s="96" t="s">
        <v>949</v>
      </c>
      <c r="E999" s="97" t="s">
        <v>36</v>
      </c>
      <c r="F999" s="98">
        <v>1</v>
      </c>
      <c r="G999" s="96" t="s">
        <v>2136</v>
      </c>
      <c r="H999" s="97" t="s">
        <v>2137</v>
      </c>
      <c r="I999" s="96">
        <v>3</v>
      </c>
      <c r="J999" s="96">
        <v>10</v>
      </c>
      <c r="K999" s="97" t="s">
        <v>2138</v>
      </c>
      <c r="L999" s="98">
        <v>2020051290025</v>
      </c>
      <c r="M999" s="96">
        <v>3</v>
      </c>
      <c r="N999" s="96">
        <v>11113</v>
      </c>
      <c r="O999" s="97" t="str">
        <f>+VLOOKUP(N999,'[10]Productos PD'!$B$2:$C$349,2,FALSE)</f>
        <v>Acciones de formación, iniciación y rotación deportiva Implementados en la zona urbana y rural.</v>
      </c>
      <c r="P999" s="96" t="s">
        <v>952</v>
      </c>
      <c r="Q999" s="96">
        <v>4</v>
      </c>
      <c r="R999" s="122" t="s">
        <v>953</v>
      </c>
      <c r="S999" s="125">
        <v>1</v>
      </c>
      <c r="T999" s="97" t="s">
        <v>2139</v>
      </c>
      <c r="U999" s="97" t="s">
        <v>2172</v>
      </c>
      <c r="V999" s="96" t="s">
        <v>952</v>
      </c>
      <c r="W999" s="125">
        <v>640</v>
      </c>
      <c r="X999" s="96" t="s">
        <v>956</v>
      </c>
      <c r="Y999" s="144">
        <v>0.14199999999999999</v>
      </c>
      <c r="Z999" s="125">
        <v>200</v>
      </c>
      <c r="AA999" s="125">
        <v>427</v>
      </c>
      <c r="AB999" s="145">
        <v>120</v>
      </c>
      <c r="AC999" s="177">
        <v>34</v>
      </c>
      <c r="AD999" s="145">
        <v>200</v>
      </c>
      <c r="AE999" s="142">
        <v>136</v>
      </c>
      <c r="AF999" s="145">
        <v>120</v>
      </c>
      <c r="AG999" s="130"/>
      <c r="AH999" s="54">
        <f t="shared" si="37"/>
        <v>0.93281250000000004</v>
      </c>
      <c r="AI999" s="54">
        <f t="shared" si="36"/>
        <v>0.93281250000000004</v>
      </c>
      <c r="AJ999" s="135">
        <f>2647103+18073805</f>
        <v>20720908</v>
      </c>
      <c r="AK999" s="148">
        <v>30402</v>
      </c>
      <c r="AL999" s="147" t="s">
        <v>957</v>
      </c>
      <c r="AM999" s="136">
        <v>18900000</v>
      </c>
      <c r="AN999" s="153"/>
    </row>
    <row r="1000" spans="1:40" ht="38.25" x14ac:dyDescent="0.25">
      <c r="A1000" s="96">
        <v>1</v>
      </c>
      <c r="B1000" s="97" t="s">
        <v>5</v>
      </c>
      <c r="C1000" s="96">
        <v>11</v>
      </c>
      <c r="D1000" s="96" t="s">
        <v>949</v>
      </c>
      <c r="E1000" s="97" t="s">
        <v>36</v>
      </c>
      <c r="F1000" s="98">
        <v>1</v>
      </c>
      <c r="G1000" s="96" t="s">
        <v>2136</v>
      </c>
      <c r="H1000" s="97" t="s">
        <v>2137</v>
      </c>
      <c r="I1000" s="96">
        <v>3</v>
      </c>
      <c r="J1000" s="96">
        <v>10</v>
      </c>
      <c r="K1000" s="97" t="s">
        <v>2138</v>
      </c>
      <c r="L1000" s="98">
        <v>2020051290025</v>
      </c>
      <c r="M1000" s="96">
        <v>3</v>
      </c>
      <c r="N1000" s="96">
        <v>11113</v>
      </c>
      <c r="O1000" s="97" t="str">
        <f>+VLOOKUP(N1000,'[10]Productos PD'!$B$2:$C$349,2,FALSE)</f>
        <v>Acciones de formación, iniciación y rotación deportiva Implementados en la zona urbana y rural.</v>
      </c>
      <c r="P1000" s="96" t="s">
        <v>952</v>
      </c>
      <c r="Q1000" s="96">
        <v>4</v>
      </c>
      <c r="R1000" s="122" t="s">
        <v>953</v>
      </c>
      <c r="S1000" s="125">
        <v>1</v>
      </c>
      <c r="T1000" s="97" t="s">
        <v>2139</v>
      </c>
      <c r="U1000" s="97" t="s">
        <v>2172</v>
      </c>
      <c r="V1000" s="96" t="s">
        <v>952</v>
      </c>
      <c r="W1000" s="125">
        <v>640</v>
      </c>
      <c r="X1000" s="96" t="s">
        <v>956</v>
      </c>
      <c r="Y1000" s="144">
        <v>0.14199999999999999</v>
      </c>
      <c r="Z1000" s="125">
        <v>200</v>
      </c>
      <c r="AA1000" s="125">
        <v>427</v>
      </c>
      <c r="AB1000" s="145">
        <v>120</v>
      </c>
      <c r="AC1000" s="177">
        <v>34</v>
      </c>
      <c r="AD1000" s="145">
        <v>200</v>
      </c>
      <c r="AE1000" s="142">
        <v>136</v>
      </c>
      <c r="AF1000" s="145">
        <v>120</v>
      </c>
      <c r="AG1000" s="145"/>
      <c r="AH1000" s="54">
        <v>0</v>
      </c>
      <c r="AI1000" s="54">
        <f t="shared" si="36"/>
        <v>0</v>
      </c>
      <c r="AJ1000" s="135">
        <v>38164546.265000001</v>
      </c>
      <c r="AK1000" s="148">
        <v>50402</v>
      </c>
      <c r="AL1000" s="147" t="s">
        <v>1433</v>
      </c>
      <c r="AM1000" s="136">
        <v>32552821</v>
      </c>
      <c r="AN1000" s="153"/>
    </row>
    <row r="1001" spans="1:40" ht="38.25" x14ac:dyDescent="0.25">
      <c r="A1001" s="96">
        <v>1</v>
      </c>
      <c r="B1001" s="97" t="s">
        <v>5</v>
      </c>
      <c r="C1001" s="96">
        <v>11</v>
      </c>
      <c r="D1001" s="96" t="s">
        <v>949</v>
      </c>
      <c r="E1001" s="97" t="s">
        <v>36</v>
      </c>
      <c r="F1001" s="98">
        <v>1</v>
      </c>
      <c r="G1001" s="96" t="s">
        <v>2136</v>
      </c>
      <c r="H1001" s="97" t="s">
        <v>2137</v>
      </c>
      <c r="I1001" s="96">
        <v>3</v>
      </c>
      <c r="J1001" s="96">
        <v>10</v>
      </c>
      <c r="K1001" s="97" t="s">
        <v>2138</v>
      </c>
      <c r="L1001" s="98">
        <v>2020051290025</v>
      </c>
      <c r="M1001" s="96">
        <v>3</v>
      </c>
      <c r="N1001" s="96">
        <v>11113</v>
      </c>
      <c r="O1001" s="97" t="str">
        <f>+VLOOKUP(N1001,'[10]Productos PD'!$B$2:$C$349,2,FALSE)</f>
        <v>Acciones de formación, iniciación y rotación deportiva Implementados en la zona urbana y rural.</v>
      </c>
      <c r="P1001" s="96" t="s">
        <v>952</v>
      </c>
      <c r="Q1001" s="96">
        <v>4</v>
      </c>
      <c r="R1001" s="122" t="s">
        <v>953</v>
      </c>
      <c r="S1001" s="125">
        <v>1</v>
      </c>
      <c r="T1001" s="97" t="s">
        <v>2139</v>
      </c>
      <c r="U1001" s="97" t="s">
        <v>2173</v>
      </c>
      <c r="V1001" s="96" t="s">
        <v>952</v>
      </c>
      <c r="W1001" s="125">
        <v>640</v>
      </c>
      <c r="X1001" s="96" t="s">
        <v>956</v>
      </c>
      <c r="Y1001" s="144">
        <v>0.14199999999999999</v>
      </c>
      <c r="Z1001" s="125">
        <v>200</v>
      </c>
      <c r="AA1001" s="125">
        <v>184</v>
      </c>
      <c r="AB1001" s="145">
        <v>120</v>
      </c>
      <c r="AC1001" s="177">
        <v>120</v>
      </c>
      <c r="AD1001" s="145">
        <v>200</v>
      </c>
      <c r="AE1001" s="142">
        <v>35</v>
      </c>
      <c r="AF1001" s="145">
        <v>120</v>
      </c>
      <c r="AG1001" s="145"/>
      <c r="AH1001" s="54">
        <v>0</v>
      </c>
      <c r="AI1001" s="54">
        <f t="shared" si="36"/>
        <v>0</v>
      </c>
      <c r="AJ1001" s="135">
        <v>20720908</v>
      </c>
      <c r="AK1001" s="148">
        <v>30402</v>
      </c>
      <c r="AL1001" s="147" t="s">
        <v>957</v>
      </c>
      <c r="AM1001" s="136">
        <v>19500000</v>
      </c>
      <c r="AN1001" s="153"/>
    </row>
    <row r="1002" spans="1:40" ht="38.25" x14ac:dyDescent="0.25">
      <c r="A1002" s="96">
        <v>1</v>
      </c>
      <c r="B1002" s="97" t="s">
        <v>5</v>
      </c>
      <c r="C1002" s="96">
        <v>11</v>
      </c>
      <c r="D1002" s="96" t="s">
        <v>949</v>
      </c>
      <c r="E1002" s="97" t="s">
        <v>36</v>
      </c>
      <c r="F1002" s="98">
        <v>1</v>
      </c>
      <c r="G1002" s="96" t="s">
        <v>2136</v>
      </c>
      <c r="H1002" s="97" t="s">
        <v>2137</v>
      </c>
      <c r="I1002" s="96">
        <v>3</v>
      </c>
      <c r="J1002" s="96">
        <v>10</v>
      </c>
      <c r="K1002" s="97" t="s">
        <v>2138</v>
      </c>
      <c r="L1002" s="98">
        <v>2020051290025</v>
      </c>
      <c r="M1002" s="96">
        <v>3</v>
      </c>
      <c r="N1002" s="96">
        <v>11113</v>
      </c>
      <c r="O1002" s="97" t="str">
        <f>+VLOOKUP(N1002,'[10]Productos PD'!$B$2:$C$349,2,FALSE)</f>
        <v>Acciones de formación, iniciación y rotación deportiva Implementados en la zona urbana y rural.</v>
      </c>
      <c r="P1002" s="96" t="s">
        <v>952</v>
      </c>
      <c r="Q1002" s="96">
        <v>4</v>
      </c>
      <c r="R1002" s="122" t="s">
        <v>953</v>
      </c>
      <c r="S1002" s="125">
        <v>1</v>
      </c>
      <c r="T1002" s="97" t="s">
        <v>2139</v>
      </c>
      <c r="U1002" s="97" t="s">
        <v>2174</v>
      </c>
      <c r="V1002" s="96" t="s">
        <v>952</v>
      </c>
      <c r="W1002" s="125">
        <v>640</v>
      </c>
      <c r="X1002" s="96" t="s">
        <v>956</v>
      </c>
      <c r="Y1002" s="144">
        <v>0.14199999999999999</v>
      </c>
      <c r="Z1002" s="125">
        <v>200</v>
      </c>
      <c r="AA1002" s="125">
        <v>218</v>
      </c>
      <c r="AB1002" s="145">
        <v>120</v>
      </c>
      <c r="AC1002" s="177">
        <v>34</v>
      </c>
      <c r="AD1002" s="145">
        <v>200</v>
      </c>
      <c r="AE1002" s="142">
        <v>59</v>
      </c>
      <c r="AF1002" s="145">
        <v>120</v>
      </c>
      <c r="AG1002" s="145"/>
      <c r="AH1002" s="54">
        <f t="shared" si="37"/>
        <v>0.48593750000000002</v>
      </c>
      <c r="AI1002" s="54">
        <f t="shared" si="36"/>
        <v>0.48593750000000002</v>
      </c>
      <c r="AJ1002" s="135">
        <v>20720908</v>
      </c>
      <c r="AK1002" s="148">
        <v>30402</v>
      </c>
      <c r="AL1002" s="147" t="s">
        <v>957</v>
      </c>
      <c r="AM1002" s="136">
        <v>18977000</v>
      </c>
      <c r="AN1002" s="153"/>
    </row>
    <row r="1003" spans="1:40" ht="38.25" x14ac:dyDescent="0.25">
      <c r="A1003" s="96">
        <v>1</v>
      </c>
      <c r="B1003" s="97" t="s">
        <v>5</v>
      </c>
      <c r="C1003" s="96">
        <v>11</v>
      </c>
      <c r="D1003" s="96" t="s">
        <v>949</v>
      </c>
      <c r="E1003" s="97" t="s">
        <v>36</v>
      </c>
      <c r="F1003" s="98">
        <v>1</v>
      </c>
      <c r="G1003" s="96" t="s">
        <v>2136</v>
      </c>
      <c r="H1003" s="97" t="s">
        <v>2137</v>
      </c>
      <c r="I1003" s="96">
        <v>3</v>
      </c>
      <c r="J1003" s="96">
        <v>10</v>
      </c>
      <c r="K1003" s="97" t="s">
        <v>2138</v>
      </c>
      <c r="L1003" s="98">
        <v>2020051290025</v>
      </c>
      <c r="M1003" s="96">
        <v>3</v>
      </c>
      <c r="N1003" s="96">
        <v>11113</v>
      </c>
      <c r="O1003" s="97" t="str">
        <f>+VLOOKUP(N1003,'[10]Productos PD'!$B$2:$C$349,2,FALSE)</f>
        <v>Acciones de formación, iniciación y rotación deportiva Implementados en la zona urbana y rural.</v>
      </c>
      <c r="P1003" s="96" t="s">
        <v>952</v>
      </c>
      <c r="Q1003" s="96">
        <v>4</v>
      </c>
      <c r="R1003" s="122" t="s">
        <v>953</v>
      </c>
      <c r="S1003" s="125">
        <v>1</v>
      </c>
      <c r="T1003" s="97" t="s">
        <v>2139</v>
      </c>
      <c r="U1003" s="97" t="s">
        <v>2175</v>
      </c>
      <c r="V1003" s="96" t="s">
        <v>952</v>
      </c>
      <c r="W1003" s="125">
        <v>640</v>
      </c>
      <c r="X1003" s="96" t="s">
        <v>956</v>
      </c>
      <c r="Y1003" s="144">
        <v>0.14199999999999999</v>
      </c>
      <c r="Z1003" s="125">
        <v>200</v>
      </c>
      <c r="AA1003" s="125">
        <v>218</v>
      </c>
      <c r="AB1003" s="145">
        <v>120</v>
      </c>
      <c r="AC1003" s="177">
        <v>34</v>
      </c>
      <c r="AD1003" s="145">
        <v>200</v>
      </c>
      <c r="AE1003" s="142">
        <v>59</v>
      </c>
      <c r="AF1003" s="145">
        <v>120</v>
      </c>
      <c r="AG1003" s="145"/>
      <c r="AH1003" s="54">
        <f t="shared" si="37"/>
        <v>0.48593750000000002</v>
      </c>
      <c r="AI1003" s="54">
        <f t="shared" si="36"/>
        <v>0.48593750000000002</v>
      </c>
      <c r="AJ1003" s="135">
        <v>38164546.265000001</v>
      </c>
      <c r="AK1003" s="148">
        <v>50402</v>
      </c>
      <c r="AL1003" s="147" t="s">
        <v>1433</v>
      </c>
      <c r="AM1003" s="136">
        <v>32558822</v>
      </c>
      <c r="AN1003" s="153"/>
    </row>
    <row r="1004" spans="1:40" ht="63.75" x14ac:dyDescent="0.25">
      <c r="A1004" s="96"/>
      <c r="B1004" s="97"/>
      <c r="C1004" s="96"/>
      <c r="D1004" s="96"/>
      <c r="E1004" s="97"/>
      <c r="F1004" s="98"/>
      <c r="G1004" s="96"/>
      <c r="H1004" s="97"/>
      <c r="I1004" s="96"/>
      <c r="J1004" s="96"/>
      <c r="K1004" s="97"/>
      <c r="L1004" s="98"/>
      <c r="M1004" s="96"/>
      <c r="N1004" s="96">
        <v>11113</v>
      </c>
      <c r="O1004" s="97" t="str">
        <f>+VLOOKUP(N1004,'[10]Productos PD'!$B$2:$C$349,2,FALSE)</f>
        <v>Acciones de formación, iniciación y rotación deportiva Implementados en la zona urbana y rural.</v>
      </c>
      <c r="P1004" s="96" t="s">
        <v>952</v>
      </c>
      <c r="Q1004" s="96">
        <v>4</v>
      </c>
      <c r="R1004" s="122" t="s">
        <v>953</v>
      </c>
      <c r="S1004" s="125">
        <v>1</v>
      </c>
      <c r="T1004" s="97" t="s">
        <v>2139</v>
      </c>
      <c r="U1004" s="97" t="s">
        <v>2175</v>
      </c>
      <c r="V1004" s="96" t="s">
        <v>952</v>
      </c>
      <c r="W1004" s="125">
        <v>640</v>
      </c>
      <c r="X1004" s="96" t="s">
        <v>956</v>
      </c>
      <c r="Y1004" s="144">
        <v>0.14199999999999999</v>
      </c>
      <c r="Z1004" s="125">
        <v>200</v>
      </c>
      <c r="AA1004" s="125">
        <v>218</v>
      </c>
      <c r="AB1004" s="145">
        <v>120</v>
      </c>
      <c r="AC1004" s="177">
        <v>34</v>
      </c>
      <c r="AD1004" s="145">
        <v>200</v>
      </c>
      <c r="AE1004" s="142">
        <v>59</v>
      </c>
      <c r="AF1004" s="145">
        <v>120</v>
      </c>
      <c r="AG1004" s="145"/>
      <c r="AH1004" s="54">
        <f t="shared" si="37"/>
        <v>0.48593750000000002</v>
      </c>
      <c r="AI1004" s="54">
        <f t="shared" si="36"/>
        <v>0.48593750000000002</v>
      </c>
      <c r="AJ1004" s="135">
        <v>275327201</v>
      </c>
      <c r="AK1004" s="148">
        <v>0</v>
      </c>
      <c r="AL1004" s="147" t="s">
        <v>2176</v>
      </c>
      <c r="AM1004" s="136">
        <v>0</v>
      </c>
      <c r="AN1004" s="153" t="s">
        <v>2177</v>
      </c>
    </row>
    <row r="1005" spans="1:40" ht="38.25" x14ac:dyDescent="0.25">
      <c r="A1005" s="96">
        <v>1</v>
      </c>
      <c r="B1005" s="97" t="s">
        <v>5</v>
      </c>
      <c r="C1005" s="96">
        <v>11</v>
      </c>
      <c r="D1005" s="96" t="s">
        <v>949</v>
      </c>
      <c r="E1005" s="97" t="s">
        <v>36</v>
      </c>
      <c r="F1005" s="98">
        <v>1</v>
      </c>
      <c r="G1005" s="96" t="s">
        <v>2136</v>
      </c>
      <c r="H1005" s="97" t="s">
        <v>2137</v>
      </c>
      <c r="I1005" s="96">
        <v>3</v>
      </c>
      <c r="J1005" s="96">
        <v>10</v>
      </c>
      <c r="K1005" s="97" t="s">
        <v>2138</v>
      </c>
      <c r="L1005" s="98">
        <v>2020051290025</v>
      </c>
      <c r="M1005" s="96">
        <v>3</v>
      </c>
      <c r="N1005" s="96">
        <v>11113</v>
      </c>
      <c r="O1005" s="97" t="str">
        <f>+VLOOKUP(N1005,'[10]Productos PD'!$B$2:$C$349,2,FALSE)</f>
        <v>Acciones de formación, iniciación y rotación deportiva Implementados en la zona urbana y rural.</v>
      </c>
      <c r="P1005" s="96" t="s">
        <v>952</v>
      </c>
      <c r="Q1005" s="96">
        <v>4</v>
      </c>
      <c r="R1005" s="122" t="s">
        <v>953</v>
      </c>
      <c r="S1005" s="125">
        <v>1</v>
      </c>
      <c r="T1005" s="97" t="s">
        <v>2139</v>
      </c>
      <c r="U1005" s="97" t="s">
        <v>2178</v>
      </c>
      <c r="V1005" s="96" t="s">
        <v>952</v>
      </c>
      <c r="W1005" s="125">
        <v>640</v>
      </c>
      <c r="X1005" s="96" t="s">
        <v>956</v>
      </c>
      <c r="Y1005" s="144">
        <v>0.14199999999999999</v>
      </c>
      <c r="Z1005" s="125">
        <v>200</v>
      </c>
      <c r="AA1005" s="125">
        <v>163</v>
      </c>
      <c r="AB1005" s="145">
        <v>120</v>
      </c>
      <c r="AC1005" s="177">
        <v>34</v>
      </c>
      <c r="AD1005" s="145">
        <v>200</v>
      </c>
      <c r="AE1005" s="142">
        <v>3</v>
      </c>
      <c r="AF1005" s="145">
        <v>120</v>
      </c>
      <c r="AG1005" s="145"/>
      <c r="AH1005" s="54">
        <f t="shared" si="37"/>
        <v>0.3125</v>
      </c>
      <c r="AI1005" s="54">
        <f t="shared" si="36"/>
        <v>0.3125</v>
      </c>
      <c r="AJ1005" s="135">
        <v>20720908</v>
      </c>
      <c r="AK1005" s="148">
        <v>30402</v>
      </c>
      <c r="AL1005" s="147" t="s">
        <v>957</v>
      </c>
      <c r="AM1005" s="136">
        <v>20100000</v>
      </c>
      <c r="AN1005" s="153"/>
    </row>
    <row r="1006" spans="1:40" ht="38.25" x14ac:dyDescent="0.25">
      <c r="A1006" s="96">
        <v>1</v>
      </c>
      <c r="B1006" s="97" t="s">
        <v>5</v>
      </c>
      <c r="C1006" s="96">
        <v>11</v>
      </c>
      <c r="D1006" s="96" t="s">
        <v>949</v>
      </c>
      <c r="E1006" s="97" t="s">
        <v>36</v>
      </c>
      <c r="F1006" s="98">
        <v>1</v>
      </c>
      <c r="G1006" s="96" t="s">
        <v>2136</v>
      </c>
      <c r="H1006" s="97" t="s">
        <v>2137</v>
      </c>
      <c r="I1006" s="96">
        <v>3</v>
      </c>
      <c r="J1006" s="96">
        <v>10</v>
      </c>
      <c r="K1006" s="97" t="s">
        <v>2138</v>
      </c>
      <c r="L1006" s="98">
        <v>2020051290025</v>
      </c>
      <c r="M1006" s="96">
        <v>3</v>
      </c>
      <c r="N1006" s="96">
        <v>11113</v>
      </c>
      <c r="O1006" s="97" t="str">
        <f>+VLOOKUP(N1006,'[10]Productos PD'!$B$2:$C$349,2,FALSE)</f>
        <v>Acciones de formación, iniciación y rotación deportiva Implementados en la zona urbana y rural.</v>
      </c>
      <c r="P1006" s="96" t="s">
        <v>952</v>
      </c>
      <c r="Q1006" s="96">
        <v>4</v>
      </c>
      <c r="R1006" s="122" t="s">
        <v>953</v>
      </c>
      <c r="S1006" s="125">
        <v>1</v>
      </c>
      <c r="T1006" s="97" t="s">
        <v>2139</v>
      </c>
      <c r="U1006" s="97" t="s">
        <v>2179</v>
      </c>
      <c r="V1006" s="96" t="s">
        <v>952</v>
      </c>
      <c r="W1006" s="125">
        <v>448</v>
      </c>
      <c r="X1006" s="96" t="s">
        <v>956</v>
      </c>
      <c r="Y1006" s="144">
        <v>0.14199999999999999</v>
      </c>
      <c r="Z1006" s="125">
        <v>112</v>
      </c>
      <c r="AA1006" s="125">
        <v>704</v>
      </c>
      <c r="AB1006" s="145">
        <v>112</v>
      </c>
      <c r="AC1006" s="177">
        <f>41+2+8</f>
        <v>51</v>
      </c>
      <c r="AD1006" s="145">
        <v>112</v>
      </c>
      <c r="AE1006" s="142">
        <v>150</v>
      </c>
      <c r="AF1006" s="145">
        <v>112</v>
      </c>
      <c r="AG1006" s="145"/>
      <c r="AH1006" s="54">
        <f t="shared" si="37"/>
        <v>2.0200892857142856</v>
      </c>
      <c r="AI1006" s="54">
        <f t="shared" si="36"/>
        <v>1</v>
      </c>
      <c r="AJ1006" s="135">
        <v>20720908</v>
      </c>
      <c r="AK1006" s="148">
        <v>30402</v>
      </c>
      <c r="AL1006" s="147" t="s">
        <v>957</v>
      </c>
      <c r="AM1006" s="136">
        <v>20000000</v>
      </c>
      <c r="AN1006" s="153"/>
    </row>
    <row r="1007" spans="1:40" ht="38.25" x14ac:dyDescent="0.25">
      <c r="A1007" s="96">
        <v>1</v>
      </c>
      <c r="B1007" s="97" t="s">
        <v>5</v>
      </c>
      <c r="C1007" s="96">
        <v>11</v>
      </c>
      <c r="D1007" s="96" t="s">
        <v>949</v>
      </c>
      <c r="E1007" s="97" t="s">
        <v>36</v>
      </c>
      <c r="F1007" s="98">
        <v>1</v>
      </c>
      <c r="G1007" s="96" t="s">
        <v>2136</v>
      </c>
      <c r="H1007" s="97" t="s">
        <v>2137</v>
      </c>
      <c r="I1007" s="96">
        <v>3</v>
      </c>
      <c r="J1007" s="96">
        <v>10</v>
      </c>
      <c r="K1007" s="97" t="s">
        <v>2138</v>
      </c>
      <c r="L1007" s="98">
        <v>2020051290025</v>
      </c>
      <c r="M1007" s="96">
        <v>3</v>
      </c>
      <c r="N1007" s="96">
        <v>11113</v>
      </c>
      <c r="O1007" s="97" t="str">
        <f>+VLOOKUP(N1007,'[10]Productos PD'!$B$2:$C$349,2,FALSE)</f>
        <v>Acciones de formación, iniciación y rotación deportiva Implementados en la zona urbana y rural.</v>
      </c>
      <c r="P1007" s="96" t="s">
        <v>952</v>
      </c>
      <c r="Q1007" s="96">
        <v>4</v>
      </c>
      <c r="R1007" s="122" t="s">
        <v>953</v>
      </c>
      <c r="S1007" s="125">
        <v>1</v>
      </c>
      <c r="T1007" s="97" t="s">
        <v>2139</v>
      </c>
      <c r="U1007" s="97" t="s">
        <v>2180</v>
      </c>
      <c r="V1007" s="96" t="s">
        <v>952</v>
      </c>
      <c r="W1007" s="125">
        <v>192</v>
      </c>
      <c r="X1007" s="96" t="s">
        <v>956</v>
      </c>
      <c r="Y1007" s="144">
        <v>0.14199999999999999</v>
      </c>
      <c r="Z1007" s="125">
        <v>48</v>
      </c>
      <c r="AA1007" s="125">
        <v>104</v>
      </c>
      <c r="AB1007" s="145">
        <v>48</v>
      </c>
      <c r="AC1007" s="177">
        <v>51</v>
      </c>
      <c r="AD1007" s="145">
        <v>48</v>
      </c>
      <c r="AE1007" s="142">
        <v>48</v>
      </c>
      <c r="AF1007" s="145">
        <v>48</v>
      </c>
      <c r="AG1007" s="145"/>
      <c r="AH1007" s="54">
        <f t="shared" si="37"/>
        <v>1.0572916666666667</v>
      </c>
      <c r="AI1007" s="54">
        <f t="shared" si="36"/>
        <v>1</v>
      </c>
      <c r="AJ1007" s="135">
        <v>20720908</v>
      </c>
      <c r="AK1007" s="148">
        <v>30402</v>
      </c>
      <c r="AL1007" s="147" t="s">
        <v>957</v>
      </c>
      <c r="AM1007" s="136">
        <v>17300000</v>
      </c>
      <c r="AN1007" s="153"/>
    </row>
    <row r="1008" spans="1:40" ht="38.25" x14ac:dyDescent="0.25">
      <c r="A1008" s="96">
        <v>1</v>
      </c>
      <c r="B1008" s="97" t="s">
        <v>5</v>
      </c>
      <c r="C1008" s="96">
        <v>11</v>
      </c>
      <c r="D1008" s="96" t="s">
        <v>949</v>
      </c>
      <c r="E1008" s="97" t="s">
        <v>36</v>
      </c>
      <c r="F1008" s="98">
        <v>1</v>
      </c>
      <c r="G1008" s="96" t="s">
        <v>2136</v>
      </c>
      <c r="H1008" s="97" t="s">
        <v>2137</v>
      </c>
      <c r="I1008" s="96">
        <v>3</v>
      </c>
      <c r="J1008" s="96">
        <v>10</v>
      </c>
      <c r="K1008" s="97" t="s">
        <v>2138</v>
      </c>
      <c r="L1008" s="98">
        <v>2020051290025</v>
      </c>
      <c r="M1008" s="96">
        <v>3</v>
      </c>
      <c r="N1008" s="96">
        <v>11113</v>
      </c>
      <c r="O1008" s="97" t="str">
        <f>+VLOOKUP(N1008,'[10]Productos PD'!$B$2:$C$349,2,FALSE)</f>
        <v>Acciones de formación, iniciación y rotación deportiva Implementados en la zona urbana y rural.</v>
      </c>
      <c r="P1008" s="96" t="s">
        <v>952</v>
      </c>
      <c r="Q1008" s="96">
        <v>4</v>
      </c>
      <c r="R1008" s="122" t="s">
        <v>953</v>
      </c>
      <c r="S1008" s="125">
        <v>1</v>
      </c>
      <c r="T1008" s="97" t="s">
        <v>2139</v>
      </c>
      <c r="U1008" s="97" t="s">
        <v>2181</v>
      </c>
      <c r="V1008" s="96" t="s">
        <v>952</v>
      </c>
      <c r="W1008" s="125">
        <v>150</v>
      </c>
      <c r="X1008" s="96" t="s">
        <v>956</v>
      </c>
      <c r="Y1008" s="144">
        <v>0.14199999999999999</v>
      </c>
      <c r="Z1008" s="125">
        <v>0</v>
      </c>
      <c r="AA1008" s="125">
        <v>0</v>
      </c>
      <c r="AB1008" s="145">
        <v>50</v>
      </c>
      <c r="AC1008" s="177">
        <v>50</v>
      </c>
      <c r="AD1008" s="145">
        <v>50</v>
      </c>
      <c r="AE1008" s="142">
        <v>50</v>
      </c>
      <c r="AF1008" s="145">
        <v>50</v>
      </c>
      <c r="AG1008" s="145"/>
      <c r="AH1008" s="54">
        <f t="shared" si="37"/>
        <v>0.66666666666666663</v>
      </c>
      <c r="AI1008" s="54">
        <f t="shared" si="36"/>
        <v>0.66666666666666663</v>
      </c>
      <c r="AJ1008" s="135">
        <v>20720908</v>
      </c>
      <c r="AK1008" s="148">
        <v>30402</v>
      </c>
      <c r="AL1008" s="147" t="s">
        <v>957</v>
      </c>
      <c r="AM1008" s="136">
        <v>19300000</v>
      </c>
      <c r="AN1008" s="153"/>
    </row>
    <row r="1009" spans="1:40" ht="25.5" x14ac:dyDescent="0.25">
      <c r="A1009" s="96">
        <v>1</v>
      </c>
      <c r="B1009" s="97" t="s">
        <v>5</v>
      </c>
      <c r="C1009" s="96">
        <v>11</v>
      </c>
      <c r="D1009" s="96" t="s">
        <v>949</v>
      </c>
      <c r="E1009" s="97" t="s">
        <v>36</v>
      </c>
      <c r="F1009" s="98">
        <v>2</v>
      </c>
      <c r="G1009" s="96" t="s">
        <v>2182</v>
      </c>
      <c r="H1009" s="97" t="s">
        <v>2183</v>
      </c>
      <c r="I1009" s="96">
        <v>4</v>
      </c>
      <c r="J1009" s="96">
        <v>10</v>
      </c>
      <c r="K1009" s="97" t="s">
        <v>2184</v>
      </c>
      <c r="L1009" s="98">
        <v>2020051290067</v>
      </c>
      <c r="M1009" s="96">
        <v>1</v>
      </c>
      <c r="N1009" s="96">
        <v>11121</v>
      </c>
      <c r="O1009" s="97" t="str">
        <f>+VLOOKUP(N1009,'[10]Productos PD'!$B$2:$C$349,2,FALSE)</f>
        <v>Acciones de formación, capacitación y   formación dirigidas a monitores, técnicos, dirigentes y líderes deportivos realizadas.</v>
      </c>
      <c r="P1009" s="96" t="s">
        <v>952</v>
      </c>
      <c r="Q1009" s="96">
        <v>4</v>
      </c>
      <c r="R1009" s="122" t="s">
        <v>953</v>
      </c>
      <c r="S1009" s="125">
        <v>1</v>
      </c>
      <c r="T1009" s="97" t="s">
        <v>2139</v>
      </c>
      <c r="U1009" s="97" t="s">
        <v>2185</v>
      </c>
      <c r="V1009" s="96" t="s">
        <v>952</v>
      </c>
      <c r="W1009" s="125">
        <v>10</v>
      </c>
      <c r="X1009" s="96" t="s">
        <v>956</v>
      </c>
      <c r="Y1009" s="144">
        <v>0.16600000000000001</v>
      </c>
      <c r="Z1009" s="125">
        <v>0</v>
      </c>
      <c r="AA1009" s="125">
        <v>0</v>
      </c>
      <c r="AB1009" s="145">
        <v>3</v>
      </c>
      <c r="AC1009" s="177">
        <v>6</v>
      </c>
      <c r="AD1009" s="145">
        <v>4</v>
      </c>
      <c r="AE1009" s="142">
        <v>10</v>
      </c>
      <c r="AF1009" s="145">
        <v>3</v>
      </c>
      <c r="AG1009" s="145"/>
      <c r="AH1009" s="54">
        <f t="shared" si="37"/>
        <v>1.6</v>
      </c>
      <c r="AI1009" s="54">
        <f t="shared" si="36"/>
        <v>1</v>
      </c>
      <c r="AJ1009" s="135">
        <v>20819171.450000003</v>
      </c>
      <c r="AK1009" s="148">
        <v>30403</v>
      </c>
      <c r="AL1009" s="147" t="s">
        <v>957</v>
      </c>
      <c r="AM1009" s="136">
        <v>12896452</v>
      </c>
      <c r="AN1009" s="153"/>
    </row>
    <row r="1010" spans="1:40" ht="25.5" x14ac:dyDescent="0.25">
      <c r="A1010" s="96">
        <v>1</v>
      </c>
      <c r="B1010" s="97" t="s">
        <v>5</v>
      </c>
      <c r="C1010" s="96">
        <v>11</v>
      </c>
      <c r="D1010" s="96" t="s">
        <v>949</v>
      </c>
      <c r="E1010" s="97" t="s">
        <v>36</v>
      </c>
      <c r="F1010" s="98">
        <v>2</v>
      </c>
      <c r="G1010" s="96" t="s">
        <v>2182</v>
      </c>
      <c r="H1010" s="97" t="s">
        <v>2183</v>
      </c>
      <c r="I1010" s="96">
        <v>4</v>
      </c>
      <c r="J1010" s="96">
        <v>10</v>
      </c>
      <c r="K1010" s="97" t="s">
        <v>2184</v>
      </c>
      <c r="L1010" s="98">
        <v>2020051290067</v>
      </c>
      <c r="M1010" s="96">
        <v>1</v>
      </c>
      <c r="N1010" s="96">
        <v>11121</v>
      </c>
      <c r="O1010" s="97" t="str">
        <f>+VLOOKUP(N1010,'[10]Productos PD'!$B$2:$C$349,2,FALSE)</f>
        <v>Acciones de formación, capacitación y   formación dirigidas a monitores, técnicos, dirigentes y líderes deportivos realizadas.</v>
      </c>
      <c r="P1010" s="96" t="s">
        <v>952</v>
      </c>
      <c r="Q1010" s="96">
        <v>4</v>
      </c>
      <c r="R1010" s="122" t="s">
        <v>953</v>
      </c>
      <c r="S1010" s="125">
        <v>1</v>
      </c>
      <c r="T1010" s="97" t="s">
        <v>2139</v>
      </c>
      <c r="U1010" s="97" t="s">
        <v>2186</v>
      </c>
      <c r="V1010" s="96" t="s">
        <v>952</v>
      </c>
      <c r="W1010" s="125">
        <v>60</v>
      </c>
      <c r="X1010" s="96" t="s">
        <v>956</v>
      </c>
      <c r="Y1010" s="144">
        <v>0.16600000000000001</v>
      </c>
      <c r="Z1010" s="125">
        <v>0</v>
      </c>
      <c r="AA1010" s="125">
        <v>0</v>
      </c>
      <c r="AB1010" s="145">
        <v>30</v>
      </c>
      <c r="AC1010" s="177">
        <v>60</v>
      </c>
      <c r="AD1010" s="145">
        <v>15</v>
      </c>
      <c r="AE1010" s="142">
        <v>6</v>
      </c>
      <c r="AF1010" s="145">
        <v>15</v>
      </c>
      <c r="AG1010" s="145"/>
      <c r="AH1010" s="54">
        <f t="shared" si="37"/>
        <v>1.1000000000000001</v>
      </c>
      <c r="AI1010" s="54">
        <f t="shared" si="36"/>
        <v>1</v>
      </c>
      <c r="AJ1010" s="135">
        <v>20819171.450000003</v>
      </c>
      <c r="AK1010" s="148">
        <v>30403</v>
      </c>
      <c r="AL1010" s="147" t="s">
        <v>957</v>
      </c>
      <c r="AM1010" s="136">
        <v>4390822.68</v>
      </c>
      <c r="AN1010" s="153"/>
    </row>
    <row r="1011" spans="1:40" ht="25.5" x14ac:dyDescent="0.25">
      <c r="A1011" s="96">
        <v>1</v>
      </c>
      <c r="B1011" s="97" t="s">
        <v>5</v>
      </c>
      <c r="C1011" s="96">
        <v>11</v>
      </c>
      <c r="D1011" s="96" t="s">
        <v>949</v>
      </c>
      <c r="E1011" s="97" t="s">
        <v>36</v>
      </c>
      <c r="F1011" s="98">
        <v>2</v>
      </c>
      <c r="G1011" s="96" t="s">
        <v>2182</v>
      </c>
      <c r="H1011" s="97" t="s">
        <v>2183</v>
      </c>
      <c r="I1011" s="96">
        <v>4</v>
      </c>
      <c r="J1011" s="96">
        <v>10</v>
      </c>
      <c r="K1011" s="97" t="s">
        <v>2184</v>
      </c>
      <c r="L1011" s="98">
        <v>2020051290067</v>
      </c>
      <c r="M1011" s="96">
        <v>1</v>
      </c>
      <c r="N1011" s="96">
        <v>11121</v>
      </c>
      <c r="O1011" s="97" t="str">
        <f>+VLOOKUP(N1011,'[10]Productos PD'!$B$2:$C$349,2,FALSE)</f>
        <v>Acciones de formación, capacitación y   formación dirigidas a monitores, técnicos, dirigentes y líderes deportivos realizadas.</v>
      </c>
      <c r="P1011" s="96" t="s">
        <v>952</v>
      </c>
      <c r="Q1011" s="96">
        <v>4</v>
      </c>
      <c r="R1011" s="122" t="s">
        <v>953</v>
      </c>
      <c r="S1011" s="125">
        <v>1</v>
      </c>
      <c r="T1011" s="97" t="s">
        <v>2139</v>
      </c>
      <c r="U1011" s="97" t="s">
        <v>2187</v>
      </c>
      <c r="V1011" s="96" t="s">
        <v>952</v>
      </c>
      <c r="W1011" s="125">
        <v>14</v>
      </c>
      <c r="X1011" s="96" t="s">
        <v>956</v>
      </c>
      <c r="Y1011" s="144">
        <v>0.16600000000000001</v>
      </c>
      <c r="Z1011" s="125">
        <v>4</v>
      </c>
      <c r="AA1011" s="125">
        <v>10</v>
      </c>
      <c r="AB1011" s="145">
        <v>3</v>
      </c>
      <c r="AC1011" s="177">
        <v>1</v>
      </c>
      <c r="AD1011" s="145">
        <v>4</v>
      </c>
      <c r="AE1011" s="142">
        <v>0</v>
      </c>
      <c r="AF1011" s="145">
        <v>3</v>
      </c>
      <c r="AG1011" s="145"/>
      <c r="AH1011" s="54">
        <f t="shared" si="37"/>
        <v>0.7857142857142857</v>
      </c>
      <c r="AI1011" s="54">
        <f t="shared" si="36"/>
        <v>0.7857142857142857</v>
      </c>
      <c r="AJ1011" s="135">
        <v>40000000</v>
      </c>
      <c r="AK1011" s="148">
        <v>30402</v>
      </c>
      <c r="AL1011" s="147" t="s">
        <v>957</v>
      </c>
      <c r="AM1011" s="136">
        <v>36000000</v>
      </c>
      <c r="AN1011" s="153" t="s">
        <v>2188</v>
      </c>
    </row>
    <row r="1012" spans="1:40" ht="25.5" x14ac:dyDescent="0.25">
      <c r="A1012" s="96">
        <v>1</v>
      </c>
      <c r="B1012" s="97" t="s">
        <v>5</v>
      </c>
      <c r="C1012" s="96">
        <v>11</v>
      </c>
      <c r="D1012" s="96" t="s">
        <v>949</v>
      </c>
      <c r="E1012" s="97" t="s">
        <v>36</v>
      </c>
      <c r="F1012" s="98">
        <v>2</v>
      </c>
      <c r="G1012" s="96" t="s">
        <v>2182</v>
      </c>
      <c r="H1012" s="97" t="s">
        <v>2183</v>
      </c>
      <c r="I1012" s="96">
        <v>4</v>
      </c>
      <c r="J1012" s="96">
        <v>10</v>
      </c>
      <c r="K1012" s="97" t="s">
        <v>2184</v>
      </c>
      <c r="L1012" s="98">
        <v>2020051290067</v>
      </c>
      <c r="M1012" s="96">
        <v>1</v>
      </c>
      <c r="N1012" s="96">
        <v>11121</v>
      </c>
      <c r="O1012" s="97" t="str">
        <f>+VLOOKUP(N1012,'[10]Productos PD'!$B$2:$C$349,2,FALSE)</f>
        <v>Acciones de formación, capacitación y   formación dirigidas a monitores, técnicos, dirigentes y líderes deportivos realizadas.</v>
      </c>
      <c r="P1012" s="96" t="s">
        <v>952</v>
      </c>
      <c r="Q1012" s="96">
        <v>4</v>
      </c>
      <c r="R1012" s="122" t="s">
        <v>953</v>
      </c>
      <c r="S1012" s="125">
        <v>1</v>
      </c>
      <c r="T1012" s="97" t="s">
        <v>2139</v>
      </c>
      <c r="U1012" s="97" t="s">
        <v>2189</v>
      </c>
      <c r="V1012" s="96" t="s">
        <v>952</v>
      </c>
      <c r="W1012" s="125">
        <v>10</v>
      </c>
      <c r="X1012" s="96" t="s">
        <v>956</v>
      </c>
      <c r="Y1012" s="144">
        <v>0.16600000000000001</v>
      </c>
      <c r="Z1012" s="125">
        <v>2</v>
      </c>
      <c r="AA1012" s="125">
        <v>1</v>
      </c>
      <c r="AB1012" s="145">
        <v>3</v>
      </c>
      <c r="AC1012" s="177">
        <v>1</v>
      </c>
      <c r="AD1012" s="145">
        <v>3</v>
      </c>
      <c r="AE1012" s="142">
        <v>0</v>
      </c>
      <c r="AF1012" s="145">
        <v>2</v>
      </c>
      <c r="AG1012" s="145"/>
      <c r="AH1012" s="54">
        <f t="shared" si="37"/>
        <v>0.2</v>
      </c>
      <c r="AI1012" s="54">
        <f t="shared" si="36"/>
        <v>0.2</v>
      </c>
      <c r="AJ1012" s="135">
        <v>43500000</v>
      </c>
      <c r="AK1012" s="148">
        <v>30402</v>
      </c>
      <c r="AL1012" s="147" t="s">
        <v>957</v>
      </c>
      <c r="AM1012" s="136">
        <v>42168483</v>
      </c>
      <c r="AN1012" s="153" t="s">
        <v>2190</v>
      </c>
    </row>
    <row r="1013" spans="1:40" ht="25.5" x14ac:dyDescent="0.25">
      <c r="A1013" s="96">
        <v>1</v>
      </c>
      <c r="B1013" s="97" t="s">
        <v>5</v>
      </c>
      <c r="C1013" s="96">
        <v>11</v>
      </c>
      <c r="D1013" s="96" t="s">
        <v>949</v>
      </c>
      <c r="E1013" s="97" t="s">
        <v>36</v>
      </c>
      <c r="F1013" s="98">
        <v>2</v>
      </c>
      <c r="G1013" s="96" t="s">
        <v>2182</v>
      </c>
      <c r="H1013" s="97" t="s">
        <v>2183</v>
      </c>
      <c r="I1013" s="96">
        <v>4</v>
      </c>
      <c r="J1013" s="96">
        <v>10</v>
      </c>
      <c r="K1013" s="97" t="s">
        <v>2184</v>
      </c>
      <c r="L1013" s="98">
        <v>2020051290067</v>
      </c>
      <c r="M1013" s="96">
        <v>1</v>
      </c>
      <c r="N1013" s="96">
        <v>11121</v>
      </c>
      <c r="O1013" s="97" t="str">
        <f>+VLOOKUP(N1013,'[10]Productos PD'!$B$2:$C$349,2,FALSE)</f>
        <v>Acciones de formación, capacitación y   formación dirigidas a monitores, técnicos, dirigentes y líderes deportivos realizadas.</v>
      </c>
      <c r="P1013" s="96" t="s">
        <v>952</v>
      </c>
      <c r="Q1013" s="96">
        <v>4</v>
      </c>
      <c r="R1013" s="122" t="s">
        <v>953</v>
      </c>
      <c r="S1013" s="125">
        <v>1</v>
      </c>
      <c r="T1013" s="97" t="s">
        <v>2139</v>
      </c>
      <c r="U1013" s="97" t="s">
        <v>2191</v>
      </c>
      <c r="V1013" s="96" t="s">
        <v>952</v>
      </c>
      <c r="W1013" s="125">
        <v>30</v>
      </c>
      <c r="X1013" s="96" t="s">
        <v>956</v>
      </c>
      <c r="Y1013" s="144">
        <v>0.16600000000000001</v>
      </c>
      <c r="Z1013" s="125">
        <v>0</v>
      </c>
      <c r="AA1013" s="125">
        <v>0</v>
      </c>
      <c r="AB1013" s="145">
        <v>10</v>
      </c>
      <c r="AC1013" s="177">
        <v>10</v>
      </c>
      <c r="AD1013" s="145">
        <v>10</v>
      </c>
      <c r="AE1013" s="142">
        <v>30</v>
      </c>
      <c r="AF1013" s="145">
        <v>10</v>
      </c>
      <c r="AG1013" s="145"/>
      <c r="AH1013" s="54">
        <f t="shared" si="37"/>
        <v>1.3333333333333333</v>
      </c>
      <c r="AI1013" s="54">
        <f t="shared" si="36"/>
        <v>1</v>
      </c>
      <c r="AJ1013" s="135">
        <v>53760000</v>
      </c>
      <c r="AK1013" s="148">
        <v>50404</v>
      </c>
      <c r="AL1013" s="147" t="s">
        <v>2192</v>
      </c>
      <c r="AM1013" s="136">
        <f>9638034+20990610+12500000+600000+1000000+4300264</f>
        <v>49028908</v>
      </c>
      <c r="AN1013" s="153"/>
    </row>
    <row r="1014" spans="1:40" ht="25.5" x14ac:dyDescent="0.25">
      <c r="A1014" s="96">
        <v>1</v>
      </c>
      <c r="B1014" s="97" t="s">
        <v>5</v>
      </c>
      <c r="C1014" s="96">
        <v>11</v>
      </c>
      <c r="D1014" s="96" t="s">
        <v>949</v>
      </c>
      <c r="E1014" s="97" t="s">
        <v>36</v>
      </c>
      <c r="F1014" s="98">
        <v>2</v>
      </c>
      <c r="G1014" s="96" t="s">
        <v>2182</v>
      </c>
      <c r="H1014" s="97" t="s">
        <v>2183</v>
      </c>
      <c r="I1014" s="96">
        <v>4</v>
      </c>
      <c r="J1014" s="96">
        <v>10</v>
      </c>
      <c r="K1014" s="97" t="s">
        <v>2184</v>
      </c>
      <c r="L1014" s="98">
        <v>2020051290067</v>
      </c>
      <c r="M1014" s="96">
        <v>1</v>
      </c>
      <c r="N1014" s="96">
        <v>11121</v>
      </c>
      <c r="O1014" s="97" t="str">
        <f>+VLOOKUP(N1014,'[10]Productos PD'!$B$2:$C$349,2,FALSE)</f>
        <v>Acciones de formación, capacitación y   formación dirigidas a monitores, técnicos, dirigentes y líderes deportivos realizadas.</v>
      </c>
      <c r="P1014" s="96" t="s">
        <v>952</v>
      </c>
      <c r="Q1014" s="96">
        <v>4</v>
      </c>
      <c r="R1014" s="122" t="s">
        <v>953</v>
      </c>
      <c r="S1014" s="125">
        <v>1</v>
      </c>
      <c r="T1014" s="97" t="s">
        <v>2139</v>
      </c>
      <c r="U1014" s="97" t="s">
        <v>2193</v>
      </c>
      <c r="V1014" s="96" t="s">
        <v>952</v>
      </c>
      <c r="W1014" s="125">
        <v>80</v>
      </c>
      <c r="X1014" s="96" t="s">
        <v>956</v>
      </c>
      <c r="Y1014" s="144">
        <v>0.16600000000000001</v>
      </c>
      <c r="Z1014" s="125">
        <v>0</v>
      </c>
      <c r="AA1014" s="125">
        <v>0</v>
      </c>
      <c r="AB1014" s="145">
        <v>26</v>
      </c>
      <c r="AC1014" s="177">
        <v>30</v>
      </c>
      <c r="AD1014" s="145">
        <v>27</v>
      </c>
      <c r="AE1014" s="142">
        <v>27</v>
      </c>
      <c r="AF1014" s="145">
        <v>27</v>
      </c>
      <c r="AG1014" s="145"/>
      <c r="AH1014" s="54">
        <f>+IF(X1014="Acumulado",(AA1014+AC1014+AE1014+AG1014)/(Z1014+AB1014+AD1014+AF1014),
IF(X1014="No acumulado",IF(AG1014&lt;&gt;"",(AG1014/IF(AF1014=0,1,AF1014)),IF(AE1014&lt;&gt;"",(AE1014/IF(AD1014=0,1,AD1014)),IF(AC1014&lt;&gt;"",(AC1014/IF(AB1014=0,1,AB1014)),IF(AA1014&lt;&gt;"",(AA1014/IF(Z1014=0,1,Z1014)))))), IF(X1014="Mantenimiento",IF(AG1014&lt;&gt;"",(AG1014/IF(AG1014=0,1,AG1014)),IF(AE1014&lt;&gt;"",(AE1014/IF(AE1014=0,1,AE1014)),IF(AC1014&lt;&gt;"",(AC1014/IF(AC1014=0,1,AC1014)),IF(AA1014&lt;&gt;"",(AA1014/IF(AA1014=0,1,AA1014)))))))))</f>
        <v>0.71250000000000002</v>
      </c>
      <c r="AI1014" s="54">
        <f t="shared" ref="AI1014:AI1065" si="38">+IF(AH1014&gt;1,1,AH1014)</f>
        <v>0.71250000000000002</v>
      </c>
      <c r="AJ1014" s="135">
        <v>52576401</v>
      </c>
      <c r="AK1014" s="148">
        <v>30401</v>
      </c>
      <c r="AL1014" s="147" t="s">
        <v>957</v>
      </c>
      <c r="AM1014" s="136">
        <v>21906856</v>
      </c>
      <c r="AN1014" s="153"/>
    </row>
    <row r="1015" spans="1:40" ht="25.5" x14ac:dyDescent="0.25">
      <c r="A1015" s="96">
        <v>1</v>
      </c>
      <c r="B1015" s="97" t="s">
        <v>5</v>
      </c>
      <c r="C1015" s="96">
        <v>11</v>
      </c>
      <c r="D1015" s="96" t="s">
        <v>949</v>
      </c>
      <c r="E1015" s="97" t="s">
        <v>36</v>
      </c>
      <c r="F1015" s="98">
        <v>2</v>
      </c>
      <c r="G1015" s="96" t="s">
        <v>2182</v>
      </c>
      <c r="H1015" s="97" t="s">
        <v>2183</v>
      </c>
      <c r="I1015" s="96">
        <v>11</v>
      </c>
      <c r="J1015" s="96"/>
      <c r="K1015" s="97" t="s">
        <v>2184</v>
      </c>
      <c r="L1015" s="98">
        <v>2020051290067</v>
      </c>
      <c r="M1015" s="96">
        <v>2</v>
      </c>
      <c r="N1015" s="96">
        <v>11122</v>
      </c>
      <c r="O1015" s="97" t="str">
        <f>+VLOOKUP(N1015,'[10]Productos PD'!$B$2:$C$349,2,FALSE)</f>
        <v>Fortalecimiento operativo y tecnológico en el sector deportivo.</v>
      </c>
      <c r="P1015" s="96" t="s">
        <v>952</v>
      </c>
      <c r="Q1015" s="96">
        <v>4</v>
      </c>
      <c r="R1015" s="122" t="s">
        <v>953</v>
      </c>
      <c r="S1015" s="125">
        <v>1</v>
      </c>
      <c r="T1015" s="97" t="s">
        <v>2139</v>
      </c>
      <c r="U1015" s="97" t="s">
        <v>2194</v>
      </c>
      <c r="V1015" s="96" t="s">
        <v>983</v>
      </c>
      <c r="W1015" s="122">
        <v>1</v>
      </c>
      <c r="X1015" s="96" t="s">
        <v>962</v>
      </c>
      <c r="Y1015" s="144">
        <v>0.23266534104125466</v>
      </c>
      <c r="Z1015" s="54">
        <v>1</v>
      </c>
      <c r="AA1015" s="54">
        <v>1</v>
      </c>
      <c r="AB1015" s="54">
        <v>1</v>
      </c>
      <c r="AC1015" s="143">
        <v>1</v>
      </c>
      <c r="AD1015" s="54">
        <v>1</v>
      </c>
      <c r="AE1015" s="143">
        <v>1</v>
      </c>
      <c r="AF1015" s="54">
        <v>0</v>
      </c>
      <c r="AG1015" s="145"/>
      <c r="AH1015" s="54">
        <f t="shared" si="37"/>
        <v>1</v>
      </c>
      <c r="AI1015" s="54">
        <f t="shared" si="38"/>
        <v>1</v>
      </c>
      <c r="AJ1015" s="135">
        <f>50414100-71.1</f>
        <v>50414028.899999999</v>
      </c>
      <c r="AK1015" s="148">
        <v>30403</v>
      </c>
      <c r="AL1015" s="147" t="s">
        <v>957</v>
      </c>
      <c r="AM1015" s="136">
        <v>32345000</v>
      </c>
      <c r="AN1015" s="153"/>
    </row>
    <row r="1016" spans="1:40" ht="25.5" x14ac:dyDescent="0.25">
      <c r="A1016" s="96">
        <v>1</v>
      </c>
      <c r="B1016" s="97" t="s">
        <v>5</v>
      </c>
      <c r="C1016" s="96">
        <v>11</v>
      </c>
      <c r="D1016" s="96" t="s">
        <v>949</v>
      </c>
      <c r="E1016" s="97" t="s">
        <v>36</v>
      </c>
      <c r="F1016" s="98">
        <v>2</v>
      </c>
      <c r="G1016" s="96" t="s">
        <v>2182</v>
      </c>
      <c r="H1016" s="97" t="s">
        <v>2183</v>
      </c>
      <c r="I1016" s="96">
        <v>11</v>
      </c>
      <c r="J1016" s="96"/>
      <c r="K1016" s="97" t="s">
        <v>2184</v>
      </c>
      <c r="L1016" s="98">
        <v>2020051290067</v>
      </c>
      <c r="M1016" s="96">
        <v>2</v>
      </c>
      <c r="N1016" s="96">
        <v>11122</v>
      </c>
      <c r="O1016" s="97" t="str">
        <f>+VLOOKUP(N1016,'[10]Productos PD'!$B$2:$C$349,2,FALSE)</f>
        <v>Fortalecimiento operativo y tecnológico en el sector deportivo.</v>
      </c>
      <c r="P1016" s="96" t="s">
        <v>952</v>
      </c>
      <c r="Q1016" s="96">
        <v>4</v>
      </c>
      <c r="R1016" s="122" t="s">
        <v>953</v>
      </c>
      <c r="S1016" s="125">
        <v>1</v>
      </c>
      <c r="T1016" s="97" t="s">
        <v>2139</v>
      </c>
      <c r="U1016" s="97" t="s">
        <v>2195</v>
      </c>
      <c r="V1016" s="96" t="s">
        <v>952</v>
      </c>
      <c r="W1016" s="125">
        <v>4</v>
      </c>
      <c r="X1016" s="96" t="s">
        <v>956</v>
      </c>
      <c r="Y1016" s="144">
        <v>0.30200332061026763</v>
      </c>
      <c r="Z1016" s="125">
        <v>0</v>
      </c>
      <c r="AA1016" s="125">
        <v>0</v>
      </c>
      <c r="AB1016" s="145">
        <v>0</v>
      </c>
      <c r="AC1016" s="177">
        <v>0</v>
      </c>
      <c r="AD1016" s="145">
        <v>2</v>
      </c>
      <c r="AE1016" s="142">
        <v>2</v>
      </c>
      <c r="AF1016" s="145">
        <v>2</v>
      </c>
      <c r="AG1016" s="145"/>
      <c r="AH1016" s="54">
        <f t="shared" si="37"/>
        <v>0.5</v>
      </c>
      <c r="AI1016" s="54">
        <f t="shared" si="38"/>
        <v>0.5</v>
      </c>
      <c r="AJ1016" s="135">
        <v>14650000</v>
      </c>
      <c r="AK1016" s="148">
        <v>50403</v>
      </c>
      <c r="AL1016" s="147" t="s">
        <v>2192</v>
      </c>
      <c r="AM1016" s="136">
        <v>14650000</v>
      </c>
      <c r="AN1016" s="153"/>
    </row>
    <row r="1017" spans="1:40" ht="25.5" x14ac:dyDescent="0.25">
      <c r="A1017" s="96">
        <v>1</v>
      </c>
      <c r="B1017" s="97" t="s">
        <v>5</v>
      </c>
      <c r="C1017" s="96">
        <v>11</v>
      </c>
      <c r="D1017" s="96" t="s">
        <v>949</v>
      </c>
      <c r="E1017" s="97" t="s">
        <v>36</v>
      </c>
      <c r="F1017" s="98">
        <v>2</v>
      </c>
      <c r="G1017" s="96" t="s">
        <v>2182</v>
      </c>
      <c r="H1017" s="97" t="s">
        <v>2183</v>
      </c>
      <c r="I1017" s="96">
        <v>11</v>
      </c>
      <c r="J1017" s="96"/>
      <c r="K1017" s="97" t="s">
        <v>2184</v>
      </c>
      <c r="L1017" s="98">
        <v>2020051290067</v>
      </c>
      <c r="M1017" s="96">
        <v>2</v>
      </c>
      <c r="N1017" s="96">
        <v>11122</v>
      </c>
      <c r="O1017" s="97" t="str">
        <f>+VLOOKUP(N1017,'[10]Productos PD'!$B$2:$C$349,2,FALSE)</f>
        <v>Fortalecimiento operativo y tecnológico en el sector deportivo.</v>
      </c>
      <c r="P1017" s="96" t="s">
        <v>952</v>
      </c>
      <c r="Q1017" s="96">
        <v>4</v>
      </c>
      <c r="R1017" s="122" t="s">
        <v>953</v>
      </c>
      <c r="S1017" s="125">
        <v>1</v>
      </c>
      <c r="T1017" s="97" t="s">
        <v>2139</v>
      </c>
      <c r="U1017" s="97" t="s">
        <v>2196</v>
      </c>
      <c r="V1017" s="96" t="s">
        <v>952</v>
      </c>
      <c r="W1017" s="125">
        <v>11000</v>
      </c>
      <c r="X1017" s="96" t="s">
        <v>956</v>
      </c>
      <c r="Y1017" s="144">
        <v>0.23266566917423886</v>
      </c>
      <c r="Z1017" s="125">
        <v>2750</v>
      </c>
      <c r="AA1017" s="125">
        <v>8259</v>
      </c>
      <c r="AB1017" s="145">
        <v>2750</v>
      </c>
      <c r="AC1017" s="177">
        <v>2442</v>
      </c>
      <c r="AD1017" s="145">
        <v>2750</v>
      </c>
      <c r="AE1017" s="142">
        <v>10028</v>
      </c>
      <c r="AF1017" s="145">
        <v>2750</v>
      </c>
      <c r="AG1017" s="145"/>
      <c r="AH1017" s="54">
        <f t="shared" si="37"/>
        <v>1.8844545454545454</v>
      </c>
      <c r="AI1017" s="54">
        <f t="shared" si="38"/>
        <v>1</v>
      </c>
      <c r="AJ1017" s="135">
        <v>50414100</v>
      </c>
      <c r="AK1017" s="148">
        <v>30403</v>
      </c>
      <c r="AL1017" s="147" t="s">
        <v>957</v>
      </c>
      <c r="AM1017" s="136">
        <v>25878442</v>
      </c>
      <c r="AN1017" s="153"/>
    </row>
    <row r="1018" spans="1:40" ht="25.5" x14ac:dyDescent="0.25">
      <c r="A1018" s="96">
        <v>1</v>
      </c>
      <c r="B1018" s="97" t="s">
        <v>5</v>
      </c>
      <c r="C1018" s="96">
        <v>11</v>
      </c>
      <c r="D1018" s="96" t="s">
        <v>949</v>
      </c>
      <c r="E1018" s="97" t="s">
        <v>36</v>
      </c>
      <c r="F1018" s="98">
        <v>2</v>
      </c>
      <c r="G1018" s="96" t="s">
        <v>2182</v>
      </c>
      <c r="H1018" s="97" t="s">
        <v>2183</v>
      </c>
      <c r="I1018" s="96">
        <v>11</v>
      </c>
      <c r="J1018" s="96"/>
      <c r="K1018" s="97" t="s">
        <v>2184</v>
      </c>
      <c r="L1018" s="98">
        <v>2020051290067</v>
      </c>
      <c r="M1018" s="96">
        <v>2</v>
      </c>
      <c r="N1018" s="96">
        <v>11122</v>
      </c>
      <c r="O1018" s="97" t="str">
        <f>+VLOOKUP(N1018,'[10]Productos PD'!$B$2:$C$349,2,FALSE)</f>
        <v>Fortalecimiento operativo y tecnológico en el sector deportivo.</v>
      </c>
      <c r="P1018" s="96" t="s">
        <v>952</v>
      </c>
      <c r="Q1018" s="96">
        <v>4</v>
      </c>
      <c r="R1018" s="122" t="s">
        <v>953</v>
      </c>
      <c r="S1018" s="125">
        <v>1</v>
      </c>
      <c r="T1018" s="97" t="s">
        <v>2139</v>
      </c>
      <c r="U1018" s="97" t="s">
        <v>2196</v>
      </c>
      <c r="V1018" s="96" t="s">
        <v>952</v>
      </c>
      <c r="W1018" s="125">
        <v>11000</v>
      </c>
      <c r="X1018" s="96" t="s">
        <v>956</v>
      </c>
      <c r="Y1018" s="144">
        <v>0.23266566917423886</v>
      </c>
      <c r="Z1018" s="125">
        <v>2750</v>
      </c>
      <c r="AA1018" s="125">
        <v>8259</v>
      </c>
      <c r="AB1018" s="145">
        <v>2750</v>
      </c>
      <c r="AC1018" s="177">
        <v>2442</v>
      </c>
      <c r="AD1018" s="145">
        <v>2750</v>
      </c>
      <c r="AE1018" s="142">
        <v>10028</v>
      </c>
      <c r="AF1018" s="145">
        <v>2750</v>
      </c>
      <c r="AG1018" s="145"/>
      <c r="AH1018" s="54">
        <f t="shared" si="37"/>
        <v>1.8844545454545454</v>
      </c>
      <c r="AI1018" s="54">
        <f t="shared" si="38"/>
        <v>1</v>
      </c>
      <c r="AJ1018" s="135">
        <f>24003469+15980000+201828.45</f>
        <v>40185297.450000003</v>
      </c>
      <c r="AK1018" s="148">
        <v>50403</v>
      </c>
      <c r="AL1018" s="147" t="s">
        <v>2192</v>
      </c>
      <c r="AM1018" s="136">
        <f>24003469+16181828.45</f>
        <v>40185297.450000003</v>
      </c>
      <c r="AN1018" s="153" t="s">
        <v>2197</v>
      </c>
    </row>
    <row r="1019" spans="1:40" ht="25.5" x14ac:dyDescent="0.25">
      <c r="A1019" s="96">
        <v>1</v>
      </c>
      <c r="B1019" s="97" t="s">
        <v>5</v>
      </c>
      <c r="C1019" s="96">
        <v>11</v>
      </c>
      <c r="D1019" s="96" t="s">
        <v>949</v>
      </c>
      <c r="E1019" s="97" t="s">
        <v>36</v>
      </c>
      <c r="F1019" s="98">
        <v>2</v>
      </c>
      <c r="G1019" s="96" t="s">
        <v>2182</v>
      </c>
      <c r="H1019" s="97" t="s">
        <v>2183</v>
      </c>
      <c r="I1019" s="96">
        <v>11</v>
      </c>
      <c r="J1019" s="96"/>
      <c r="K1019" s="97" t="s">
        <v>2184</v>
      </c>
      <c r="L1019" s="98">
        <v>2020051290067</v>
      </c>
      <c r="M1019" s="96">
        <v>2</v>
      </c>
      <c r="N1019" s="96">
        <v>11122</v>
      </c>
      <c r="O1019" s="97" t="str">
        <f>+VLOOKUP(N1019,'[10]Productos PD'!$B$2:$C$349,2,FALSE)</f>
        <v>Fortalecimiento operativo y tecnológico en el sector deportivo.</v>
      </c>
      <c r="P1019" s="96" t="s">
        <v>952</v>
      </c>
      <c r="Q1019" s="96">
        <v>4</v>
      </c>
      <c r="R1019" s="122" t="s">
        <v>953</v>
      </c>
      <c r="S1019" s="125">
        <v>1</v>
      </c>
      <c r="T1019" s="97" t="s">
        <v>2139</v>
      </c>
      <c r="U1019" s="97" t="s">
        <v>2198</v>
      </c>
      <c r="V1019" s="96" t="s">
        <v>952</v>
      </c>
      <c r="W1019" s="125">
        <v>4000</v>
      </c>
      <c r="X1019" s="96" t="s">
        <v>956</v>
      </c>
      <c r="Y1019" s="144">
        <v>0.23266566917423886</v>
      </c>
      <c r="Z1019" s="125">
        <v>1000</v>
      </c>
      <c r="AA1019" s="125">
        <v>2910</v>
      </c>
      <c r="AB1019" s="145">
        <v>1000</v>
      </c>
      <c r="AC1019" s="177">
        <v>2179</v>
      </c>
      <c r="AD1019" s="145">
        <v>1000</v>
      </c>
      <c r="AE1019" s="142">
        <v>5480</v>
      </c>
      <c r="AF1019" s="145">
        <v>1000</v>
      </c>
      <c r="AG1019" s="145"/>
      <c r="AH1019" s="54">
        <f t="shared" si="37"/>
        <v>2.6422500000000002</v>
      </c>
      <c r="AI1019" s="54">
        <f t="shared" si="38"/>
        <v>1</v>
      </c>
      <c r="AJ1019" s="135">
        <v>50414099</v>
      </c>
      <c r="AK1019" s="148">
        <v>30403</v>
      </c>
      <c r="AL1019" s="147" t="s">
        <v>957</v>
      </c>
      <c r="AM1019" s="136">
        <v>13018656</v>
      </c>
      <c r="AN1019" s="153"/>
    </row>
    <row r="1020" spans="1:40" ht="38.25" x14ac:dyDescent="0.25">
      <c r="A1020" s="96">
        <v>1</v>
      </c>
      <c r="B1020" s="97" t="s">
        <v>5</v>
      </c>
      <c r="C1020" s="96">
        <v>11</v>
      </c>
      <c r="D1020" s="96" t="s">
        <v>949</v>
      </c>
      <c r="E1020" s="97" t="s">
        <v>36</v>
      </c>
      <c r="F1020" s="98">
        <v>3</v>
      </c>
      <c r="G1020" s="96" t="s">
        <v>2199</v>
      </c>
      <c r="H1020" s="97" t="s">
        <v>2200</v>
      </c>
      <c r="I1020" s="96">
        <v>3</v>
      </c>
      <c r="J1020" s="96">
        <v>10</v>
      </c>
      <c r="K1020" s="97" t="s">
        <v>2201</v>
      </c>
      <c r="L1020" s="98">
        <v>2020051290026</v>
      </c>
      <c r="M1020" s="96">
        <v>1</v>
      </c>
      <c r="N1020" s="96">
        <v>11131</v>
      </c>
      <c r="O1020" s="97" t="str">
        <f>+VLOOKUP(N1020,'[10]Productos PD'!$B$2:$C$349,2,FALSE)</f>
        <v>Acciones para la ejecución del programa Por su salud muévase pues.</v>
      </c>
      <c r="P1020" s="96" t="s">
        <v>952</v>
      </c>
      <c r="Q1020" s="96">
        <v>4</v>
      </c>
      <c r="R1020" s="122" t="s">
        <v>953</v>
      </c>
      <c r="S1020" s="125">
        <v>1</v>
      </c>
      <c r="T1020" s="97" t="s">
        <v>2139</v>
      </c>
      <c r="U1020" s="97" t="s">
        <v>2202</v>
      </c>
      <c r="V1020" s="96" t="s">
        <v>952</v>
      </c>
      <c r="W1020" s="125">
        <v>2400</v>
      </c>
      <c r="X1020" s="96" t="s">
        <v>956</v>
      </c>
      <c r="Y1020" s="144">
        <v>9.0999999999999998E-2</v>
      </c>
      <c r="Z1020" s="125">
        <v>400</v>
      </c>
      <c r="AA1020" s="125">
        <v>926</v>
      </c>
      <c r="AB1020" s="145">
        <v>800</v>
      </c>
      <c r="AC1020" s="177">
        <v>1000</v>
      </c>
      <c r="AD1020" s="145">
        <v>800</v>
      </c>
      <c r="AE1020" s="142">
        <v>900</v>
      </c>
      <c r="AF1020" s="145">
        <v>400</v>
      </c>
      <c r="AG1020" s="145"/>
      <c r="AH1020" s="54">
        <f t="shared" si="37"/>
        <v>1.1775</v>
      </c>
      <c r="AI1020" s="54">
        <f t="shared" si="38"/>
        <v>1</v>
      </c>
      <c r="AJ1020" s="135">
        <v>9920507</v>
      </c>
      <c r="AK1020" s="148">
        <v>50401</v>
      </c>
      <c r="AL1020" s="147" t="s">
        <v>2192</v>
      </c>
      <c r="AM1020" s="136">
        <v>9121500</v>
      </c>
      <c r="AN1020" s="153"/>
    </row>
    <row r="1021" spans="1:40" ht="38.25" x14ac:dyDescent="0.25">
      <c r="A1021" s="96">
        <v>1</v>
      </c>
      <c r="B1021" s="97" t="s">
        <v>5</v>
      </c>
      <c r="C1021" s="96">
        <v>11</v>
      </c>
      <c r="D1021" s="96" t="s">
        <v>949</v>
      </c>
      <c r="E1021" s="97" t="s">
        <v>36</v>
      </c>
      <c r="F1021" s="98">
        <v>3</v>
      </c>
      <c r="G1021" s="96" t="s">
        <v>2199</v>
      </c>
      <c r="H1021" s="97" t="s">
        <v>2200</v>
      </c>
      <c r="I1021" s="96">
        <v>3</v>
      </c>
      <c r="J1021" s="96">
        <v>10</v>
      </c>
      <c r="K1021" s="97" t="s">
        <v>2201</v>
      </c>
      <c r="L1021" s="98">
        <v>2020051290026</v>
      </c>
      <c r="M1021" s="96">
        <v>1</v>
      </c>
      <c r="N1021" s="96">
        <v>11131</v>
      </c>
      <c r="O1021" s="97" t="str">
        <f>+VLOOKUP(N1021,'[10]Productos PD'!$B$2:$C$349,2,FALSE)</f>
        <v>Acciones para la ejecución del programa Por su salud muévase pues.</v>
      </c>
      <c r="P1021" s="96" t="s">
        <v>952</v>
      </c>
      <c r="Q1021" s="96">
        <v>4</v>
      </c>
      <c r="R1021" s="122" t="s">
        <v>953</v>
      </c>
      <c r="S1021" s="125">
        <v>1</v>
      </c>
      <c r="T1021" s="97" t="s">
        <v>2139</v>
      </c>
      <c r="U1021" s="97" t="s">
        <v>2203</v>
      </c>
      <c r="V1021" s="96" t="s">
        <v>952</v>
      </c>
      <c r="W1021" s="125">
        <v>10</v>
      </c>
      <c r="X1021" s="96" t="s">
        <v>956</v>
      </c>
      <c r="Y1021" s="144">
        <v>9.0999999999999998E-2</v>
      </c>
      <c r="Z1021" s="125">
        <v>2</v>
      </c>
      <c r="AA1021" s="125">
        <v>8</v>
      </c>
      <c r="AB1021" s="145">
        <v>3</v>
      </c>
      <c r="AC1021" s="177">
        <v>5</v>
      </c>
      <c r="AD1021" s="145">
        <v>3</v>
      </c>
      <c r="AE1021" s="142">
        <v>3</v>
      </c>
      <c r="AF1021" s="145">
        <v>2</v>
      </c>
      <c r="AG1021" s="145"/>
      <c r="AH1021" s="54">
        <f t="shared" si="37"/>
        <v>1.6</v>
      </c>
      <c r="AI1021" s="54">
        <f t="shared" si="38"/>
        <v>1</v>
      </c>
      <c r="AJ1021" s="135">
        <v>11743388</v>
      </c>
      <c r="AK1021" s="148">
        <v>50404</v>
      </c>
      <c r="AL1021" s="147" t="s">
        <v>2192</v>
      </c>
      <c r="AM1021" s="136">
        <f>9638034+245800+1200000</f>
        <v>11083834</v>
      </c>
      <c r="AN1021" s="153"/>
    </row>
    <row r="1022" spans="1:40" ht="38.25" x14ac:dyDescent="0.25">
      <c r="A1022" s="96">
        <v>1</v>
      </c>
      <c r="B1022" s="97" t="s">
        <v>5</v>
      </c>
      <c r="C1022" s="96">
        <v>11</v>
      </c>
      <c r="D1022" s="96" t="s">
        <v>949</v>
      </c>
      <c r="E1022" s="97" t="s">
        <v>36</v>
      </c>
      <c r="F1022" s="98">
        <v>3</v>
      </c>
      <c r="G1022" s="96" t="s">
        <v>2199</v>
      </c>
      <c r="H1022" s="97" t="s">
        <v>2200</v>
      </c>
      <c r="I1022" s="96">
        <v>3</v>
      </c>
      <c r="J1022" s="96">
        <v>10</v>
      </c>
      <c r="K1022" s="97" t="s">
        <v>2201</v>
      </c>
      <c r="L1022" s="98">
        <v>2020051290026</v>
      </c>
      <c r="M1022" s="96">
        <v>1</v>
      </c>
      <c r="N1022" s="96">
        <v>11131</v>
      </c>
      <c r="O1022" s="97" t="str">
        <f>+VLOOKUP(N1022,'[10]Productos PD'!$B$2:$C$349,2,FALSE)</f>
        <v>Acciones para la ejecución del programa Por su salud muévase pues.</v>
      </c>
      <c r="P1022" s="96" t="s">
        <v>952</v>
      </c>
      <c r="Q1022" s="96">
        <v>4</v>
      </c>
      <c r="R1022" s="122" t="s">
        <v>953</v>
      </c>
      <c r="S1022" s="125">
        <v>1</v>
      </c>
      <c r="T1022" s="97" t="s">
        <v>2139</v>
      </c>
      <c r="U1022" s="97" t="s">
        <v>2204</v>
      </c>
      <c r="V1022" s="96" t="s">
        <v>952</v>
      </c>
      <c r="W1022" s="125">
        <v>20</v>
      </c>
      <c r="X1022" s="96" t="s">
        <v>956</v>
      </c>
      <c r="Y1022" s="144">
        <v>9.0999999999999998E-2</v>
      </c>
      <c r="Z1022" s="125">
        <v>5</v>
      </c>
      <c r="AA1022" s="125">
        <v>9</v>
      </c>
      <c r="AB1022" s="145">
        <v>5</v>
      </c>
      <c r="AC1022" s="177">
        <v>5</v>
      </c>
      <c r="AD1022" s="145">
        <v>5</v>
      </c>
      <c r="AE1022" s="142">
        <v>5</v>
      </c>
      <c r="AF1022" s="145">
        <v>5</v>
      </c>
      <c r="AG1022" s="145"/>
      <c r="AH1022" s="54">
        <f t="shared" si="37"/>
        <v>0.95</v>
      </c>
      <c r="AI1022" s="54">
        <f t="shared" si="38"/>
        <v>0.95</v>
      </c>
      <c r="AJ1022" s="135">
        <v>11743390</v>
      </c>
      <c r="AK1022" s="148">
        <v>50404</v>
      </c>
      <c r="AL1022" s="147" t="s">
        <v>2192</v>
      </c>
      <c r="AM1022" s="136">
        <v>11250000</v>
      </c>
      <c r="AN1022" s="153"/>
    </row>
    <row r="1023" spans="1:40" ht="38.25" x14ac:dyDescent="0.25">
      <c r="A1023" s="96">
        <v>1</v>
      </c>
      <c r="B1023" s="97" t="s">
        <v>5</v>
      </c>
      <c r="C1023" s="96">
        <v>11</v>
      </c>
      <c r="D1023" s="96" t="s">
        <v>949</v>
      </c>
      <c r="E1023" s="97" t="s">
        <v>36</v>
      </c>
      <c r="F1023" s="98">
        <v>3</v>
      </c>
      <c r="G1023" s="96" t="s">
        <v>2199</v>
      </c>
      <c r="H1023" s="97" t="s">
        <v>2200</v>
      </c>
      <c r="I1023" s="96">
        <v>3</v>
      </c>
      <c r="J1023" s="96">
        <v>10</v>
      </c>
      <c r="K1023" s="97" t="s">
        <v>2201</v>
      </c>
      <c r="L1023" s="98">
        <v>2020051290026</v>
      </c>
      <c r="M1023" s="96">
        <v>1</v>
      </c>
      <c r="N1023" s="96">
        <v>11131</v>
      </c>
      <c r="O1023" s="97" t="str">
        <f>+VLOOKUP(N1023,'[10]Productos PD'!$B$2:$C$349,2,FALSE)</f>
        <v>Acciones para la ejecución del programa Por su salud muévase pues.</v>
      </c>
      <c r="P1023" s="96" t="s">
        <v>952</v>
      </c>
      <c r="Q1023" s="96">
        <v>4</v>
      </c>
      <c r="R1023" s="122" t="s">
        <v>953</v>
      </c>
      <c r="S1023" s="125">
        <v>1</v>
      </c>
      <c r="T1023" s="97" t="s">
        <v>2139</v>
      </c>
      <c r="U1023" s="97" t="s">
        <v>2204</v>
      </c>
      <c r="V1023" s="96" t="s">
        <v>952</v>
      </c>
      <c r="W1023" s="125">
        <v>20</v>
      </c>
      <c r="X1023" s="96" t="s">
        <v>956</v>
      </c>
      <c r="Y1023" s="144">
        <v>9.0999999999999998E-2</v>
      </c>
      <c r="Z1023" s="125">
        <v>5</v>
      </c>
      <c r="AA1023" s="125">
        <v>9</v>
      </c>
      <c r="AB1023" s="145">
        <v>5</v>
      </c>
      <c r="AC1023" s="177">
        <v>5</v>
      </c>
      <c r="AD1023" s="145">
        <v>5</v>
      </c>
      <c r="AE1023" s="142">
        <v>5</v>
      </c>
      <c r="AF1023" s="145">
        <v>5</v>
      </c>
      <c r="AG1023" s="145"/>
      <c r="AH1023" s="54">
        <f t="shared" si="37"/>
        <v>0.95</v>
      </c>
      <c r="AI1023" s="54">
        <f t="shared" si="38"/>
        <v>0.95</v>
      </c>
      <c r="AJ1023" s="135">
        <v>24287241</v>
      </c>
      <c r="AK1023" s="148">
        <v>50405</v>
      </c>
      <c r="AL1023" s="147" t="s">
        <v>2192</v>
      </c>
      <c r="AM1023" s="136">
        <v>0</v>
      </c>
      <c r="AN1023" s="153" t="s">
        <v>2205</v>
      </c>
    </row>
    <row r="1024" spans="1:40" ht="38.25" x14ac:dyDescent="0.25">
      <c r="A1024" s="96">
        <v>1</v>
      </c>
      <c r="B1024" s="97" t="s">
        <v>5</v>
      </c>
      <c r="C1024" s="96">
        <v>11</v>
      </c>
      <c r="D1024" s="96" t="s">
        <v>949</v>
      </c>
      <c r="E1024" s="97" t="s">
        <v>36</v>
      </c>
      <c r="F1024" s="98">
        <v>3</v>
      </c>
      <c r="G1024" s="96" t="s">
        <v>2199</v>
      </c>
      <c r="H1024" s="97" t="s">
        <v>2200</v>
      </c>
      <c r="I1024" s="96">
        <v>3</v>
      </c>
      <c r="J1024" s="96">
        <v>10</v>
      </c>
      <c r="K1024" s="97" t="s">
        <v>2201</v>
      </c>
      <c r="L1024" s="98">
        <v>2020051290026</v>
      </c>
      <c r="M1024" s="96">
        <v>1</v>
      </c>
      <c r="N1024" s="96">
        <v>11131</v>
      </c>
      <c r="O1024" s="97" t="str">
        <f>+VLOOKUP(N1024,'[10]Productos PD'!$B$2:$C$349,2,FALSE)</f>
        <v>Acciones para la ejecución del programa Por su salud muévase pues.</v>
      </c>
      <c r="P1024" s="96" t="s">
        <v>952</v>
      </c>
      <c r="Q1024" s="96">
        <v>4</v>
      </c>
      <c r="R1024" s="122" t="s">
        <v>953</v>
      </c>
      <c r="S1024" s="125">
        <v>1</v>
      </c>
      <c r="T1024" s="97" t="s">
        <v>2139</v>
      </c>
      <c r="U1024" s="97" t="s">
        <v>2206</v>
      </c>
      <c r="V1024" s="96" t="s">
        <v>952</v>
      </c>
      <c r="W1024" s="125">
        <v>100</v>
      </c>
      <c r="X1024" s="96" t="s">
        <v>956</v>
      </c>
      <c r="Y1024" s="144">
        <v>9.0999999999999998E-2</v>
      </c>
      <c r="Z1024" s="125">
        <v>0</v>
      </c>
      <c r="AA1024" s="125">
        <v>0</v>
      </c>
      <c r="AB1024" s="145">
        <v>20</v>
      </c>
      <c r="AC1024" s="177">
        <v>20</v>
      </c>
      <c r="AD1024" s="145">
        <v>40</v>
      </c>
      <c r="AE1024" s="142">
        <v>40</v>
      </c>
      <c r="AF1024" s="145">
        <v>40</v>
      </c>
      <c r="AG1024" s="145"/>
      <c r="AH1024" s="54">
        <f t="shared" si="37"/>
        <v>0.6</v>
      </c>
      <c r="AI1024" s="54">
        <f t="shared" si="38"/>
        <v>0.6</v>
      </c>
      <c r="AJ1024" s="135">
        <v>52576500</v>
      </c>
      <c r="AK1024" s="148">
        <v>30401</v>
      </c>
      <c r="AL1024" s="147" t="s">
        <v>957</v>
      </c>
      <c r="AM1024" s="136">
        <f>21411821+19000000</f>
        <v>40411821</v>
      </c>
      <c r="AN1024" s="153"/>
    </row>
    <row r="1025" spans="1:40" ht="38.25" x14ac:dyDescent="0.25">
      <c r="A1025" s="96">
        <v>1</v>
      </c>
      <c r="B1025" s="97" t="s">
        <v>5</v>
      </c>
      <c r="C1025" s="96">
        <v>11</v>
      </c>
      <c r="D1025" s="96" t="s">
        <v>949</v>
      </c>
      <c r="E1025" s="97" t="s">
        <v>36</v>
      </c>
      <c r="F1025" s="98">
        <v>3</v>
      </c>
      <c r="G1025" s="96" t="s">
        <v>2199</v>
      </c>
      <c r="H1025" s="97" t="s">
        <v>2200</v>
      </c>
      <c r="I1025" s="96">
        <v>3</v>
      </c>
      <c r="J1025" s="96">
        <v>10</v>
      </c>
      <c r="K1025" s="97" t="s">
        <v>2201</v>
      </c>
      <c r="L1025" s="98">
        <v>2020051290026</v>
      </c>
      <c r="M1025" s="96">
        <v>1</v>
      </c>
      <c r="N1025" s="96">
        <v>11131</v>
      </c>
      <c r="O1025" s="97" t="str">
        <f>+VLOOKUP(N1025,'[10]Productos PD'!$B$2:$C$349,2,FALSE)</f>
        <v>Acciones para la ejecución del programa Por su salud muévase pues.</v>
      </c>
      <c r="P1025" s="96" t="s">
        <v>952</v>
      </c>
      <c r="Q1025" s="96">
        <v>4</v>
      </c>
      <c r="R1025" s="122" t="s">
        <v>953</v>
      </c>
      <c r="S1025" s="125">
        <v>1</v>
      </c>
      <c r="T1025" s="97" t="s">
        <v>2139</v>
      </c>
      <c r="U1025" s="97" t="s">
        <v>2207</v>
      </c>
      <c r="V1025" s="96" t="s">
        <v>952</v>
      </c>
      <c r="W1025" s="125">
        <v>1000</v>
      </c>
      <c r="X1025" s="96" t="s">
        <v>956</v>
      </c>
      <c r="Y1025" s="144">
        <v>9.0999999999999998E-2</v>
      </c>
      <c r="Z1025" s="125">
        <v>250</v>
      </c>
      <c r="AA1025" s="125">
        <v>250</v>
      </c>
      <c r="AB1025" s="145">
        <v>250</v>
      </c>
      <c r="AC1025" s="177">
        <v>250</v>
      </c>
      <c r="AD1025" s="145">
        <v>250</v>
      </c>
      <c r="AE1025" s="142">
        <v>700</v>
      </c>
      <c r="AF1025" s="145">
        <v>250</v>
      </c>
      <c r="AG1025" s="145"/>
      <c r="AH1025" s="54">
        <f t="shared" si="37"/>
        <v>1.2</v>
      </c>
      <c r="AI1025" s="54">
        <f t="shared" si="38"/>
        <v>1</v>
      </c>
      <c r="AJ1025" s="135">
        <v>11743393</v>
      </c>
      <c r="AK1025" s="148">
        <v>50404</v>
      </c>
      <c r="AL1025" s="147" t="s">
        <v>2192</v>
      </c>
      <c r="AM1025" s="136">
        <f>9638034+1200000+397300</f>
        <v>11235334</v>
      </c>
      <c r="AN1025" s="153"/>
    </row>
    <row r="1026" spans="1:40" ht="38.25" x14ac:dyDescent="0.25">
      <c r="A1026" s="96">
        <v>1</v>
      </c>
      <c r="B1026" s="97" t="s">
        <v>5</v>
      </c>
      <c r="C1026" s="96">
        <v>11</v>
      </c>
      <c r="D1026" s="96" t="s">
        <v>949</v>
      </c>
      <c r="E1026" s="97" t="s">
        <v>36</v>
      </c>
      <c r="F1026" s="98">
        <v>3</v>
      </c>
      <c r="G1026" s="96" t="s">
        <v>2199</v>
      </c>
      <c r="H1026" s="97" t="s">
        <v>2200</v>
      </c>
      <c r="I1026" s="96">
        <v>3</v>
      </c>
      <c r="J1026" s="96">
        <v>10</v>
      </c>
      <c r="K1026" s="97" t="s">
        <v>2201</v>
      </c>
      <c r="L1026" s="98">
        <v>2020051290026</v>
      </c>
      <c r="M1026" s="96">
        <v>1</v>
      </c>
      <c r="N1026" s="96">
        <v>11131</v>
      </c>
      <c r="O1026" s="97" t="str">
        <f>+VLOOKUP(N1026,'[10]Productos PD'!$B$2:$C$349,2,FALSE)</f>
        <v>Acciones para la ejecución del programa Por su salud muévase pues.</v>
      </c>
      <c r="P1026" s="96" t="s">
        <v>952</v>
      </c>
      <c r="Q1026" s="96">
        <v>4</v>
      </c>
      <c r="R1026" s="122" t="s">
        <v>953</v>
      </c>
      <c r="S1026" s="125">
        <v>1</v>
      </c>
      <c r="T1026" s="97" t="s">
        <v>2139</v>
      </c>
      <c r="U1026" s="97" t="s">
        <v>2208</v>
      </c>
      <c r="V1026" s="96" t="s">
        <v>952</v>
      </c>
      <c r="W1026" s="125">
        <v>100</v>
      </c>
      <c r="X1026" s="96" t="s">
        <v>956</v>
      </c>
      <c r="Y1026" s="144">
        <v>9.0999999999999998E-2</v>
      </c>
      <c r="Z1026" s="125">
        <v>0</v>
      </c>
      <c r="AA1026" s="125">
        <v>0</v>
      </c>
      <c r="AB1026" s="145">
        <v>33</v>
      </c>
      <c r="AC1026" s="177">
        <v>31</v>
      </c>
      <c r="AD1026" s="145">
        <v>34</v>
      </c>
      <c r="AE1026" s="142">
        <v>120</v>
      </c>
      <c r="AF1026" s="145">
        <v>33</v>
      </c>
      <c r="AG1026" s="145"/>
      <c r="AH1026" s="54">
        <f t="shared" si="37"/>
        <v>1.51</v>
      </c>
      <c r="AI1026" s="54">
        <f t="shared" si="38"/>
        <v>1</v>
      </c>
      <c r="AJ1026" s="135">
        <v>30000000</v>
      </c>
      <c r="AK1026" s="148">
        <v>50401</v>
      </c>
      <c r="AL1026" s="147" t="s">
        <v>2192</v>
      </c>
      <c r="AM1026" s="136">
        <v>28000000</v>
      </c>
      <c r="AN1026" s="153"/>
    </row>
    <row r="1027" spans="1:40" ht="38.25" x14ac:dyDescent="0.25">
      <c r="A1027" s="96">
        <v>1</v>
      </c>
      <c r="B1027" s="97" t="s">
        <v>5</v>
      </c>
      <c r="C1027" s="96">
        <v>11</v>
      </c>
      <c r="D1027" s="96" t="s">
        <v>949</v>
      </c>
      <c r="E1027" s="97" t="s">
        <v>36</v>
      </c>
      <c r="F1027" s="98">
        <v>3</v>
      </c>
      <c r="G1027" s="96" t="s">
        <v>2199</v>
      </c>
      <c r="H1027" s="97" t="s">
        <v>2200</v>
      </c>
      <c r="I1027" s="96">
        <v>3</v>
      </c>
      <c r="J1027" s="96">
        <v>10</v>
      </c>
      <c r="K1027" s="97" t="s">
        <v>2201</v>
      </c>
      <c r="L1027" s="98">
        <v>2020051290026</v>
      </c>
      <c r="M1027" s="96">
        <v>1</v>
      </c>
      <c r="N1027" s="96">
        <v>11131</v>
      </c>
      <c r="O1027" s="97" t="str">
        <f>+VLOOKUP(N1027,'[10]Productos PD'!$B$2:$C$349,2,FALSE)</f>
        <v>Acciones para la ejecución del programa Por su salud muévase pues.</v>
      </c>
      <c r="P1027" s="96" t="s">
        <v>952</v>
      </c>
      <c r="Q1027" s="96">
        <v>4</v>
      </c>
      <c r="R1027" s="122" t="s">
        <v>953</v>
      </c>
      <c r="S1027" s="125">
        <v>1</v>
      </c>
      <c r="T1027" s="97" t="s">
        <v>2139</v>
      </c>
      <c r="U1027" s="97" t="s">
        <v>2209</v>
      </c>
      <c r="V1027" s="96" t="s">
        <v>952</v>
      </c>
      <c r="W1027" s="125">
        <v>20</v>
      </c>
      <c r="X1027" s="96" t="s">
        <v>956</v>
      </c>
      <c r="Y1027" s="144">
        <v>9.0999999999999998E-2</v>
      </c>
      <c r="Z1027" s="125">
        <v>0</v>
      </c>
      <c r="AA1027" s="125">
        <v>0</v>
      </c>
      <c r="AB1027" s="145">
        <v>7</v>
      </c>
      <c r="AC1027" s="177">
        <v>10</v>
      </c>
      <c r="AD1027" s="145">
        <v>7</v>
      </c>
      <c r="AE1027" s="142">
        <v>50</v>
      </c>
      <c r="AF1027" s="145">
        <v>6</v>
      </c>
      <c r="AG1027" s="145"/>
      <c r="AH1027" s="54">
        <f t="shared" si="37"/>
        <v>3</v>
      </c>
      <c r="AI1027" s="54">
        <f t="shared" si="38"/>
        <v>1</v>
      </c>
      <c r="AJ1027" s="135">
        <v>11100000</v>
      </c>
      <c r="AK1027" s="148">
        <v>50401</v>
      </c>
      <c r="AL1027" s="147" t="s">
        <v>2192</v>
      </c>
      <c r="AM1027" s="136">
        <f>5891771+3578000+165800+360000+120000</f>
        <v>10115571</v>
      </c>
      <c r="AN1027" s="153"/>
    </row>
    <row r="1028" spans="1:40" ht="38.25" x14ac:dyDescent="0.25">
      <c r="A1028" s="96">
        <v>1</v>
      </c>
      <c r="B1028" s="97" t="s">
        <v>5</v>
      </c>
      <c r="C1028" s="96">
        <v>11</v>
      </c>
      <c r="D1028" s="96" t="s">
        <v>949</v>
      </c>
      <c r="E1028" s="97" t="s">
        <v>36</v>
      </c>
      <c r="F1028" s="98">
        <v>3</v>
      </c>
      <c r="G1028" s="96" t="s">
        <v>2199</v>
      </c>
      <c r="H1028" s="97" t="s">
        <v>2200</v>
      </c>
      <c r="I1028" s="96">
        <v>3</v>
      </c>
      <c r="J1028" s="96">
        <v>10</v>
      </c>
      <c r="K1028" s="97" t="s">
        <v>2201</v>
      </c>
      <c r="L1028" s="98">
        <v>2020051290026</v>
      </c>
      <c r="M1028" s="96">
        <v>1</v>
      </c>
      <c r="N1028" s="96">
        <v>11131</v>
      </c>
      <c r="O1028" s="97" t="str">
        <f>+VLOOKUP(N1028,'[10]Productos PD'!$B$2:$C$349,2,FALSE)</f>
        <v>Acciones para la ejecución del programa Por su salud muévase pues.</v>
      </c>
      <c r="P1028" s="96" t="s">
        <v>952</v>
      </c>
      <c r="Q1028" s="96">
        <v>4</v>
      </c>
      <c r="R1028" s="122" t="s">
        <v>953</v>
      </c>
      <c r="S1028" s="125">
        <v>1</v>
      </c>
      <c r="T1028" s="97" t="s">
        <v>2139</v>
      </c>
      <c r="U1028" s="97" t="s">
        <v>2210</v>
      </c>
      <c r="V1028" s="96" t="s">
        <v>952</v>
      </c>
      <c r="W1028" s="125">
        <v>30</v>
      </c>
      <c r="X1028" s="96" t="s">
        <v>956</v>
      </c>
      <c r="Y1028" s="144">
        <v>9.0999999999999998E-2</v>
      </c>
      <c r="Z1028" s="125">
        <v>0</v>
      </c>
      <c r="AA1028" s="125">
        <v>0</v>
      </c>
      <c r="AB1028" s="145">
        <v>10</v>
      </c>
      <c r="AC1028" s="177">
        <v>10</v>
      </c>
      <c r="AD1028" s="145">
        <v>10</v>
      </c>
      <c r="AE1028" s="142">
        <v>60</v>
      </c>
      <c r="AF1028" s="145">
        <v>10</v>
      </c>
      <c r="AG1028" s="145"/>
      <c r="AH1028" s="54">
        <f t="shared" si="37"/>
        <v>2.3333333333333335</v>
      </c>
      <c r="AI1028" s="54">
        <f t="shared" si="38"/>
        <v>1</v>
      </c>
      <c r="AJ1028" s="135">
        <v>11100000</v>
      </c>
      <c r="AK1028" s="148">
        <v>50401</v>
      </c>
      <c r="AL1028" s="147" t="s">
        <v>2192</v>
      </c>
      <c r="AM1028" s="136">
        <f>9243708+1560000+39000</f>
        <v>10842708</v>
      </c>
      <c r="AN1028" s="153"/>
    </row>
    <row r="1029" spans="1:40" ht="38.25" x14ac:dyDescent="0.25">
      <c r="A1029" s="96">
        <v>1</v>
      </c>
      <c r="B1029" s="97" t="s">
        <v>5</v>
      </c>
      <c r="C1029" s="96">
        <v>11</v>
      </c>
      <c r="D1029" s="96" t="s">
        <v>949</v>
      </c>
      <c r="E1029" s="97" t="s">
        <v>36</v>
      </c>
      <c r="F1029" s="98">
        <v>3</v>
      </c>
      <c r="G1029" s="96" t="s">
        <v>2199</v>
      </c>
      <c r="H1029" s="97" t="s">
        <v>2200</v>
      </c>
      <c r="I1029" s="96">
        <v>3</v>
      </c>
      <c r="J1029" s="96">
        <v>10</v>
      </c>
      <c r="K1029" s="97" t="s">
        <v>2201</v>
      </c>
      <c r="L1029" s="98">
        <v>2020051290026</v>
      </c>
      <c r="M1029" s="96">
        <v>1</v>
      </c>
      <c r="N1029" s="96">
        <v>11131</v>
      </c>
      <c r="O1029" s="97" t="str">
        <f>+VLOOKUP(N1029,'[10]Productos PD'!$B$2:$C$349,2,FALSE)</f>
        <v>Acciones para la ejecución del programa Por su salud muévase pues.</v>
      </c>
      <c r="P1029" s="96" t="s">
        <v>952</v>
      </c>
      <c r="Q1029" s="96">
        <v>4</v>
      </c>
      <c r="R1029" s="122" t="s">
        <v>953</v>
      </c>
      <c r="S1029" s="125">
        <v>1</v>
      </c>
      <c r="T1029" s="97" t="s">
        <v>2139</v>
      </c>
      <c r="U1029" s="97" t="s">
        <v>2211</v>
      </c>
      <c r="V1029" s="96" t="s">
        <v>983</v>
      </c>
      <c r="W1029" s="54">
        <v>0.5</v>
      </c>
      <c r="X1029" s="96" t="s">
        <v>984</v>
      </c>
      <c r="Y1029" s="144">
        <v>9.0999999999999998E-2</v>
      </c>
      <c r="Z1029" s="54">
        <v>0</v>
      </c>
      <c r="AA1029" s="150">
        <v>0</v>
      </c>
      <c r="AB1029" s="54">
        <v>0.15</v>
      </c>
      <c r="AC1029" s="143">
        <v>0.15</v>
      </c>
      <c r="AD1029" s="54">
        <v>0.3</v>
      </c>
      <c r="AE1029" s="143">
        <v>0.3</v>
      </c>
      <c r="AF1029" s="54">
        <v>0.5</v>
      </c>
      <c r="AG1029" s="145"/>
      <c r="AH1029" s="54">
        <f t="shared" si="37"/>
        <v>1</v>
      </c>
      <c r="AI1029" s="54">
        <f t="shared" si="38"/>
        <v>1</v>
      </c>
      <c r="AJ1029" s="135">
        <v>2423045.85</v>
      </c>
      <c r="AK1029" s="148">
        <v>50401</v>
      </c>
      <c r="AL1029" s="147" t="s">
        <v>2192</v>
      </c>
      <c r="AM1029" s="136">
        <v>2135000</v>
      </c>
      <c r="AN1029" s="153"/>
    </row>
    <row r="1030" spans="1:40" ht="38.25" x14ac:dyDescent="0.25">
      <c r="A1030" s="96">
        <v>1</v>
      </c>
      <c r="B1030" s="97" t="s">
        <v>5</v>
      </c>
      <c r="C1030" s="96">
        <v>11</v>
      </c>
      <c r="D1030" s="96" t="s">
        <v>949</v>
      </c>
      <c r="E1030" s="97" t="s">
        <v>36</v>
      </c>
      <c r="F1030" s="98">
        <v>3</v>
      </c>
      <c r="G1030" s="96" t="s">
        <v>2199</v>
      </c>
      <c r="H1030" s="97" t="s">
        <v>2200</v>
      </c>
      <c r="I1030" s="96">
        <v>3</v>
      </c>
      <c r="J1030" s="96">
        <v>10</v>
      </c>
      <c r="K1030" s="97" t="s">
        <v>2201</v>
      </c>
      <c r="L1030" s="98">
        <v>2020051290026</v>
      </c>
      <c r="M1030" s="96">
        <v>1</v>
      </c>
      <c r="N1030" s="96">
        <v>11131</v>
      </c>
      <c r="O1030" s="97" t="str">
        <f>+VLOOKUP(N1030,'[10]Productos PD'!$B$2:$C$349,2,FALSE)</f>
        <v>Acciones para la ejecución del programa Por su salud muévase pues.</v>
      </c>
      <c r="P1030" s="96" t="s">
        <v>952</v>
      </c>
      <c r="Q1030" s="96">
        <v>4</v>
      </c>
      <c r="R1030" s="122" t="s">
        <v>953</v>
      </c>
      <c r="S1030" s="125">
        <v>1</v>
      </c>
      <c r="T1030" s="97" t="s">
        <v>2139</v>
      </c>
      <c r="U1030" s="97" t="s">
        <v>2212</v>
      </c>
      <c r="V1030" s="96" t="s">
        <v>952</v>
      </c>
      <c r="W1030" s="125">
        <v>200</v>
      </c>
      <c r="X1030" s="96" t="s">
        <v>956</v>
      </c>
      <c r="Y1030" s="144">
        <v>9.0999999999999998E-2</v>
      </c>
      <c r="Z1030" s="125">
        <v>20</v>
      </c>
      <c r="AA1030" s="125">
        <v>50</v>
      </c>
      <c r="AB1030" s="145">
        <v>60</v>
      </c>
      <c r="AC1030" s="177">
        <v>111</v>
      </c>
      <c r="AD1030" s="145">
        <v>60</v>
      </c>
      <c r="AE1030" s="142">
        <v>60</v>
      </c>
      <c r="AF1030" s="145">
        <v>60</v>
      </c>
      <c r="AG1030" s="145"/>
      <c r="AH1030" s="54">
        <f t="shared" si="37"/>
        <v>1.105</v>
      </c>
      <c r="AI1030" s="54">
        <f t="shared" si="38"/>
        <v>1</v>
      </c>
      <c r="AJ1030" s="135">
        <v>26000000</v>
      </c>
      <c r="AK1030" s="148"/>
      <c r="AL1030" s="147" t="s">
        <v>1905</v>
      </c>
      <c r="AM1030" s="136">
        <f>SUBTOTAL(9,AM1013:AM1029)</f>
        <v>331208927.44999999</v>
      </c>
      <c r="AN1030" s="153"/>
    </row>
    <row r="1031" spans="1:40" ht="38.25" x14ac:dyDescent="0.25">
      <c r="A1031" s="96">
        <v>1</v>
      </c>
      <c r="B1031" s="97" t="s">
        <v>5</v>
      </c>
      <c r="C1031" s="96">
        <v>11</v>
      </c>
      <c r="D1031" s="96" t="s">
        <v>949</v>
      </c>
      <c r="E1031" s="97" t="s">
        <v>36</v>
      </c>
      <c r="F1031" s="98">
        <v>3</v>
      </c>
      <c r="G1031" s="96" t="s">
        <v>2199</v>
      </c>
      <c r="H1031" s="97" t="s">
        <v>2200</v>
      </c>
      <c r="I1031" s="96">
        <v>3</v>
      </c>
      <c r="J1031" s="96">
        <v>10</v>
      </c>
      <c r="K1031" s="97" t="s">
        <v>2201</v>
      </c>
      <c r="L1031" s="98">
        <v>2020051290026</v>
      </c>
      <c r="M1031" s="96">
        <v>1</v>
      </c>
      <c r="N1031" s="96">
        <v>11131</v>
      </c>
      <c r="O1031" s="97" t="str">
        <f>+VLOOKUP(N1031,'[10]Productos PD'!$B$2:$C$349,2,FALSE)</f>
        <v>Acciones para la ejecución del programa Por su salud muévase pues.</v>
      </c>
      <c r="P1031" s="96" t="s">
        <v>952</v>
      </c>
      <c r="Q1031" s="96">
        <v>4</v>
      </c>
      <c r="R1031" s="122" t="s">
        <v>953</v>
      </c>
      <c r="S1031" s="125">
        <v>1</v>
      </c>
      <c r="T1031" s="97" t="s">
        <v>2139</v>
      </c>
      <c r="U1031" s="97" t="s">
        <v>2213</v>
      </c>
      <c r="V1031" s="96" t="s">
        <v>952</v>
      </c>
      <c r="W1031" s="125">
        <v>50</v>
      </c>
      <c r="X1031" s="96" t="s">
        <v>956</v>
      </c>
      <c r="Y1031" s="144">
        <v>9.0999999999999998E-2</v>
      </c>
      <c r="Z1031" s="125">
        <v>0</v>
      </c>
      <c r="AA1031" s="125">
        <v>0</v>
      </c>
      <c r="AB1031" s="145">
        <v>16</v>
      </c>
      <c r="AC1031" s="177">
        <v>60</v>
      </c>
      <c r="AD1031" s="145">
        <v>16</v>
      </c>
      <c r="AE1031" s="142">
        <v>16</v>
      </c>
      <c r="AF1031" s="145">
        <v>18</v>
      </c>
      <c r="AG1031" s="145"/>
      <c r="AH1031" s="54">
        <f t="shared" si="37"/>
        <v>1.52</v>
      </c>
      <c r="AI1031" s="54">
        <f t="shared" si="38"/>
        <v>1</v>
      </c>
      <c r="AJ1031" s="135">
        <v>26000000</v>
      </c>
      <c r="AK1031" s="148">
        <v>0</v>
      </c>
      <c r="AL1031" s="147" t="s">
        <v>1905</v>
      </c>
      <c r="AM1031" s="136"/>
      <c r="AN1031" s="153"/>
    </row>
    <row r="1032" spans="1:40" ht="38.25" x14ac:dyDescent="0.25">
      <c r="A1032" s="96">
        <v>1</v>
      </c>
      <c r="B1032" s="97" t="s">
        <v>5</v>
      </c>
      <c r="C1032" s="96">
        <v>11</v>
      </c>
      <c r="D1032" s="96" t="s">
        <v>949</v>
      </c>
      <c r="E1032" s="97" t="s">
        <v>36</v>
      </c>
      <c r="F1032" s="98">
        <v>3</v>
      </c>
      <c r="G1032" s="96" t="s">
        <v>2199</v>
      </c>
      <c r="H1032" s="97" t="s">
        <v>2200</v>
      </c>
      <c r="I1032" s="96">
        <v>3</v>
      </c>
      <c r="J1032" s="96">
        <v>10</v>
      </c>
      <c r="K1032" s="97" t="s">
        <v>2201</v>
      </c>
      <c r="L1032" s="98">
        <v>2020051290026</v>
      </c>
      <c r="M1032" s="96">
        <v>2</v>
      </c>
      <c r="N1032" s="96">
        <v>11132</v>
      </c>
      <c r="O1032" s="97" t="str">
        <f>+VLOOKUP(N1032,'[10]Productos PD'!$B$2:$C$349,2,FALSE)</f>
        <v>Acciones de Dotación e implementación para entornos saludables realizadas.</v>
      </c>
      <c r="P1032" s="96" t="s">
        <v>952</v>
      </c>
      <c r="Q1032" s="96">
        <v>4</v>
      </c>
      <c r="R1032" s="122" t="s">
        <v>953</v>
      </c>
      <c r="S1032" s="125">
        <v>1</v>
      </c>
      <c r="T1032" s="97" t="s">
        <v>2139</v>
      </c>
      <c r="U1032" s="97" t="s">
        <v>2214</v>
      </c>
      <c r="V1032" s="96" t="s">
        <v>952</v>
      </c>
      <c r="W1032" s="125">
        <v>12</v>
      </c>
      <c r="X1032" s="96" t="s">
        <v>962</v>
      </c>
      <c r="Y1032" s="144">
        <v>1</v>
      </c>
      <c r="Z1032" s="125">
        <v>12</v>
      </c>
      <c r="AA1032" s="125">
        <v>11</v>
      </c>
      <c r="AB1032" s="145">
        <v>12</v>
      </c>
      <c r="AC1032" s="177">
        <v>6</v>
      </c>
      <c r="AD1032" s="145">
        <v>12</v>
      </c>
      <c r="AE1032" s="142">
        <v>8</v>
      </c>
      <c r="AF1032" s="145">
        <v>12</v>
      </c>
      <c r="AG1032" s="145"/>
      <c r="AH1032" s="54">
        <f t="shared" si="37"/>
        <v>1</v>
      </c>
      <c r="AI1032" s="54">
        <f t="shared" si="38"/>
        <v>1</v>
      </c>
      <c r="AJ1032" s="135">
        <f>50000000+18152598</f>
        <v>68152598</v>
      </c>
      <c r="AK1032" s="148">
        <v>30401</v>
      </c>
      <c r="AL1032" s="147" t="s">
        <v>957</v>
      </c>
      <c r="AM1032" s="136">
        <f>35563713+1800000</f>
        <v>37363713</v>
      </c>
      <c r="AN1032" s="153"/>
    </row>
    <row r="1033" spans="1:40" ht="38.25" x14ac:dyDescent="0.25">
      <c r="A1033" s="96">
        <v>1</v>
      </c>
      <c r="B1033" s="97" t="s">
        <v>5</v>
      </c>
      <c r="C1033" s="96">
        <v>11</v>
      </c>
      <c r="D1033" s="96" t="s">
        <v>949</v>
      </c>
      <c r="E1033" s="97" t="s">
        <v>36</v>
      </c>
      <c r="F1033" s="98">
        <v>3</v>
      </c>
      <c r="G1033" s="96" t="s">
        <v>2199</v>
      </c>
      <c r="H1033" s="97" t="s">
        <v>2200</v>
      </c>
      <c r="I1033" s="96">
        <v>3</v>
      </c>
      <c r="J1033" s="96">
        <v>10</v>
      </c>
      <c r="K1033" s="97" t="s">
        <v>2201</v>
      </c>
      <c r="L1033" s="98">
        <v>2020051290026</v>
      </c>
      <c r="M1033" s="96">
        <v>3</v>
      </c>
      <c r="N1033" s="96">
        <v>11133</v>
      </c>
      <c r="O1033" s="97" t="str">
        <f>+VLOOKUP(N1033,'[10]Productos PD'!$B$2:$C$349,2,FALSE)</f>
        <v>Eventos de   actividad   física   y recreativa realizados.</v>
      </c>
      <c r="P1033" s="96" t="s">
        <v>952</v>
      </c>
      <c r="Q1033" s="96">
        <v>60</v>
      </c>
      <c r="R1033" s="122" t="s">
        <v>953</v>
      </c>
      <c r="S1033" s="125">
        <v>14</v>
      </c>
      <c r="T1033" s="97" t="s">
        <v>2139</v>
      </c>
      <c r="U1033" s="97" t="s">
        <v>2215</v>
      </c>
      <c r="V1033" s="96" t="s">
        <v>952</v>
      </c>
      <c r="W1033" s="125">
        <v>4</v>
      </c>
      <c r="X1033" s="96" t="s">
        <v>956</v>
      </c>
      <c r="Y1033" s="144">
        <v>0.25</v>
      </c>
      <c r="Z1033" s="125">
        <v>0</v>
      </c>
      <c r="AA1033" s="125">
        <v>0</v>
      </c>
      <c r="AB1033" s="145">
        <v>1</v>
      </c>
      <c r="AC1033" s="177">
        <v>2</v>
      </c>
      <c r="AD1033" s="145">
        <v>2</v>
      </c>
      <c r="AE1033" s="142">
        <v>2</v>
      </c>
      <c r="AF1033" s="145">
        <v>1</v>
      </c>
      <c r="AG1033" s="145"/>
      <c r="AH1033" s="54">
        <f t="shared" ref="AH1033:AH1065" si="39">+IF(X1033="Acumulado",(AA1033+AC1033+AE1033+AG1033)/(Z1033+AB1033+AD1033+AF1033),
IF(X1033="No acumulado",IF(AG1033&lt;&gt;"",(AG1033/IF(AF1033=0,1,AF1033)),IF(AE1033&lt;&gt;"",(AE1033/IF(AD1033=0,1,AD1033)),IF(AC1033&lt;&gt;"",(AC1033/IF(AB1033=0,1,AB1033)),IF(AA1033&lt;&gt;"",(AA1033/IF(Z1033=0,1,Z1033)))))), IF(X1033="Mantenimiento",IF(AG1033&lt;&gt;"",(AG1033/IF(AG1033=0,1,AG1033)),IF(AE1033&lt;&gt;"",(AE1033/IF(AE1033=0,1,AE1033)),IF(AC1033&lt;&gt;"",(AC1033/IF(AC1033=0,1,AC1033)),IF(AA1033&lt;&gt;"",(AA1033/IF(AA1033=0,1,AA1033)))))))))</f>
        <v>1</v>
      </c>
      <c r="AI1033" s="54">
        <f t="shared" si="38"/>
        <v>1</v>
      </c>
      <c r="AJ1033" s="135">
        <f>25000000+2576599.75</f>
        <v>27576599.75</v>
      </c>
      <c r="AK1033" s="148">
        <v>30401</v>
      </c>
      <c r="AL1033" s="147" t="s">
        <v>957</v>
      </c>
      <c r="AM1033" s="136">
        <f>21906856+2800000.44</f>
        <v>24706856.440000001</v>
      </c>
      <c r="AN1033" s="153"/>
    </row>
    <row r="1034" spans="1:40" ht="38.25" x14ac:dyDescent="0.25">
      <c r="A1034" s="96">
        <v>1</v>
      </c>
      <c r="B1034" s="97" t="s">
        <v>5</v>
      </c>
      <c r="C1034" s="96">
        <v>11</v>
      </c>
      <c r="D1034" s="96" t="s">
        <v>949</v>
      </c>
      <c r="E1034" s="97" t="s">
        <v>36</v>
      </c>
      <c r="F1034" s="98">
        <v>3</v>
      </c>
      <c r="G1034" s="96" t="s">
        <v>2199</v>
      </c>
      <c r="H1034" s="97" t="s">
        <v>2200</v>
      </c>
      <c r="I1034" s="96">
        <v>3</v>
      </c>
      <c r="J1034" s="96">
        <v>10</v>
      </c>
      <c r="K1034" s="97" t="s">
        <v>2201</v>
      </c>
      <c r="L1034" s="98">
        <v>2020051290026</v>
      </c>
      <c r="M1034" s="96">
        <v>3</v>
      </c>
      <c r="N1034" s="96">
        <v>11133</v>
      </c>
      <c r="O1034" s="97" t="str">
        <f>+VLOOKUP(N1034,'[10]Productos PD'!$B$2:$C$349,2,FALSE)</f>
        <v>Eventos de   actividad   física   y recreativa realizados.</v>
      </c>
      <c r="P1034" s="96" t="s">
        <v>952</v>
      </c>
      <c r="Q1034" s="96">
        <v>60</v>
      </c>
      <c r="R1034" s="122" t="s">
        <v>953</v>
      </c>
      <c r="S1034" s="125">
        <v>14</v>
      </c>
      <c r="T1034" s="97" t="s">
        <v>2139</v>
      </c>
      <c r="U1034" s="97" t="s">
        <v>2216</v>
      </c>
      <c r="V1034" s="96" t="s">
        <v>952</v>
      </c>
      <c r="W1034" s="125">
        <v>4</v>
      </c>
      <c r="X1034" s="96" t="s">
        <v>956</v>
      </c>
      <c r="Y1034" s="144">
        <v>0.25</v>
      </c>
      <c r="Z1034" s="125">
        <v>0</v>
      </c>
      <c r="AA1034" s="125">
        <v>0</v>
      </c>
      <c r="AB1034" s="145">
        <v>1</v>
      </c>
      <c r="AC1034" s="177">
        <v>2</v>
      </c>
      <c r="AD1034" s="145">
        <v>2</v>
      </c>
      <c r="AE1034" s="142">
        <v>3</v>
      </c>
      <c r="AF1034" s="145">
        <v>1</v>
      </c>
      <c r="AG1034" s="145"/>
      <c r="AH1034" s="54">
        <f t="shared" si="39"/>
        <v>1.25</v>
      </c>
      <c r="AI1034" s="54">
        <f t="shared" si="38"/>
        <v>1</v>
      </c>
      <c r="AJ1034" s="135">
        <v>52576500</v>
      </c>
      <c r="AK1034" s="148">
        <v>30401</v>
      </c>
      <c r="AL1034" s="147" t="s">
        <v>957</v>
      </c>
      <c r="AM1034" s="136">
        <v>41036729.670000002</v>
      </c>
      <c r="AN1034" s="153"/>
    </row>
    <row r="1035" spans="1:40" ht="38.25" x14ac:dyDescent="0.25">
      <c r="A1035" s="96">
        <v>1</v>
      </c>
      <c r="B1035" s="97" t="s">
        <v>5</v>
      </c>
      <c r="C1035" s="96">
        <v>11</v>
      </c>
      <c r="D1035" s="96" t="s">
        <v>949</v>
      </c>
      <c r="E1035" s="97" t="s">
        <v>36</v>
      </c>
      <c r="F1035" s="98">
        <v>3</v>
      </c>
      <c r="G1035" s="96" t="s">
        <v>2199</v>
      </c>
      <c r="H1035" s="97" t="s">
        <v>2200</v>
      </c>
      <c r="I1035" s="96">
        <v>3</v>
      </c>
      <c r="J1035" s="96">
        <v>10</v>
      </c>
      <c r="K1035" s="97" t="s">
        <v>2201</v>
      </c>
      <c r="L1035" s="98">
        <v>2020051290026</v>
      </c>
      <c r="M1035" s="96">
        <v>3</v>
      </c>
      <c r="N1035" s="96">
        <v>11133</v>
      </c>
      <c r="O1035" s="97" t="str">
        <f>+VLOOKUP(N1035,'[10]Productos PD'!$B$2:$C$349,2,FALSE)</f>
        <v>Eventos de   actividad   física   y recreativa realizados.</v>
      </c>
      <c r="P1035" s="96" t="s">
        <v>952</v>
      </c>
      <c r="Q1035" s="96">
        <v>60</v>
      </c>
      <c r="R1035" s="122" t="s">
        <v>953</v>
      </c>
      <c r="S1035" s="125">
        <v>14</v>
      </c>
      <c r="T1035" s="97" t="s">
        <v>2139</v>
      </c>
      <c r="U1035" s="97" t="s">
        <v>2217</v>
      </c>
      <c r="V1035" s="96" t="s">
        <v>952</v>
      </c>
      <c r="W1035" s="125">
        <v>800</v>
      </c>
      <c r="X1035" s="96" t="s">
        <v>956</v>
      </c>
      <c r="Y1035" s="144">
        <v>0.25</v>
      </c>
      <c r="Z1035" s="125">
        <v>0</v>
      </c>
      <c r="AA1035" s="125">
        <v>0</v>
      </c>
      <c r="AB1035" s="145">
        <v>200</v>
      </c>
      <c r="AC1035" s="177">
        <v>211</v>
      </c>
      <c r="AD1035" s="145">
        <v>400</v>
      </c>
      <c r="AE1035" s="142">
        <v>400</v>
      </c>
      <c r="AF1035" s="145">
        <v>200</v>
      </c>
      <c r="AG1035" s="145"/>
      <c r="AH1035" s="54">
        <f t="shared" si="39"/>
        <v>0.76375000000000004</v>
      </c>
      <c r="AI1035" s="54">
        <f t="shared" si="38"/>
        <v>0.76375000000000004</v>
      </c>
      <c r="AJ1035" s="135">
        <v>52576500</v>
      </c>
      <c r="AK1035" s="148">
        <v>30401</v>
      </c>
      <c r="AL1035" s="147" t="s">
        <v>957</v>
      </c>
      <c r="AM1035" s="136">
        <f>21906856+1800000</f>
        <v>23706856</v>
      </c>
      <c r="AN1035" s="153"/>
    </row>
    <row r="1036" spans="1:40" ht="38.25" x14ac:dyDescent="0.25">
      <c r="A1036" s="96">
        <v>1</v>
      </c>
      <c r="B1036" s="97" t="s">
        <v>5</v>
      </c>
      <c r="C1036" s="96">
        <v>11</v>
      </c>
      <c r="D1036" s="96" t="s">
        <v>949</v>
      </c>
      <c r="E1036" s="97" t="s">
        <v>36</v>
      </c>
      <c r="F1036" s="98">
        <v>3</v>
      </c>
      <c r="G1036" s="96" t="s">
        <v>2199</v>
      </c>
      <c r="H1036" s="97" t="s">
        <v>2200</v>
      </c>
      <c r="I1036" s="96">
        <v>3</v>
      </c>
      <c r="J1036" s="96">
        <v>10</v>
      </c>
      <c r="K1036" s="97" t="s">
        <v>2201</v>
      </c>
      <c r="L1036" s="98">
        <v>2020051290026</v>
      </c>
      <c r="M1036" s="96">
        <v>3</v>
      </c>
      <c r="N1036" s="96">
        <v>11133</v>
      </c>
      <c r="O1036" s="97" t="str">
        <f>+VLOOKUP(N1036,'[10]Productos PD'!$B$2:$C$349,2,FALSE)</f>
        <v>Eventos de   actividad   física   y recreativa realizados.</v>
      </c>
      <c r="P1036" s="96" t="s">
        <v>952</v>
      </c>
      <c r="Q1036" s="96">
        <v>60</v>
      </c>
      <c r="R1036" s="122" t="s">
        <v>953</v>
      </c>
      <c r="S1036" s="125">
        <v>14</v>
      </c>
      <c r="T1036" s="97" t="s">
        <v>2139</v>
      </c>
      <c r="U1036" s="97" t="s">
        <v>2218</v>
      </c>
      <c r="V1036" s="96" t="s">
        <v>952</v>
      </c>
      <c r="W1036" s="125">
        <v>800</v>
      </c>
      <c r="X1036" s="96" t="s">
        <v>956</v>
      </c>
      <c r="Y1036" s="144">
        <v>0.25</v>
      </c>
      <c r="Z1036" s="125">
        <v>0</v>
      </c>
      <c r="AA1036" s="125">
        <v>0</v>
      </c>
      <c r="AB1036" s="145">
        <v>200</v>
      </c>
      <c r="AC1036" s="177">
        <v>200</v>
      </c>
      <c r="AD1036" s="145">
        <v>400</v>
      </c>
      <c r="AE1036" s="142">
        <v>400</v>
      </c>
      <c r="AF1036" s="145">
        <v>200</v>
      </c>
      <c r="AG1036" s="145"/>
      <c r="AH1036" s="54">
        <f t="shared" si="39"/>
        <v>0.75</v>
      </c>
      <c r="AI1036" s="54">
        <f t="shared" si="38"/>
        <v>0.75</v>
      </c>
      <c r="AJ1036" s="135">
        <v>52576500</v>
      </c>
      <c r="AK1036" s="148">
        <v>30401</v>
      </c>
      <c r="AL1036" s="147" t="s">
        <v>957</v>
      </c>
      <c r="AM1036" s="136">
        <f>21906856+5505715.77</f>
        <v>27412571.77</v>
      </c>
      <c r="AN1036" s="153"/>
    </row>
    <row r="1037" spans="1:40" ht="38.25" x14ac:dyDescent="0.25">
      <c r="A1037" s="96">
        <v>1</v>
      </c>
      <c r="B1037" s="97" t="s">
        <v>5</v>
      </c>
      <c r="C1037" s="96">
        <v>11</v>
      </c>
      <c r="D1037" s="96" t="s">
        <v>949</v>
      </c>
      <c r="E1037" s="97" t="s">
        <v>36</v>
      </c>
      <c r="F1037" s="98">
        <v>3</v>
      </c>
      <c r="G1037" s="96" t="s">
        <v>2199</v>
      </c>
      <c r="H1037" s="97" t="s">
        <v>2200</v>
      </c>
      <c r="I1037" s="96">
        <v>3</v>
      </c>
      <c r="J1037" s="96">
        <v>10</v>
      </c>
      <c r="K1037" s="97" t="s">
        <v>2201</v>
      </c>
      <c r="L1037" s="98">
        <v>2020051290026</v>
      </c>
      <c r="M1037" s="96">
        <v>4</v>
      </c>
      <c r="N1037" s="96">
        <v>11134</v>
      </c>
      <c r="O1037" s="97" t="str">
        <f>+VLOOKUP(N1037,'[10]Productos PD'!$B$2:$C$349,2,FALSE)</f>
        <v>Acciones para el fortalecimiento y mejoramiento del centro de acondicionamiento físico.</v>
      </c>
      <c r="P1037" s="96" t="s">
        <v>952</v>
      </c>
      <c r="Q1037" s="96">
        <v>4</v>
      </c>
      <c r="R1037" s="122" t="s">
        <v>953</v>
      </c>
      <c r="S1037" s="125">
        <v>1</v>
      </c>
      <c r="T1037" s="97" t="s">
        <v>2139</v>
      </c>
      <c r="U1037" s="97" t="s">
        <v>2219</v>
      </c>
      <c r="V1037" s="96" t="s">
        <v>952</v>
      </c>
      <c r="W1037" s="125">
        <v>40</v>
      </c>
      <c r="X1037" s="96" t="s">
        <v>956</v>
      </c>
      <c r="Y1037" s="144">
        <v>0.33</v>
      </c>
      <c r="Z1037" s="125">
        <v>10</v>
      </c>
      <c r="AA1037" s="125">
        <v>14</v>
      </c>
      <c r="AB1037" s="145">
        <v>10</v>
      </c>
      <c r="AC1037" s="177">
        <v>14</v>
      </c>
      <c r="AD1037" s="145">
        <v>10</v>
      </c>
      <c r="AE1037" s="142">
        <v>0</v>
      </c>
      <c r="AF1037" s="145">
        <v>10</v>
      </c>
      <c r="AG1037" s="145"/>
      <c r="AH1037" s="54">
        <f t="shared" si="39"/>
        <v>0.7</v>
      </c>
      <c r="AI1037" s="54">
        <f t="shared" si="38"/>
        <v>0.7</v>
      </c>
      <c r="AJ1037" s="135">
        <v>15000000</v>
      </c>
      <c r="AK1037" s="148">
        <v>30401</v>
      </c>
      <c r="AL1037" s="147" t="s">
        <v>957</v>
      </c>
      <c r="AM1037" s="136">
        <v>0</v>
      </c>
      <c r="AN1037" s="153" t="s">
        <v>2220</v>
      </c>
    </row>
    <row r="1038" spans="1:40" ht="38.25" x14ac:dyDescent="0.25">
      <c r="A1038" s="96">
        <v>1</v>
      </c>
      <c r="B1038" s="97" t="s">
        <v>5</v>
      </c>
      <c r="C1038" s="96">
        <v>11</v>
      </c>
      <c r="D1038" s="96" t="s">
        <v>949</v>
      </c>
      <c r="E1038" s="97" t="s">
        <v>36</v>
      </c>
      <c r="F1038" s="98">
        <v>3</v>
      </c>
      <c r="G1038" s="96" t="s">
        <v>2199</v>
      </c>
      <c r="H1038" s="97" t="s">
        <v>2200</v>
      </c>
      <c r="I1038" s="96">
        <v>3</v>
      </c>
      <c r="J1038" s="96">
        <v>10</v>
      </c>
      <c r="K1038" s="97" t="s">
        <v>2201</v>
      </c>
      <c r="L1038" s="98">
        <v>2020051290026</v>
      </c>
      <c r="M1038" s="96">
        <v>4</v>
      </c>
      <c r="N1038" s="96">
        <v>11134</v>
      </c>
      <c r="O1038" s="97" t="str">
        <f>+VLOOKUP(N1038,'[10]Productos PD'!$B$2:$C$349,2,FALSE)</f>
        <v>Acciones para el fortalecimiento y mejoramiento del centro de acondicionamiento físico.</v>
      </c>
      <c r="P1038" s="96" t="s">
        <v>952</v>
      </c>
      <c r="Q1038" s="96">
        <v>4</v>
      </c>
      <c r="R1038" s="122" t="s">
        <v>953</v>
      </c>
      <c r="S1038" s="125">
        <v>1</v>
      </c>
      <c r="T1038" s="97" t="s">
        <v>2139</v>
      </c>
      <c r="U1038" s="97" t="s">
        <v>2221</v>
      </c>
      <c r="V1038" s="96" t="s">
        <v>952</v>
      </c>
      <c r="W1038" s="125">
        <v>30</v>
      </c>
      <c r="X1038" s="96" t="s">
        <v>956</v>
      </c>
      <c r="Y1038" s="144">
        <v>0.33</v>
      </c>
      <c r="Z1038" s="125">
        <v>0</v>
      </c>
      <c r="AA1038" s="125">
        <v>0</v>
      </c>
      <c r="AB1038" s="145">
        <v>0</v>
      </c>
      <c r="AC1038" s="177">
        <v>0</v>
      </c>
      <c r="AD1038" s="145">
        <v>15</v>
      </c>
      <c r="AE1038" s="142">
        <v>95</v>
      </c>
      <c r="AF1038" s="145">
        <v>15</v>
      </c>
      <c r="AG1038" s="145"/>
      <c r="AH1038" s="54">
        <f t="shared" si="39"/>
        <v>3.1666666666666665</v>
      </c>
      <c r="AI1038" s="54">
        <f t="shared" si="38"/>
        <v>1</v>
      </c>
      <c r="AJ1038" s="135">
        <v>37000000</v>
      </c>
      <c r="AK1038" s="148">
        <v>30401</v>
      </c>
      <c r="AL1038" s="147" t="s">
        <v>957</v>
      </c>
      <c r="AM1038" s="136">
        <v>37000000</v>
      </c>
      <c r="AN1038" s="153"/>
    </row>
    <row r="1039" spans="1:40" ht="38.25" x14ac:dyDescent="0.25">
      <c r="A1039" s="96">
        <v>1</v>
      </c>
      <c r="B1039" s="97" t="s">
        <v>5</v>
      </c>
      <c r="C1039" s="96">
        <v>11</v>
      </c>
      <c r="D1039" s="96" t="s">
        <v>949</v>
      </c>
      <c r="E1039" s="97" t="s">
        <v>36</v>
      </c>
      <c r="F1039" s="98">
        <v>3</v>
      </c>
      <c r="G1039" s="96" t="s">
        <v>2199</v>
      </c>
      <c r="H1039" s="97" t="s">
        <v>2200</v>
      </c>
      <c r="I1039" s="96">
        <v>3</v>
      </c>
      <c r="J1039" s="96">
        <v>10</v>
      </c>
      <c r="K1039" s="97" t="s">
        <v>2201</v>
      </c>
      <c r="L1039" s="98">
        <v>2020051290026</v>
      </c>
      <c r="M1039" s="96">
        <v>4</v>
      </c>
      <c r="N1039" s="96">
        <v>11134</v>
      </c>
      <c r="O1039" s="97" t="str">
        <f>+VLOOKUP(N1039,'[10]Productos PD'!$B$2:$C$349,2,FALSE)</f>
        <v>Acciones para el fortalecimiento y mejoramiento del centro de acondicionamiento físico.</v>
      </c>
      <c r="P1039" s="96" t="s">
        <v>952</v>
      </c>
      <c r="Q1039" s="96">
        <v>4</v>
      </c>
      <c r="R1039" s="122" t="s">
        <v>953</v>
      </c>
      <c r="S1039" s="125">
        <v>1</v>
      </c>
      <c r="T1039" s="97" t="s">
        <v>2139</v>
      </c>
      <c r="U1039" s="97" t="s">
        <v>2222</v>
      </c>
      <c r="V1039" s="96" t="s">
        <v>952</v>
      </c>
      <c r="W1039" s="125">
        <v>10</v>
      </c>
      <c r="X1039" s="96" t="s">
        <v>956</v>
      </c>
      <c r="Y1039" s="144">
        <v>0.33</v>
      </c>
      <c r="Z1039" s="125">
        <v>0</v>
      </c>
      <c r="AA1039" s="125">
        <v>0</v>
      </c>
      <c r="AB1039" s="145">
        <v>0</v>
      </c>
      <c r="AC1039" s="177">
        <v>0</v>
      </c>
      <c r="AD1039" s="145">
        <v>5</v>
      </c>
      <c r="AE1039" s="142">
        <v>0</v>
      </c>
      <c r="AF1039" s="145">
        <v>5</v>
      </c>
      <c r="AG1039" s="145"/>
      <c r="AH1039" s="54">
        <f t="shared" si="39"/>
        <v>0</v>
      </c>
      <c r="AI1039" s="54">
        <f t="shared" si="38"/>
        <v>0</v>
      </c>
      <c r="AJ1039" s="135">
        <v>10000000</v>
      </c>
      <c r="AK1039" s="148">
        <v>30401</v>
      </c>
      <c r="AL1039" s="147" t="s">
        <v>957</v>
      </c>
      <c r="AM1039" s="136">
        <v>0</v>
      </c>
      <c r="AN1039" s="153" t="s">
        <v>2223</v>
      </c>
    </row>
    <row r="1040" spans="1:40" ht="38.25" x14ac:dyDescent="0.25">
      <c r="A1040" s="96">
        <v>1</v>
      </c>
      <c r="B1040" s="97" t="s">
        <v>5</v>
      </c>
      <c r="C1040" s="96">
        <v>11</v>
      </c>
      <c r="D1040" s="96" t="s">
        <v>949</v>
      </c>
      <c r="E1040" s="97" t="s">
        <v>36</v>
      </c>
      <c r="F1040" s="98">
        <v>3</v>
      </c>
      <c r="G1040" s="96" t="s">
        <v>2199</v>
      </c>
      <c r="H1040" s="97" t="s">
        <v>2200</v>
      </c>
      <c r="I1040" s="96">
        <v>3</v>
      </c>
      <c r="J1040" s="96">
        <v>10</v>
      </c>
      <c r="K1040" s="97" t="s">
        <v>2201</v>
      </c>
      <c r="L1040" s="98">
        <v>2020051290026</v>
      </c>
      <c r="M1040" s="96">
        <v>5</v>
      </c>
      <c r="N1040" s="96">
        <v>11135</v>
      </c>
      <c r="O1040" s="97" t="str">
        <f>+VLOOKUP(N1040,'[10]Productos PD'!$B$2:$C$349,2,FALSE)</f>
        <v>Eventos deportivos comunitarios realizados.</v>
      </c>
      <c r="P1040" s="96" t="s">
        <v>952</v>
      </c>
      <c r="Q1040" s="96">
        <v>4</v>
      </c>
      <c r="R1040" s="122" t="s">
        <v>953</v>
      </c>
      <c r="S1040" s="125">
        <v>1</v>
      </c>
      <c r="T1040" s="97" t="s">
        <v>2139</v>
      </c>
      <c r="U1040" s="97" t="s">
        <v>2224</v>
      </c>
      <c r="V1040" s="96" t="s">
        <v>952</v>
      </c>
      <c r="W1040" s="125">
        <v>20</v>
      </c>
      <c r="X1040" s="96" t="s">
        <v>956</v>
      </c>
      <c r="Y1040" s="144">
        <v>0.111</v>
      </c>
      <c r="Z1040" s="125">
        <v>0</v>
      </c>
      <c r="AA1040" s="125">
        <v>0</v>
      </c>
      <c r="AB1040" s="145">
        <v>4</v>
      </c>
      <c r="AC1040" s="177">
        <v>8</v>
      </c>
      <c r="AD1040" s="145">
        <v>8</v>
      </c>
      <c r="AE1040" s="142">
        <v>3</v>
      </c>
      <c r="AF1040" s="145">
        <v>8</v>
      </c>
      <c r="AG1040" s="145"/>
      <c r="AH1040" s="54">
        <f t="shared" si="39"/>
        <v>0.55000000000000004</v>
      </c>
      <c r="AI1040" s="54">
        <f t="shared" si="38"/>
        <v>0.55000000000000004</v>
      </c>
      <c r="AJ1040" s="135">
        <v>4177715</v>
      </c>
      <c r="AK1040" s="148">
        <v>30402</v>
      </c>
      <c r="AL1040" s="147" t="s">
        <v>957</v>
      </c>
      <c r="AM1040" s="136">
        <v>4050000</v>
      </c>
      <c r="AN1040" s="153"/>
    </row>
    <row r="1041" spans="1:40" ht="23.1" customHeight="1" x14ac:dyDescent="0.25">
      <c r="A1041" s="96"/>
      <c r="B1041" s="97"/>
      <c r="C1041" s="96"/>
      <c r="D1041" s="96"/>
      <c r="E1041" s="97"/>
      <c r="F1041" s="98"/>
      <c r="G1041" s="96"/>
      <c r="H1041" s="97"/>
      <c r="I1041" s="96"/>
      <c r="J1041" s="96"/>
      <c r="K1041" s="97"/>
      <c r="L1041" s="98"/>
      <c r="M1041" s="96"/>
      <c r="N1041" s="96">
        <v>11135</v>
      </c>
      <c r="O1041" s="97" t="str">
        <f>+VLOOKUP(N1041,'[10]Productos PD'!$B$2:$C$349,2,FALSE)</f>
        <v>Eventos deportivos comunitarios realizados.</v>
      </c>
      <c r="P1041" s="96"/>
      <c r="Q1041" s="96"/>
      <c r="R1041" s="122"/>
      <c r="S1041" s="125"/>
      <c r="T1041" s="97" t="s">
        <v>2139</v>
      </c>
      <c r="U1041" s="97" t="s">
        <v>2225</v>
      </c>
      <c r="V1041" s="96"/>
      <c r="W1041" s="125"/>
      <c r="X1041" s="96"/>
      <c r="Y1041" s="144"/>
      <c r="Z1041" s="125"/>
      <c r="AA1041" s="125"/>
      <c r="AB1041" s="145"/>
      <c r="AC1041" s="177"/>
      <c r="AD1041" s="145">
        <v>8</v>
      </c>
      <c r="AE1041" s="142">
        <v>0</v>
      </c>
      <c r="AF1041" s="145">
        <v>0</v>
      </c>
      <c r="AG1041" s="145"/>
      <c r="AH1041" s="54">
        <v>0</v>
      </c>
      <c r="AI1041" s="54">
        <v>0</v>
      </c>
      <c r="AJ1041" s="135">
        <v>124944425</v>
      </c>
      <c r="AK1041" s="148"/>
      <c r="AL1041" s="147" t="s">
        <v>1905</v>
      </c>
      <c r="AM1041" s="136">
        <v>0</v>
      </c>
      <c r="AN1041" s="153" t="s">
        <v>2226</v>
      </c>
    </row>
    <row r="1042" spans="1:40" ht="38.25" x14ac:dyDescent="0.25">
      <c r="A1042" s="96">
        <v>1</v>
      </c>
      <c r="B1042" s="97" t="s">
        <v>5</v>
      </c>
      <c r="C1042" s="96">
        <v>11</v>
      </c>
      <c r="D1042" s="96" t="s">
        <v>949</v>
      </c>
      <c r="E1042" s="97" t="s">
        <v>36</v>
      </c>
      <c r="F1042" s="98">
        <v>3</v>
      </c>
      <c r="G1042" s="96" t="s">
        <v>2199</v>
      </c>
      <c r="H1042" s="97" t="s">
        <v>2200</v>
      </c>
      <c r="I1042" s="96">
        <v>3</v>
      </c>
      <c r="J1042" s="96">
        <v>10</v>
      </c>
      <c r="K1042" s="97" t="s">
        <v>2201</v>
      </c>
      <c r="L1042" s="98">
        <v>2020051290026</v>
      </c>
      <c r="M1042" s="96">
        <v>5</v>
      </c>
      <c r="N1042" s="96">
        <v>11135</v>
      </c>
      <c r="O1042" s="97" t="str">
        <f>+VLOOKUP(N1042,'[10]Productos PD'!$B$2:$C$349,2,FALSE)</f>
        <v>Eventos deportivos comunitarios realizados.</v>
      </c>
      <c r="P1042" s="96" t="s">
        <v>952</v>
      </c>
      <c r="Q1042" s="96">
        <v>4</v>
      </c>
      <c r="R1042" s="122" t="s">
        <v>953</v>
      </c>
      <c r="S1042" s="125">
        <v>1</v>
      </c>
      <c r="T1042" s="97" t="s">
        <v>2139</v>
      </c>
      <c r="U1042" s="97" t="s">
        <v>2143</v>
      </c>
      <c r="V1042" s="96" t="s">
        <v>952</v>
      </c>
      <c r="W1042" s="125">
        <v>2</v>
      </c>
      <c r="X1042" s="96" t="s">
        <v>956</v>
      </c>
      <c r="Y1042" s="144">
        <v>0.111</v>
      </c>
      <c r="Z1042" s="125">
        <v>1</v>
      </c>
      <c r="AA1042" s="125">
        <v>0</v>
      </c>
      <c r="AB1042" s="145">
        <v>0</v>
      </c>
      <c r="AC1042" s="177">
        <v>0</v>
      </c>
      <c r="AD1042" s="145">
        <v>1</v>
      </c>
      <c r="AE1042" s="142">
        <v>0</v>
      </c>
      <c r="AF1042" s="145">
        <v>0</v>
      </c>
      <c r="AG1042" s="145"/>
      <c r="AH1042" s="54">
        <f t="shared" si="39"/>
        <v>0</v>
      </c>
      <c r="AI1042" s="54">
        <f t="shared" si="38"/>
        <v>0</v>
      </c>
      <c r="AJ1042" s="135">
        <v>4177715</v>
      </c>
      <c r="AK1042" s="148">
        <v>30402</v>
      </c>
      <c r="AL1042" s="147" t="s">
        <v>957</v>
      </c>
      <c r="AM1042" s="136">
        <v>4050000</v>
      </c>
      <c r="AN1042" s="153" t="s">
        <v>2153</v>
      </c>
    </row>
    <row r="1043" spans="1:40" ht="38.25" x14ac:dyDescent="0.25">
      <c r="A1043" s="96">
        <v>1</v>
      </c>
      <c r="B1043" s="97" t="s">
        <v>5</v>
      </c>
      <c r="C1043" s="96">
        <v>11</v>
      </c>
      <c r="D1043" s="96" t="s">
        <v>949</v>
      </c>
      <c r="E1043" s="97" t="s">
        <v>36</v>
      </c>
      <c r="F1043" s="98">
        <v>3</v>
      </c>
      <c r="G1043" s="96" t="s">
        <v>2199</v>
      </c>
      <c r="H1043" s="97" t="s">
        <v>2200</v>
      </c>
      <c r="I1043" s="96">
        <v>3</v>
      </c>
      <c r="J1043" s="96">
        <v>10</v>
      </c>
      <c r="K1043" s="97" t="s">
        <v>2201</v>
      </c>
      <c r="L1043" s="98">
        <v>2020051290026</v>
      </c>
      <c r="M1043" s="96">
        <v>5</v>
      </c>
      <c r="N1043" s="96">
        <v>11135</v>
      </c>
      <c r="O1043" s="97" t="str">
        <f>+VLOOKUP(N1043,'[10]Productos PD'!$B$2:$C$349,2,FALSE)</f>
        <v>Eventos deportivos comunitarios realizados.</v>
      </c>
      <c r="P1043" s="96" t="s">
        <v>952</v>
      </c>
      <c r="Q1043" s="96">
        <v>4</v>
      </c>
      <c r="R1043" s="122" t="s">
        <v>953</v>
      </c>
      <c r="S1043" s="125">
        <v>1</v>
      </c>
      <c r="T1043" s="97" t="s">
        <v>2139</v>
      </c>
      <c r="U1043" s="97" t="s">
        <v>2144</v>
      </c>
      <c r="V1043" s="96" t="s">
        <v>952</v>
      </c>
      <c r="W1043" s="125">
        <v>1</v>
      </c>
      <c r="X1043" s="96" t="s">
        <v>956</v>
      </c>
      <c r="Y1043" s="144">
        <v>0.111</v>
      </c>
      <c r="Z1043" s="125">
        <v>0</v>
      </c>
      <c r="AA1043" s="125">
        <v>0</v>
      </c>
      <c r="AB1043" s="145">
        <v>1</v>
      </c>
      <c r="AC1043" s="177">
        <v>0</v>
      </c>
      <c r="AD1043" s="145">
        <v>0</v>
      </c>
      <c r="AE1043" s="142">
        <v>0</v>
      </c>
      <c r="AF1043" s="145">
        <v>0</v>
      </c>
      <c r="AG1043" s="145"/>
      <c r="AH1043" s="54">
        <f t="shared" si="39"/>
        <v>0</v>
      </c>
      <c r="AI1043" s="54">
        <f t="shared" si="38"/>
        <v>0</v>
      </c>
      <c r="AJ1043" s="135">
        <v>4177715</v>
      </c>
      <c r="AK1043" s="148">
        <v>30402</v>
      </c>
      <c r="AL1043" s="147" t="s">
        <v>957</v>
      </c>
      <c r="AM1043" s="136">
        <v>4050000</v>
      </c>
      <c r="AN1043" s="153" t="s">
        <v>2153</v>
      </c>
    </row>
    <row r="1044" spans="1:40" ht="38.25" x14ac:dyDescent="0.25">
      <c r="A1044" s="96">
        <v>1</v>
      </c>
      <c r="B1044" s="97" t="s">
        <v>5</v>
      </c>
      <c r="C1044" s="96">
        <v>11</v>
      </c>
      <c r="D1044" s="96" t="s">
        <v>949</v>
      </c>
      <c r="E1044" s="97" t="s">
        <v>36</v>
      </c>
      <c r="F1044" s="98">
        <v>3</v>
      </c>
      <c r="G1044" s="96" t="s">
        <v>2199</v>
      </c>
      <c r="H1044" s="97" t="s">
        <v>2200</v>
      </c>
      <c r="I1044" s="96">
        <v>3</v>
      </c>
      <c r="J1044" s="96">
        <v>10</v>
      </c>
      <c r="K1044" s="97" t="s">
        <v>2201</v>
      </c>
      <c r="L1044" s="98">
        <v>2020051290026</v>
      </c>
      <c r="M1044" s="96">
        <v>5</v>
      </c>
      <c r="N1044" s="96">
        <v>11135</v>
      </c>
      <c r="O1044" s="97" t="str">
        <f>+VLOOKUP(N1044,'[10]Productos PD'!$B$2:$C$349,2,FALSE)</f>
        <v>Eventos deportivos comunitarios realizados.</v>
      </c>
      <c r="P1044" s="96" t="s">
        <v>952</v>
      </c>
      <c r="Q1044" s="96">
        <v>4</v>
      </c>
      <c r="R1044" s="122" t="s">
        <v>953</v>
      </c>
      <c r="S1044" s="125">
        <v>1</v>
      </c>
      <c r="T1044" s="97" t="s">
        <v>2139</v>
      </c>
      <c r="U1044" s="97" t="s">
        <v>2227</v>
      </c>
      <c r="V1044" s="96" t="s">
        <v>952</v>
      </c>
      <c r="W1044" s="125">
        <v>1</v>
      </c>
      <c r="X1044" s="96" t="s">
        <v>956</v>
      </c>
      <c r="Y1044" s="144">
        <v>0.111</v>
      </c>
      <c r="Z1044" s="125">
        <v>0</v>
      </c>
      <c r="AA1044" s="125">
        <v>0</v>
      </c>
      <c r="AB1044" s="145">
        <v>0</v>
      </c>
      <c r="AC1044" s="177">
        <v>0</v>
      </c>
      <c r="AD1044" s="145">
        <v>1</v>
      </c>
      <c r="AE1044" s="142">
        <v>0</v>
      </c>
      <c r="AF1044" s="145">
        <v>0</v>
      </c>
      <c r="AG1044" s="145"/>
      <c r="AH1044" s="54">
        <f t="shared" si="39"/>
        <v>0</v>
      </c>
      <c r="AI1044" s="54">
        <f t="shared" si="38"/>
        <v>0</v>
      </c>
      <c r="AJ1044" s="135">
        <v>4177715</v>
      </c>
      <c r="AK1044" s="148">
        <v>30402</v>
      </c>
      <c r="AL1044" s="147" t="s">
        <v>957</v>
      </c>
      <c r="AM1044" s="136">
        <v>4050000</v>
      </c>
      <c r="AN1044" s="153" t="s">
        <v>2153</v>
      </c>
    </row>
    <row r="1045" spans="1:40" ht="38.25" x14ac:dyDescent="0.25">
      <c r="A1045" s="96">
        <v>1</v>
      </c>
      <c r="B1045" s="97" t="s">
        <v>5</v>
      </c>
      <c r="C1045" s="96">
        <v>11</v>
      </c>
      <c r="D1045" s="96" t="s">
        <v>949</v>
      </c>
      <c r="E1045" s="97" t="s">
        <v>36</v>
      </c>
      <c r="F1045" s="98">
        <v>3</v>
      </c>
      <c r="G1045" s="96" t="s">
        <v>2199</v>
      </c>
      <c r="H1045" s="97" t="s">
        <v>2200</v>
      </c>
      <c r="I1045" s="96">
        <v>3</v>
      </c>
      <c r="J1045" s="96">
        <v>10</v>
      </c>
      <c r="K1045" s="97" t="s">
        <v>2201</v>
      </c>
      <c r="L1045" s="98">
        <v>2020051290026</v>
      </c>
      <c r="M1045" s="96">
        <v>5</v>
      </c>
      <c r="N1045" s="96">
        <v>11135</v>
      </c>
      <c r="O1045" s="97" t="str">
        <f>+VLOOKUP(N1045,'[10]Productos PD'!$B$2:$C$349,2,FALSE)</f>
        <v>Eventos deportivos comunitarios realizados.</v>
      </c>
      <c r="P1045" s="96" t="s">
        <v>952</v>
      </c>
      <c r="Q1045" s="96">
        <v>4</v>
      </c>
      <c r="R1045" s="122" t="s">
        <v>953</v>
      </c>
      <c r="S1045" s="125">
        <v>1</v>
      </c>
      <c r="T1045" s="97" t="s">
        <v>2139</v>
      </c>
      <c r="U1045" s="97" t="s">
        <v>2228</v>
      </c>
      <c r="V1045" s="96" t="s">
        <v>952</v>
      </c>
      <c r="W1045" s="125">
        <v>10</v>
      </c>
      <c r="X1045" s="96" t="s">
        <v>956</v>
      </c>
      <c r="Y1045" s="144">
        <v>0.111</v>
      </c>
      <c r="Z1045" s="125">
        <v>0</v>
      </c>
      <c r="AA1045" s="125">
        <v>0</v>
      </c>
      <c r="AB1045" s="145">
        <v>3</v>
      </c>
      <c r="AC1045" s="177">
        <v>0</v>
      </c>
      <c r="AD1045" s="145">
        <v>3</v>
      </c>
      <c r="AE1045" s="142">
        <v>0</v>
      </c>
      <c r="AF1045" s="145">
        <v>4</v>
      </c>
      <c r="AG1045" s="145"/>
      <c r="AH1045" s="54">
        <f t="shared" si="39"/>
        <v>0</v>
      </c>
      <c r="AI1045" s="54">
        <f t="shared" si="38"/>
        <v>0</v>
      </c>
      <c r="AJ1045" s="135">
        <v>4177715</v>
      </c>
      <c r="AK1045" s="148">
        <v>30402</v>
      </c>
      <c r="AL1045" s="147" t="s">
        <v>957</v>
      </c>
      <c r="AM1045" s="136">
        <v>4050000</v>
      </c>
      <c r="AN1045" s="153" t="s">
        <v>2153</v>
      </c>
    </row>
    <row r="1046" spans="1:40" ht="38.25" x14ac:dyDescent="0.25">
      <c r="A1046" s="96">
        <v>1</v>
      </c>
      <c r="B1046" s="97" t="s">
        <v>5</v>
      </c>
      <c r="C1046" s="96">
        <v>11</v>
      </c>
      <c r="D1046" s="96" t="s">
        <v>949</v>
      </c>
      <c r="E1046" s="97" t="s">
        <v>36</v>
      </c>
      <c r="F1046" s="98">
        <v>3</v>
      </c>
      <c r="G1046" s="96" t="s">
        <v>2199</v>
      </c>
      <c r="H1046" s="97" t="s">
        <v>2200</v>
      </c>
      <c r="I1046" s="96">
        <v>3</v>
      </c>
      <c r="J1046" s="96">
        <v>10</v>
      </c>
      <c r="K1046" s="97" t="s">
        <v>2201</v>
      </c>
      <c r="L1046" s="98">
        <v>2020051290026</v>
      </c>
      <c r="M1046" s="96">
        <v>5</v>
      </c>
      <c r="N1046" s="96">
        <v>11135</v>
      </c>
      <c r="O1046" s="97" t="str">
        <f>+VLOOKUP(N1046,'[10]Productos PD'!$B$2:$C$349,2,FALSE)</f>
        <v>Eventos deportivos comunitarios realizados.</v>
      </c>
      <c r="P1046" s="96" t="s">
        <v>952</v>
      </c>
      <c r="Q1046" s="96">
        <v>4</v>
      </c>
      <c r="R1046" s="122" t="s">
        <v>953</v>
      </c>
      <c r="S1046" s="125">
        <v>1</v>
      </c>
      <c r="T1046" s="97" t="s">
        <v>2139</v>
      </c>
      <c r="U1046" s="97" t="s">
        <v>2229</v>
      </c>
      <c r="V1046" s="96" t="s">
        <v>952</v>
      </c>
      <c r="W1046" s="125">
        <v>10</v>
      </c>
      <c r="X1046" s="96" t="s">
        <v>956</v>
      </c>
      <c r="Y1046" s="144">
        <v>0.111</v>
      </c>
      <c r="Z1046" s="125">
        <v>0</v>
      </c>
      <c r="AA1046" s="125">
        <v>0</v>
      </c>
      <c r="AB1046" s="145">
        <v>3</v>
      </c>
      <c r="AC1046" s="177">
        <v>0</v>
      </c>
      <c r="AD1046" s="145">
        <v>4</v>
      </c>
      <c r="AE1046" s="142">
        <v>0</v>
      </c>
      <c r="AF1046" s="145">
        <v>3</v>
      </c>
      <c r="AG1046" s="145"/>
      <c r="AH1046" s="54">
        <f t="shared" si="39"/>
        <v>0</v>
      </c>
      <c r="AI1046" s="54">
        <f t="shared" si="38"/>
        <v>0</v>
      </c>
      <c r="AJ1046" s="135">
        <v>4177715</v>
      </c>
      <c r="AK1046" s="148">
        <v>30402</v>
      </c>
      <c r="AL1046" s="147" t="s">
        <v>957</v>
      </c>
      <c r="AM1046" s="136">
        <v>4050000</v>
      </c>
      <c r="AN1046" s="153" t="s">
        <v>2153</v>
      </c>
    </row>
    <row r="1047" spans="1:40" ht="38.25" x14ac:dyDescent="0.25">
      <c r="A1047" s="96">
        <v>1</v>
      </c>
      <c r="B1047" s="97" t="s">
        <v>5</v>
      </c>
      <c r="C1047" s="96">
        <v>11</v>
      </c>
      <c r="D1047" s="96" t="s">
        <v>949</v>
      </c>
      <c r="E1047" s="97" t="s">
        <v>36</v>
      </c>
      <c r="F1047" s="98">
        <v>3</v>
      </c>
      <c r="G1047" s="96" t="s">
        <v>2199</v>
      </c>
      <c r="H1047" s="97" t="s">
        <v>2200</v>
      </c>
      <c r="I1047" s="96">
        <v>3</v>
      </c>
      <c r="J1047" s="96">
        <v>10</v>
      </c>
      <c r="K1047" s="97" t="s">
        <v>2201</v>
      </c>
      <c r="L1047" s="98">
        <v>2020051290026</v>
      </c>
      <c r="M1047" s="96">
        <v>5</v>
      </c>
      <c r="N1047" s="96">
        <v>11135</v>
      </c>
      <c r="O1047" s="97" t="str">
        <f>+VLOOKUP(N1047,'[10]Productos PD'!$B$2:$C$349,2,FALSE)</f>
        <v>Eventos deportivos comunitarios realizados.</v>
      </c>
      <c r="P1047" s="96" t="s">
        <v>952</v>
      </c>
      <c r="Q1047" s="96">
        <v>4</v>
      </c>
      <c r="R1047" s="122" t="s">
        <v>953</v>
      </c>
      <c r="S1047" s="125">
        <v>1</v>
      </c>
      <c r="T1047" s="97" t="s">
        <v>2139</v>
      </c>
      <c r="U1047" s="97" t="s">
        <v>2147</v>
      </c>
      <c r="V1047" s="96" t="s">
        <v>952</v>
      </c>
      <c r="W1047" s="125">
        <v>2</v>
      </c>
      <c r="X1047" s="96" t="s">
        <v>956</v>
      </c>
      <c r="Y1047" s="144">
        <v>0.111</v>
      </c>
      <c r="Z1047" s="125">
        <v>0</v>
      </c>
      <c r="AA1047" s="125">
        <v>0</v>
      </c>
      <c r="AB1047" s="145">
        <v>0</v>
      </c>
      <c r="AC1047" s="177">
        <v>0</v>
      </c>
      <c r="AD1047" s="145">
        <v>1</v>
      </c>
      <c r="AE1047" s="142">
        <v>0</v>
      </c>
      <c r="AF1047" s="145">
        <v>1</v>
      </c>
      <c r="AG1047" s="145"/>
      <c r="AH1047" s="54">
        <f t="shared" si="39"/>
        <v>0</v>
      </c>
      <c r="AI1047" s="54">
        <f t="shared" si="38"/>
        <v>0</v>
      </c>
      <c r="AJ1047" s="135">
        <v>4177715</v>
      </c>
      <c r="AK1047" s="148">
        <v>30402</v>
      </c>
      <c r="AL1047" s="147" t="s">
        <v>957</v>
      </c>
      <c r="AM1047" s="136">
        <v>4050000</v>
      </c>
      <c r="AN1047" s="153" t="s">
        <v>2153</v>
      </c>
    </row>
    <row r="1048" spans="1:40" ht="38.25" x14ac:dyDescent="0.25">
      <c r="A1048" s="96">
        <v>1</v>
      </c>
      <c r="B1048" s="97" t="s">
        <v>5</v>
      </c>
      <c r="C1048" s="96">
        <v>11</v>
      </c>
      <c r="D1048" s="96" t="s">
        <v>949</v>
      </c>
      <c r="E1048" s="97" t="s">
        <v>36</v>
      </c>
      <c r="F1048" s="98">
        <v>3</v>
      </c>
      <c r="G1048" s="96" t="s">
        <v>2199</v>
      </c>
      <c r="H1048" s="97" t="s">
        <v>2200</v>
      </c>
      <c r="I1048" s="96">
        <v>3</v>
      </c>
      <c r="J1048" s="96">
        <v>10</v>
      </c>
      <c r="K1048" s="97" t="s">
        <v>2201</v>
      </c>
      <c r="L1048" s="98">
        <v>2020051290026</v>
      </c>
      <c r="M1048" s="96">
        <v>5</v>
      </c>
      <c r="N1048" s="96">
        <v>11135</v>
      </c>
      <c r="O1048" s="97" t="str">
        <f>+VLOOKUP(N1048,'[10]Productos PD'!$B$2:$C$349,2,FALSE)</f>
        <v>Eventos deportivos comunitarios realizados.</v>
      </c>
      <c r="P1048" s="96" t="s">
        <v>952</v>
      </c>
      <c r="Q1048" s="96">
        <v>4</v>
      </c>
      <c r="R1048" s="122" t="s">
        <v>953</v>
      </c>
      <c r="S1048" s="125">
        <v>1</v>
      </c>
      <c r="T1048" s="97" t="s">
        <v>2139</v>
      </c>
      <c r="U1048" s="97" t="s">
        <v>2154</v>
      </c>
      <c r="V1048" s="96" t="s">
        <v>952</v>
      </c>
      <c r="W1048" s="125">
        <v>5</v>
      </c>
      <c r="X1048" s="96" t="s">
        <v>956</v>
      </c>
      <c r="Y1048" s="144">
        <v>0.111</v>
      </c>
      <c r="Z1048" s="125">
        <v>0</v>
      </c>
      <c r="AA1048" s="125">
        <v>0</v>
      </c>
      <c r="AB1048" s="145">
        <v>2</v>
      </c>
      <c r="AC1048" s="177">
        <v>0</v>
      </c>
      <c r="AD1048" s="145">
        <v>2</v>
      </c>
      <c r="AE1048" s="142">
        <v>0</v>
      </c>
      <c r="AF1048" s="145">
        <v>1</v>
      </c>
      <c r="AG1048" s="145"/>
      <c r="AH1048" s="54">
        <f t="shared" si="39"/>
        <v>0</v>
      </c>
      <c r="AI1048" s="54">
        <f t="shared" si="38"/>
        <v>0</v>
      </c>
      <c r="AJ1048" s="135">
        <v>4177715</v>
      </c>
      <c r="AK1048" s="148">
        <v>30402</v>
      </c>
      <c r="AL1048" s="147" t="s">
        <v>957</v>
      </c>
      <c r="AM1048" s="136">
        <v>4150000</v>
      </c>
      <c r="AN1048" s="153" t="s">
        <v>2153</v>
      </c>
    </row>
    <row r="1049" spans="1:40" ht="38.25" x14ac:dyDescent="0.25">
      <c r="A1049" s="96">
        <v>1</v>
      </c>
      <c r="B1049" s="97" t="s">
        <v>5</v>
      </c>
      <c r="C1049" s="96">
        <v>11</v>
      </c>
      <c r="D1049" s="96" t="s">
        <v>949</v>
      </c>
      <c r="E1049" s="97" t="s">
        <v>36</v>
      </c>
      <c r="F1049" s="98">
        <v>3</v>
      </c>
      <c r="G1049" s="96" t="s">
        <v>2199</v>
      </c>
      <c r="H1049" s="97" t="s">
        <v>2200</v>
      </c>
      <c r="I1049" s="96">
        <v>3</v>
      </c>
      <c r="J1049" s="96">
        <v>10</v>
      </c>
      <c r="K1049" s="97" t="s">
        <v>2201</v>
      </c>
      <c r="L1049" s="98">
        <v>2020051290026</v>
      </c>
      <c r="M1049" s="96">
        <v>5</v>
      </c>
      <c r="N1049" s="96">
        <v>11135</v>
      </c>
      <c r="O1049" s="97" t="str">
        <f>+VLOOKUP(N1049,'[10]Productos PD'!$B$2:$C$349,2,FALSE)</f>
        <v>Eventos deportivos comunitarios realizados.</v>
      </c>
      <c r="P1049" s="96" t="s">
        <v>952</v>
      </c>
      <c r="Q1049" s="96">
        <v>4</v>
      </c>
      <c r="R1049" s="122" t="s">
        <v>953</v>
      </c>
      <c r="S1049" s="125">
        <v>1</v>
      </c>
      <c r="T1049" s="97" t="s">
        <v>2139</v>
      </c>
      <c r="U1049" s="97" t="s">
        <v>2155</v>
      </c>
      <c r="V1049" s="96" t="s">
        <v>952</v>
      </c>
      <c r="W1049" s="125">
        <v>2</v>
      </c>
      <c r="X1049" s="96" t="s">
        <v>956</v>
      </c>
      <c r="Y1049" s="144">
        <v>0.111</v>
      </c>
      <c r="Z1049" s="125">
        <v>0</v>
      </c>
      <c r="AA1049" s="125">
        <v>0</v>
      </c>
      <c r="AB1049" s="145">
        <v>0</v>
      </c>
      <c r="AC1049" s="177">
        <v>0</v>
      </c>
      <c r="AD1049" s="145">
        <v>1</v>
      </c>
      <c r="AE1049" s="142">
        <v>0</v>
      </c>
      <c r="AF1049" s="145">
        <v>1</v>
      </c>
      <c r="AG1049" s="145"/>
      <c r="AH1049" s="54">
        <f t="shared" si="39"/>
        <v>0</v>
      </c>
      <c r="AI1049" s="54">
        <f t="shared" si="38"/>
        <v>0</v>
      </c>
      <c r="AJ1049" s="135">
        <v>4177715</v>
      </c>
      <c r="AK1049" s="148">
        <v>30402</v>
      </c>
      <c r="AL1049" s="147" t="s">
        <v>957</v>
      </c>
      <c r="AM1049" s="136">
        <v>4050000</v>
      </c>
      <c r="AN1049" s="153" t="s">
        <v>2153</v>
      </c>
    </row>
    <row r="1050" spans="1:40" ht="38.25" x14ac:dyDescent="0.25">
      <c r="A1050" s="96">
        <v>1</v>
      </c>
      <c r="B1050" s="97" t="s">
        <v>5</v>
      </c>
      <c r="C1050" s="96">
        <v>11</v>
      </c>
      <c r="D1050" s="96" t="s">
        <v>949</v>
      </c>
      <c r="E1050" s="97" t="s">
        <v>36</v>
      </c>
      <c r="F1050" s="98">
        <v>3</v>
      </c>
      <c r="G1050" s="96" t="s">
        <v>2199</v>
      </c>
      <c r="H1050" s="97" t="s">
        <v>2200</v>
      </c>
      <c r="I1050" s="96">
        <v>3</v>
      </c>
      <c r="J1050" s="96">
        <v>4</v>
      </c>
      <c r="K1050" s="97" t="s">
        <v>2201</v>
      </c>
      <c r="L1050" s="98">
        <v>2020051290026</v>
      </c>
      <c r="M1050" s="96">
        <v>6</v>
      </c>
      <c r="N1050" s="96">
        <v>11136</v>
      </c>
      <c r="O1050" s="97" t="str">
        <f>+VLOOKUP(N1050,'[10]Productos PD'!$B$2:$C$349,2,FALSE)</f>
        <v>Acciones para la realización de los Juegos Deportivos Escolares e Intercolegiados.</v>
      </c>
      <c r="P1050" s="96" t="s">
        <v>952</v>
      </c>
      <c r="Q1050" s="96">
        <v>4</v>
      </c>
      <c r="R1050" s="122" t="s">
        <v>953</v>
      </c>
      <c r="S1050" s="125">
        <v>1</v>
      </c>
      <c r="T1050" s="97" t="s">
        <v>2139</v>
      </c>
      <c r="U1050" s="97" t="s">
        <v>2230</v>
      </c>
      <c r="V1050" s="96" t="s">
        <v>952</v>
      </c>
      <c r="W1050" s="125">
        <v>100</v>
      </c>
      <c r="X1050" s="96" t="s">
        <v>956</v>
      </c>
      <c r="Y1050" s="144">
        <v>0.3</v>
      </c>
      <c r="Z1050" s="125">
        <v>0</v>
      </c>
      <c r="AA1050" s="125">
        <v>0</v>
      </c>
      <c r="AB1050" s="145">
        <v>0</v>
      </c>
      <c r="AC1050" s="177">
        <v>0</v>
      </c>
      <c r="AD1050" s="145">
        <v>100</v>
      </c>
      <c r="AE1050" s="142">
        <v>0</v>
      </c>
      <c r="AF1050" s="145">
        <v>0</v>
      </c>
      <c r="AG1050" s="145"/>
      <c r="AH1050" s="54">
        <f t="shared" si="39"/>
        <v>0</v>
      </c>
      <c r="AI1050" s="54">
        <f t="shared" si="38"/>
        <v>0</v>
      </c>
      <c r="AJ1050" s="135">
        <v>4177715</v>
      </c>
      <c r="AK1050" s="148">
        <v>30402</v>
      </c>
      <c r="AL1050" s="147" t="s">
        <v>2192</v>
      </c>
      <c r="AM1050" s="136">
        <v>4050000</v>
      </c>
      <c r="AN1050" s="153" t="s">
        <v>2231</v>
      </c>
    </row>
    <row r="1051" spans="1:40" ht="38.25" x14ac:dyDescent="0.25">
      <c r="A1051" s="96">
        <v>1</v>
      </c>
      <c r="B1051" s="97" t="s">
        <v>5</v>
      </c>
      <c r="C1051" s="96">
        <v>11</v>
      </c>
      <c r="D1051" s="96" t="s">
        <v>949</v>
      </c>
      <c r="E1051" s="97" t="s">
        <v>36</v>
      </c>
      <c r="F1051" s="98">
        <v>3</v>
      </c>
      <c r="G1051" s="96" t="s">
        <v>2199</v>
      </c>
      <c r="H1051" s="97" t="s">
        <v>2200</v>
      </c>
      <c r="I1051" s="96">
        <v>3</v>
      </c>
      <c r="J1051" s="96">
        <v>4</v>
      </c>
      <c r="K1051" s="97" t="s">
        <v>2201</v>
      </c>
      <c r="L1051" s="98">
        <v>2020051290026</v>
      </c>
      <c r="M1051" s="96">
        <v>6</v>
      </c>
      <c r="N1051" s="96">
        <v>11136</v>
      </c>
      <c r="O1051" s="97" t="str">
        <f>+VLOOKUP(N1051,'[10]Productos PD'!$B$2:$C$349,2,FALSE)</f>
        <v>Acciones para la realización de los Juegos Deportivos Escolares e Intercolegiados.</v>
      </c>
      <c r="P1051" s="96" t="s">
        <v>952</v>
      </c>
      <c r="Q1051" s="96">
        <v>4</v>
      </c>
      <c r="R1051" s="122" t="s">
        <v>953</v>
      </c>
      <c r="S1051" s="125">
        <v>1</v>
      </c>
      <c r="T1051" s="97" t="s">
        <v>2139</v>
      </c>
      <c r="U1051" s="97" t="s">
        <v>2228</v>
      </c>
      <c r="V1051" s="96" t="s">
        <v>952</v>
      </c>
      <c r="W1051" s="125">
        <v>4</v>
      </c>
      <c r="X1051" s="96" t="s">
        <v>956</v>
      </c>
      <c r="Y1051" s="144">
        <v>0.23300000000000001</v>
      </c>
      <c r="Z1051" s="125">
        <v>0</v>
      </c>
      <c r="AA1051" s="125">
        <v>0</v>
      </c>
      <c r="AB1051" s="145">
        <v>0</v>
      </c>
      <c r="AC1051" s="177">
        <v>0</v>
      </c>
      <c r="AD1051" s="145">
        <v>4</v>
      </c>
      <c r="AE1051" s="142">
        <v>0</v>
      </c>
      <c r="AF1051" s="145">
        <v>0</v>
      </c>
      <c r="AG1051" s="145"/>
      <c r="AH1051" s="54">
        <f t="shared" si="39"/>
        <v>0</v>
      </c>
      <c r="AI1051" s="54">
        <f t="shared" si="38"/>
        <v>0</v>
      </c>
      <c r="AJ1051" s="135">
        <v>4177715</v>
      </c>
      <c r="AK1051" s="148">
        <v>30402</v>
      </c>
      <c r="AL1051" s="147" t="s">
        <v>957</v>
      </c>
      <c r="AM1051" s="136">
        <v>4050000</v>
      </c>
      <c r="AN1051" s="153" t="s">
        <v>2231</v>
      </c>
    </row>
    <row r="1052" spans="1:40" ht="38.25" x14ac:dyDescent="0.25">
      <c r="A1052" s="96">
        <v>1</v>
      </c>
      <c r="B1052" s="97" t="s">
        <v>5</v>
      </c>
      <c r="C1052" s="96">
        <v>11</v>
      </c>
      <c r="D1052" s="96" t="s">
        <v>949</v>
      </c>
      <c r="E1052" s="97" t="s">
        <v>36</v>
      </c>
      <c r="F1052" s="98">
        <v>3</v>
      </c>
      <c r="G1052" s="96" t="s">
        <v>2199</v>
      </c>
      <c r="H1052" s="97" t="s">
        <v>2200</v>
      </c>
      <c r="I1052" s="96">
        <v>3</v>
      </c>
      <c r="J1052" s="96">
        <v>4</v>
      </c>
      <c r="K1052" s="97" t="s">
        <v>2201</v>
      </c>
      <c r="L1052" s="98">
        <v>2020051290026</v>
      </c>
      <c r="M1052" s="96">
        <v>6</v>
      </c>
      <c r="N1052" s="96">
        <v>11136</v>
      </c>
      <c r="O1052" s="97" t="str">
        <f>+VLOOKUP(N1052,'[10]Productos PD'!$B$2:$C$349,2,FALSE)</f>
        <v>Acciones para la realización de los Juegos Deportivos Escolares e Intercolegiados.</v>
      </c>
      <c r="P1052" s="96" t="s">
        <v>952</v>
      </c>
      <c r="Q1052" s="96">
        <v>4</v>
      </c>
      <c r="R1052" s="122" t="s">
        <v>953</v>
      </c>
      <c r="S1052" s="125">
        <v>1</v>
      </c>
      <c r="T1052" s="97" t="s">
        <v>2139</v>
      </c>
      <c r="U1052" s="97" t="s">
        <v>2146</v>
      </c>
      <c r="V1052" s="96" t="s">
        <v>952</v>
      </c>
      <c r="W1052" s="125">
        <v>1</v>
      </c>
      <c r="X1052" s="96" t="s">
        <v>956</v>
      </c>
      <c r="Y1052" s="144">
        <v>0.23300000000000001</v>
      </c>
      <c r="Z1052" s="125">
        <v>0</v>
      </c>
      <c r="AA1052" s="125">
        <v>0</v>
      </c>
      <c r="AB1052" s="145">
        <v>0</v>
      </c>
      <c r="AC1052" s="177">
        <v>0</v>
      </c>
      <c r="AD1052" s="145">
        <v>1</v>
      </c>
      <c r="AE1052" s="142">
        <v>0</v>
      </c>
      <c r="AF1052" s="145">
        <v>0</v>
      </c>
      <c r="AG1052" s="145"/>
      <c r="AH1052" s="54">
        <f t="shared" si="39"/>
        <v>0</v>
      </c>
      <c r="AI1052" s="54">
        <f t="shared" si="38"/>
        <v>0</v>
      </c>
      <c r="AJ1052" s="135">
        <v>4177715</v>
      </c>
      <c r="AK1052" s="148">
        <v>30402</v>
      </c>
      <c r="AL1052" s="147" t="s">
        <v>957</v>
      </c>
      <c r="AM1052" s="136">
        <v>4050000</v>
      </c>
      <c r="AN1052" s="153" t="s">
        <v>2231</v>
      </c>
    </row>
    <row r="1053" spans="1:40" ht="38.25" x14ac:dyDescent="0.25">
      <c r="A1053" s="96">
        <v>1</v>
      </c>
      <c r="B1053" s="97" t="s">
        <v>5</v>
      </c>
      <c r="C1053" s="96">
        <v>11</v>
      </c>
      <c r="D1053" s="96" t="s">
        <v>949</v>
      </c>
      <c r="E1053" s="97" t="s">
        <v>36</v>
      </c>
      <c r="F1053" s="98">
        <v>3</v>
      </c>
      <c r="G1053" s="96" t="s">
        <v>2199</v>
      </c>
      <c r="H1053" s="97" t="s">
        <v>2200</v>
      </c>
      <c r="I1053" s="96">
        <v>3</v>
      </c>
      <c r="J1053" s="96">
        <v>4</v>
      </c>
      <c r="K1053" s="97" t="s">
        <v>2201</v>
      </c>
      <c r="L1053" s="98">
        <v>2020051290026</v>
      </c>
      <c r="M1053" s="96">
        <v>6</v>
      </c>
      <c r="N1053" s="96">
        <v>11136</v>
      </c>
      <c r="O1053" s="97" t="str">
        <f>+VLOOKUP(N1053,'[10]Productos PD'!$B$2:$C$349,2,FALSE)</f>
        <v>Acciones para la realización de los Juegos Deportivos Escolares e Intercolegiados.</v>
      </c>
      <c r="P1053" s="96" t="s">
        <v>952</v>
      </c>
      <c r="Q1053" s="96">
        <v>4</v>
      </c>
      <c r="R1053" s="122" t="s">
        <v>953</v>
      </c>
      <c r="S1053" s="125">
        <v>1</v>
      </c>
      <c r="T1053" s="97" t="s">
        <v>2139</v>
      </c>
      <c r="U1053" s="97" t="s">
        <v>2152</v>
      </c>
      <c r="V1053" s="96" t="s">
        <v>952</v>
      </c>
      <c r="W1053" s="125">
        <v>2</v>
      </c>
      <c r="X1053" s="96" t="s">
        <v>956</v>
      </c>
      <c r="Y1053" s="144">
        <v>0.23300000000000001</v>
      </c>
      <c r="Z1053" s="125">
        <v>0</v>
      </c>
      <c r="AA1053" s="125">
        <v>0</v>
      </c>
      <c r="AB1053" s="145">
        <v>0</v>
      </c>
      <c r="AC1053" s="177">
        <v>0</v>
      </c>
      <c r="AD1053" s="145">
        <v>2</v>
      </c>
      <c r="AE1053" s="142">
        <v>0</v>
      </c>
      <c r="AF1053" s="145">
        <v>0</v>
      </c>
      <c r="AG1053" s="145"/>
      <c r="AH1053" s="54">
        <f t="shared" si="39"/>
        <v>0</v>
      </c>
      <c r="AI1053" s="54">
        <f t="shared" si="38"/>
        <v>0</v>
      </c>
      <c r="AJ1053" s="135">
        <v>4177715</v>
      </c>
      <c r="AK1053" s="148">
        <v>30402</v>
      </c>
      <c r="AL1053" s="147" t="s">
        <v>957</v>
      </c>
      <c r="AM1053" s="136">
        <v>4150000</v>
      </c>
      <c r="AN1053" s="153" t="s">
        <v>2231</v>
      </c>
    </row>
    <row r="1054" spans="1:40" ht="38.25" x14ac:dyDescent="0.25">
      <c r="A1054" s="96">
        <v>1</v>
      </c>
      <c r="B1054" s="97" t="s">
        <v>5</v>
      </c>
      <c r="C1054" s="96">
        <v>11</v>
      </c>
      <c r="D1054" s="96" t="s">
        <v>949</v>
      </c>
      <c r="E1054" s="97" t="s">
        <v>36</v>
      </c>
      <c r="F1054" s="98">
        <v>3</v>
      </c>
      <c r="G1054" s="96" t="s">
        <v>2199</v>
      </c>
      <c r="H1054" s="97" t="s">
        <v>2200</v>
      </c>
      <c r="I1054" s="96">
        <v>3</v>
      </c>
      <c r="J1054" s="96">
        <v>4</v>
      </c>
      <c r="K1054" s="97" t="s">
        <v>2201</v>
      </c>
      <c r="L1054" s="98">
        <v>2020051290026</v>
      </c>
      <c r="M1054" s="96">
        <v>6</v>
      </c>
      <c r="N1054" s="96">
        <v>11136</v>
      </c>
      <c r="O1054" s="97" t="str">
        <f>+VLOOKUP(N1054,'[10]Productos PD'!$B$2:$C$349,2,FALSE)</f>
        <v>Acciones para la realización de los Juegos Deportivos Escolares e Intercolegiados.</v>
      </c>
      <c r="P1054" s="96" t="s">
        <v>952</v>
      </c>
      <c r="Q1054" s="96">
        <v>4</v>
      </c>
      <c r="R1054" s="122" t="s">
        <v>953</v>
      </c>
      <c r="S1054" s="125">
        <v>1</v>
      </c>
      <c r="T1054" s="97" t="s">
        <v>2139</v>
      </c>
      <c r="U1054" s="97" t="s">
        <v>2232</v>
      </c>
      <c r="V1054" s="96" t="s">
        <v>952</v>
      </c>
      <c r="W1054" s="125">
        <v>100</v>
      </c>
      <c r="X1054" s="96" t="s">
        <v>956</v>
      </c>
      <c r="Y1054" s="144">
        <v>0.28000000000000003</v>
      </c>
      <c r="Z1054" s="125">
        <v>0</v>
      </c>
      <c r="AA1054" s="125">
        <v>0</v>
      </c>
      <c r="AB1054" s="145">
        <v>0</v>
      </c>
      <c r="AC1054" s="177">
        <v>0</v>
      </c>
      <c r="AD1054" s="145">
        <v>100</v>
      </c>
      <c r="AE1054" s="142">
        <v>0</v>
      </c>
      <c r="AF1054" s="145">
        <v>0</v>
      </c>
      <c r="AG1054" s="145"/>
      <c r="AH1054" s="54">
        <f t="shared" si="39"/>
        <v>0</v>
      </c>
      <c r="AI1054" s="54">
        <f t="shared" si="38"/>
        <v>0</v>
      </c>
      <c r="AJ1054" s="135">
        <v>4177715</v>
      </c>
      <c r="AK1054" s="148">
        <v>30402</v>
      </c>
      <c r="AL1054" s="147" t="s">
        <v>957</v>
      </c>
      <c r="AM1054" s="136">
        <v>4050000</v>
      </c>
      <c r="AN1054" s="153" t="s">
        <v>2231</v>
      </c>
    </row>
    <row r="1055" spans="1:40" ht="38.25" x14ac:dyDescent="0.25">
      <c r="A1055" s="96">
        <v>1</v>
      </c>
      <c r="B1055" s="97" t="s">
        <v>5</v>
      </c>
      <c r="C1055" s="96">
        <v>11</v>
      </c>
      <c r="D1055" s="96" t="s">
        <v>949</v>
      </c>
      <c r="E1055" s="97" t="s">
        <v>36</v>
      </c>
      <c r="F1055" s="98">
        <v>3</v>
      </c>
      <c r="G1055" s="96" t="s">
        <v>2199</v>
      </c>
      <c r="H1055" s="97" t="s">
        <v>2200</v>
      </c>
      <c r="I1055" s="96">
        <v>3</v>
      </c>
      <c r="J1055" s="96">
        <v>4</v>
      </c>
      <c r="K1055" s="97" t="s">
        <v>2201</v>
      </c>
      <c r="L1055" s="98">
        <v>2020051290026</v>
      </c>
      <c r="M1055" s="96">
        <v>6</v>
      </c>
      <c r="N1055" s="96">
        <v>11136</v>
      </c>
      <c r="O1055" s="97" t="str">
        <f>+VLOOKUP(N1055,'[10]Productos PD'!$B$2:$C$349,2,FALSE)</f>
        <v>Acciones para la realización de los Juegos Deportivos Escolares e Intercolegiados.</v>
      </c>
      <c r="P1055" s="96" t="s">
        <v>952</v>
      </c>
      <c r="Q1055" s="96">
        <v>4</v>
      </c>
      <c r="R1055" s="122" t="s">
        <v>953</v>
      </c>
      <c r="S1055" s="125">
        <v>1</v>
      </c>
      <c r="T1055" s="97" t="s">
        <v>2139</v>
      </c>
      <c r="U1055" s="97" t="s">
        <v>2143</v>
      </c>
      <c r="V1055" s="96" t="s">
        <v>952</v>
      </c>
      <c r="W1055" s="125">
        <v>2</v>
      </c>
      <c r="X1055" s="96" t="s">
        <v>956</v>
      </c>
      <c r="Y1055" s="144">
        <v>0.09</v>
      </c>
      <c r="Z1055" s="125">
        <v>0</v>
      </c>
      <c r="AA1055" s="125">
        <v>0</v>
      </c>
      <c r="AB1055" s="145">
        <v>0</v>
      </c>
      <c r="AC1055" s="177">
        <v>0</v>
      </c>
      <c r="AD1055" s="145">
        <v>2</v>
      </c>
      <c r="AE1055" s="142">
        <v>0</v>
      </c>
      <c r="AF1055" s="145">
        <v>0</v>
      </c>
      <c r="AG1055" s="145"/>
      <c r="AH1055" s="54">
        <f t="shared" si="39"/>
        <v>0</v>
      </c>
      <c r="AI1055" s="54">
        <f t="shared" si="38"/>
        <v>0</v>
      </c>
      <c r="AJ1055" s="135">
        <v>4177715</v>
      </c>
      <c r="AK1055" s="148">
        <v>30402</v>
      </c>
      <c r="AL1055" s="147" t="s">
        <v>957</v>
      </c>
      <c r="AM1055" s="136">
        <v>4050000</v>
      </c>
      <c r="AN1055" s="153" t="s">
        <v>2231</v>
      </c>
    </row>
    <row r="1056" spans="1:40" ht="38.25" x14ac:dyDescent="0.25">
      <c r="A1056" s="96">
        <v>1</v>
      </c>
      <c r="B1056" s="97" t="s">
        <v>5</v>
      </c>
      <c r="C1056" s="96">
        <v>11</v>
      </c>
      <c r="D1056" s="96" t="s">
        <v>949</v>
      </c>
      <c r="E1056" s="97" t="s">
        <v>36</v>
      </c>
      <c r="F1056" s="98">
        <v>3</v>
      </c>
      <c r="G1056" s="96" t="s">
        <v>2199</v>
      </c>
      <c r="H1056" s="97" t="s">
        <v>2200</v>
      </c>
      <c r="I1056" s="96">
        <v>3</v>
      </c>
      <c r="J1056" s="96">
        <v>4</v>
      </c>
      <c r="K1056" s="97" t="s">
        <v>2201</v>
      </c>
      <c r="L1056" s="98">
        <v>2020051290026</v>
      </c>
      <c r="M1056" s="96">
        <v>6</v>
      </c>
      <c r="N1056" s="96">
        <v>11136</v>
      </c>
      <c r="O1056" s="97" t="str">
        <f>+VLOOKUP(N1056,'[10]Productos PD'!$B$2:$C$349,2,FALSE)</f>
        <v>Acciones para la realización de los Juegos Deportivos Escolares e Intercolegiados.</v>
      </c>
      <c r="P1056" s="96" t="s">
        <v>952</v>
      </c>
      <c r="Q1056" s="96">
        <v>4</v>
      </c>
      <c r="R1056" s="122" t="s">
        <v>953</v>
      </c>
      <c r="S1056" s="125">
        <v>1</v>
      </c>
      <c r="T1056" s="97" t="s">
        <v>2139</v>
      </c>
      <c r="U1056" s="97" t="s">
        <v>2144</v>
      </c>
      <c r="V1056" s="96" t="s">
        <v>952</v>
      </c>
      <c r="W1056" s="125">
        <v>3</v>
      </c>
      <c r="X1056" s="96" t="s">
        <v>956</v>
      </c>
      <c r="Y1056" s="144">
        <v>0.09</v>
      </c>
      <c r="Z1056" s="125">
        <v>0</v>
      </c>
      <c r="AA1056" s="125">
        <v>0</v>
      </c>
      <c r="AB1056" s="145">
        <v>0</v>
      </c>
      <c r="AC1056" s="177">
        <v>0</v>
      </c>
      <c r="AD1056" s="145">
        <v>3</v>
      </c>
      <c r="AE1056" s="142">
        <v>0</v>
      </c>
      <c r="AF1056" s="145">
        <v>0</v>
      </c>
      <c r="AG1056" s="145"/>
      <c r="AH1056" s="54">
        <f t="shared" si="39"/>
        <v>0</v>
      </c>
      <c r="AI1056" s="54">
        <f t="shared" si="38"/>
        <v>0</v>
      </c>
      <c r="AJ1056" s="135">
        <v>4177715</v>
      </c>
      <c r="AK1056" s="148">
        <v>30402</v>
      </c>
      <c r="AL1056" s="147" t="s">
        <v>957</v>
      </c>
      <c r="AM1056" s="136">
        <v>4055000</v>
      </c>
      <c r="AN1056" s="153" t="s">
        <v>2231</v>
      </c>
    </row>
    <row r="1057" spans="1:40" ht="38.25" x14ac:dyDescent="0.25">
      <c r="A1057" s="96">
        <v>1</v>
      </c>
      <c r="B1057" s="97" t="s">
        <v>5</v>
      </c>
      <c r="C1057" s="96">
        <v>11</v>
      </c>
      <c r="D1057" s="96" t="s">
        <v>949</v>
      </c>
      <c r="E1057" s="97" t="s">
        <v>36</v>
      </c>
      <c r="F1057" s="98">
        <v>3</v>
      </c>
      <c r="G1057" s="96" t="s">
        <v>2199</v>
      </c>
      <c r="H1057" s="97" t="s">
        <v>2200</v>
      </c>
      <c r="I1057" s="96">
        <v>3</v>
      </c>
      <c r="J1057" s="96">
        <v>4</v>
      </c>
      <c r="K1057" s="97" t="s">
        <v>2201</v>
      </c>
      <c r="L1057" s="98">
        <v>2020051290026</v>
      </c>
      <c r="M1057" s="96">
        <v>6</v>
      </c>
      <c r="N1057" s="96">
        <v>11136</v>
      </c>
      <c r="O1057" s="97" t="str">
        <f>+VLOOKUP(N1057,'[10]Productos PD'!$B$2:$C$349,2,FALSE)</f>
        <v>Acciones para la realización de los Juegos Deportivos Escolares e Intercolegiados.</v>
      </c>
      <c r="P1057" s="96" t="s">
        <v>952</v>
      </c>
      <c r="Q1057" s="96">
        <v>4</v>
      </c>
      <c r="R1057" s="122" t="s">
        <v>953</v>
      </c>
      <c r="S1057" s="125">
        <v>1</v>
      </c>
      <c r="T1057" s="97" t="s">
        <v>2139</v>
      </c>
      <c r="U1057" s="97" t="s">
        <v>2228</v>
      </c>
      <c r="V1057" s="96" t="s">
        <v>952</v>
      </c>
      <c r="W1057" s="125">
        <v>4</v>
      </c>
      <c r="X1057" s="96" t="s">
        <v>956</v>
      </c>
      <c r="Y1057" s="144">
        <v>0.09</v>
      </c>
      <c r="Z1057" s="125">
        <v>0</v>
      </c>
      <c r="AA1057" s="125">
        <v>0</v>
      </c>
      <c r="AB1057" s="145">
        <v>0</v>
      </c>
      <c r="AC1057" s="177">
        <v>0</v>
      </c>
      <c r="AD1057" s="145">
        <v>4</v>
      </c>
      <c r="AE1057" s="142">
        <v>0</v>
      </c>
      <c r="AF1057" s="145">
        <v>0</v>
      </c>
      <c r="AG1057" s="145"/>
      <c r="AH1057" s="54">
        <f t="shared" si="39"/>
        <v>0</v>
      </c>
      <c r="AI1057" s="54">
        <f t="shared" si="38"/>
        <v>0</v>
      </c>
      <c r="AJ1057" s="135">
        <v>4177715</v>
      </c>
      <c r="AK1057" s="148">
        <v>30402</v>
      </c>
      <c r="AL1057" s="147" t="s">
        <v>957</v>
      </c>
      <c r="AM1057" s="136">
        <v>4050000</v>
      </c>
      <c r="AN1057" s="153" t="s">
        <v>2231</v>
      </c>
    </row>
    <row r="1058" spans="1:40" ht="38.25" x14ac:dyDescent="0.25">
      <c r="A1058" s="96">
        <v>1</v>
      </c>
      <c r="B1058" s="97" t="s">
        <v>5</v>
      </c>
      <c r="C1058" s="96">
        <v>11</v>
      </c>
      <c r="D1058" s="96" t="s">
        <v>949</v>
      </c>
      <c r="E1058" s="97" t="s">
        <v>36</v>
      </c>
      <c r="F1058" s="98">
        <v>3</v>
      </c>
      <c r="G1058" s="96" t="s">
        <v>2199</v>
      </c>
      <c r="H1058" s="97" t="s">
        <v>2200</v>
      </c>
      <c r="I1058" s="96">
        <v>3</v>
      </c>
      <c r="J1058" s="96">
        <v>4</v>
      </c>
      <c r="K1058" s="97" t="s">
        <v>2201</v>
      </c>
      <c r="L1058" s="98">
        <v>2020051290026</v>
      </c>
      <c r="M1058" s="96">
        <v>6</v>
      </c>
      <c r="N1058" s="96">
        <v>11136</v>
      </c>
      <c r="O1058" s="97" t="str">
        <f>+VLOOKUP(N1058,'[10]Productos PD'!$B$2:$C$349,2,FALSE)</f>
        <v>Acciones para la realización de los Juegos Deportivos Escolares e Intercolegiados.</v>
      </c>
      <c r="P1058" s="96" t="s">
        <v>952</v>
      </c>
      <c r="Q1058" s="96">
        <v>4</v>
      </c>
      <c r="R1058" s="122" t="s">
        <v>953</v>
      </c>
      <c r="S1058" s="125">
        <v>1</v>
      </c>
      <c r="T1058" s="97" t="s">
        <v>2139</v>
      </c>
      <c r="U1058" s="97" t="s">
        <v>2145</v>
      </c>
      <c r="V1058" s="96" t="s">
        <v>952</v>
      </c>
      <c r="W1058" s="125">
        <v>2</v>
      </c>
      <c r="X1058" s="96" t="s">
        <v>956</v>
      </c>
      <c r="Y1058" s="144">
        <v>0.09</v>
      </c>
      <c r="Z1058" s="125">
        <v>0</v>
      </c>
      <c r="AA1058" s="125">
        <v>0</v>
      </c>
      <c r="AB1058" s="145">
        <v>0</v>
      </c>
      <c r="AC1058" s="177">
        <v>0</v>
      </c>
      <c r="AD1058" s="145">
        <v>2</v>
      </c>
      <c r="AE1058" s="142">
        <v>0</v>
      </c>
      <c r="AF1058" s="145">
        <v>0</v>
      </c>
      <c r="AG1058" s="145"/>
      <c r="AH1058" s="54">
        <f t="shared" si="39"/>
        <v>0</v>
      </c>
      <c r="AI1058" s="54">
        <f t="shared" si="38"/>
        <v>0</v>
      </c>
      <c r="AJ1058" s="135">
        <v>4177715</v>
      </c>
      <c r="AK1058" s="148">
        <v>30402</v>
      </c>
      <c r="AL1058" s="147" t="s">
        <v>957</v>
      </c>
      <c r="AM1058" s="136">
        <v>4050000</v>
      </c>
      <c r="AN1058" s="153" t="s">
        <v>2231</v>
      </c>
    </row>
    <row r="1059" spans="1:40" ht="38.25" x14ac:dyDescent="0.25">
      <c r="A1059" s="96">
        <v>1</v>
      </c>
      <c r="B1059" s="97" t="s">
        <v>5</v>
      </c>
      <c r="C1059" s="96">
        <v>11</v>
      </c>
      <c r="D1059" s="96" t="s">
        <v>949</v>
      </c>
      <c r="E1059" s="97" t="s">
        <v>36</v>
      </c>
      <c r="F1059" s="98">
        <v>3</v>
      </c>
      <c r="G1059" s="96" t="s">
        <v>2199</v>
      </c>
      <c r="H1059" s="97" t="s">
        <v>2200</v>
      </c>
      <c r="I1059" s="96">
        <v>3</v>
      </c>
      <c r="J1059" s="96">
        <v>4</v>
      </c>
      <c r="K1059" s="97" t="s">
        <v>2201</v>
      </c>
      <c r="L1059" s="98">
        <v>2020051290026</v>
      </c>
      <c r="M1059" s="96">
        <v>6</v>
      </c>
      <c r="N1059" s="96">
        <v>11136</v>
      </c>
      <c r="O1059" s="97" t="str">
        <f>+VLOOKUP(N1059,'[10]Productos PD'!$B$2:$C$349,2,FALSE)</f>
        <v>Acciones para la realización de los Juegos Deportivos Escolares e Intercolegiados.</v>
      </c>
      <c r="P1059" s="96" t="s">
        <v>952</v>
      </c>
      <c r="Q1059" s="96">
        <v>4</v>
      </c>
      <c r="R1059" s="122" t="s">
        <v>953</v>
      </c>
      <c r="S1059" s="125">
        <v>1</v>
      </c>
      <c r="T1059" s="97" t="s">
        <v>2139</v>
      </c>
      <c r="U1059" s="97" t="s">
        <v>2146</v>
      </c>
      <c r="V1059" s="96" t="s">
        <v>952</v>
      </c>
      <c r="W1059" s="125">
        <v>6</v>
      </c>
      <c r="X1059" s="96" t="s">
        <v>956</v>
      </c>
      <c r="Y1059" s="144">
        <v>0.09</v>
      </c>
      <c r="Z1059" s="125">
        <v>0</v>
      </c>
      <c r="AA1059" s="125">
        <v>0</v>
      </c>
      <c r="AB1059" s="145">
        <v>0</v>
      </c>
      <c r="AC1059" s="177">
        <v>0</v>
      </c>
      <c r="AD1059" s="145">
        <v>6</v>
      </c>
      <c r="AE1059" s="142">
        <v>0</v>
      </c>
      <c r="AF1059" s="145">
        <v>0</v>
      </c>
      <c r="AG1059" s="145"/>
      <c r="AH1059" s="54">
        <f t="shared" si="39"/>
        <v>0</v>
      </c>
      <c r="AI1059" s="54">
        <f t="shared" si="38"/>
        <v>0</v>
      </c>
      <c r="AJ1059" s="135">
        <v>4177715</v>
      </c>
      <c r="AK1059" s="148">
        <v>30402</v>
      </c>
      <c r="AL1059" s="147" t="s">
        <v>957</v>
      </c>
      <c r="AM1059" s="136">
        <v>4050000</v>
      </c>
      <c r="AN1059" s="153" t="s">
        <v>2231</v>
      </c>
    </row>
    <row r="1060" spans="1:40" ht="38.25" x14ac:dyDescent="0.25">
      <c r="A1060" s="96">
        <v>1</v>
      </c>
      <c r="B1060" s="97" t="s">
        <v>5</v>
      </c>
      <c r="C1060" s="96">
        <v>11</v>
      </c>
      <c r="D1060" s="96" t="s">
        <v>949</v>
      </c>
      <c r="E1060" s="97" t="s">
        <v>36</v>
      </c>
      <c r="F1060" s="98">
        <v>3</v>
      </c>
      <c r="G1060" s="96" t="s">
        <v>2199</v>
      </c>
      <c r="H1060" s="97" t="s">
        <v>2200</v>
      </c>
      <c r="I1060" s="96">
        <v>3</v>
      </c>
      <c r="J1060" s="96">
        <v>4</v>
      </c>
      <c r="K1060" s="97" t="s">
        <v>2201</v>
      </c>
      <c r="L1060" s="98">
        <v>2020051290026</v>
      </c>
      <c r="M1060" s="96">
        <v>6</v>
      </c>
      <c r="N1060" s="96">
        <v>11136</v>
      </c>
      <c r="O1060" s="97" t="str">
        <f>+VLOOKUP(N1060,'[10]Productos PD'!$B$2:$C$349,2,FALSE)</f>
        <v>Acciones para la realización de los Juegos Deportivos Escolares e Intercolegiados.</v>
      </c>
      <c r="P1060" s="96" t="s">
        <v>952</v>
      </c>
      <c r="Q1060" s="96">
        <v>4</v>
      </c>
      <c r="R1060" s="122" t="s">
        <v>953</v>
      </c>
      <c r="S1060" s="125">
        <v>1</v>
      </c>
      <c r="T1060" s="97" t="s">
        <v>2139</v>
      </c>
      <c r="U1060" s="97" t="s">
        <v>2147</v>
      </c>
      <c r="V1060" s="96" t="s">
        <v>952</v>
      </c>
      <c r="W1060" s="125">
        <v>1</v>
      </c>
      <c r="X1060" s="96" t="s">
        <v>956</v>
      </c>
      <c r="Y1060" s="144">
        <v>0.09</v>
      </c>
      <c r="Z1060" s="125">
        <v>0</v>
      </c>
      <c r="AA1060" s="125">
        <v>0</v>
      </c>
      <c r="AB1060" s="145">
        <v>0</v>
      </c>
      <c r="AC1060" s="177">
        <v>0</v>
      </c>
      <c r="AD1060" s="145">
        <v>1</v>
      </c>
      <c r="AE1060" s="142">
        <v>0</v>
      </c>
      <c r="AF1060" s="145">
        <v>0</v>
      </c>
      <c r="AG1060" s="145"/>
      <c r="AH1060" s="54">
        <f t="shared" si="39"/>
        <v>0</v>
      </c>
      <c r="AI1060" s="54">
        <f t="shared" si="38"/>
        <v>0</v>
      </c>
      <c r="AJ1060" s="135">
        <v>4177715</v>
      </c>
      <c r="AK1060" s="148">
        <v>30402</v>
      </c>
      <c r="AL1060" s="147" t="s">
        <v>957</v>
      </c>
      <c r="AM1060" s="136">
        <v>4050000</v>
      </c>
      <c r="AN1060" s="153" t="s">
        <v>2231</v>
      </c>
    </row>
    <row r="1061" spans="1:40" ht="38.25" x14ac:dyDescent="0.25">
      <c r="A1061" s="96">
        <v>1</v>
      </c>
      <c r="B1061" s="97" t="s">
        <v>5</v>
      </c>
      <c r="C1061" s="96">
        <v>11</v>
      </c>
      <c r="D1061" s="96" t="s">
        <v>949</v>
      </c>
      <c r="E1061" s="97" t="s">
        <v>36</v>
      </c>
      <c r="F1061" s="98">
        <v>3</v>
      </c>
      <c r="G1061" s="96" t="s">
        <v>2199</v>
      </c>
      <c r="H1061" s="97" t="s">
        <v>2200</v>
      </c>
      <c r="I1061" s="96">
        <v>3</v>
      </c>
      <c r="J1061" s="96">
        <v>4</v>
      </c>
      <c r="K1061" s="97" t="s">
        <v>2201</v>
      </c>
      <c r="L1061" s="98">
        <v>2020051290026</v>
      </c>
      <c r="M1061" s="96">
        <v>6</v>
      </c>
      <c r="N1061" s="96">
        <v>11136</v>
      </c>
      <c r="O1061" s="97" t="str">
        <f>+VLOOKUP(N1061,'[10]Productos PD'!$B$2:$C$349,2,FALSE)</f>
        <v>Acciones para la realización de los Juegos Deportivos Escolares e Intercolegiados.</v>
      </c>
      <c r="P1061" s="96" t="s">
        <v>952</v>
      </c>
      <c r="Q1061" s="96">
        <v>4</v>
      </c>
      <c r="R1061" s="122" t="s">
        <v>953</v>
      </c>
      <c r="S1061" s="125">
        <v>1</v>
      </c>
      <c r="T1061" s="97" t="s">
        <v>2139</v>
      </c>
      <c r="U1061" s="97" t="s">
        <v>2148</v>
      </c>
      <c r="V1061" s="96" t="s">
        <v>952</v>
      </c>
      <c r="W1061" s="125">
        <v>1</v>
      </c>
      <c r="X1061" s="96" t="s">
        <v>956</v>
      </c>
      <c r="Y1061" s="144">
        <v>0.09</v>
      </c>
      <c r="Z1061" s="125">
        <v>0</v>
      </c>
      <c r="AA1061" s="125">
        <v>0</v>
      </c>
      <c r="AB1061" s="145">
        <v>0</v>
      </c>
      <c r="AC1061" s="177">
        <v>0</v>
      </c>
      <c r="AD1061" s="145">
        <v>1</v>
      </c>
      <c r="AE1061" s="142">
        <v>0</v>
      </c>
      <c r="AF1061" s="145">
        <v>0</v>
      </c>
      <c r="AG1061" s="145"/>
      <c r="AH1061" s="54">
        <f t="shared" si="39"/>
        <v>0</v>
      </c>
      <c r="AI1061" s="54">
        <f t="shared" si="38"/>
        <v>0</v>
      </c>
      <c r="AJ1061" s="135">
        <v>4177715</v>
      </c>
      <c r="AK1061" s="148">
        <v>30402</v>
      </c>
      <c r="AL1061" s="147" t="s">
        <v>957</v>
      </c>
      <c r="AM1061" s="136">
        <v>4050000</v>
      </c>
      <c r="AN1061" s="153" t="s">
        <v>2231</v>
      </c>
    </row>
    <row r="1062" spans="1:40" ht="38.25" x14ac:dyDescent="0.25">
      <c r="A1062" s="96">
        <v>1</v>
      </c>
      <c r="B1062" s="97" t="s">
        <v>5</v>
      </c>
      <c r="C1062" s="96">
        <v>11</v>
      </c>
      <c r="D1062" s="96" t="s">
        <v>949</v>
      </c>
      <c r="E1062" s="97" t="s">
        <v>36</v>
      </c>
      <c r="F1062" s="98">
        <v>3</v>
      </c>
      <c r="G1062" s="96" t="s">
        <v>2199</v>
      </c>
      <c r="H1062" s="97" t="s">
        <v>2200</v>
      </c>
      <c r="I1062" s="96">
        <v>3</v>
      </c>
      <c r="J1062" s="96">
        <v>4</v>
      </c>
      <c r="K1062" s="97" t="s">
        <v>2201</v>
      </c>
      <c r="L1062" s="98">
        <v>2020051290026</v>
      </c>
      <c r="M1062" s="96">
        <v>6</v>
      </c>
      <c r="N1062" s="96">
        <v>11136</v>
      </c>
      <c r="O1062" s="97" t="str">
        <f>+VLOOKUP(N1062,'[10]Productos PD'!$B$2:$C$349,2,FALSE)</f>
        <v>Acciones para la realización de los Juegos Deportivos Escolares e Intercolegiados.</v>
      </c>
      <c r="P1062" s="96" t="s">
        <v>952</v>
      </c>
      <c r="Q1062" s="96">
        <v>4</v>
      </c>
      <c r="R1062" s="122" t="s">
        <v>953</v>
      </c>
      <c r="S1062" s="125">
        <v>1</v>
      </c>
      <c r="T1062" s="97" t="s">
        <v>2139</v>
      </c>
      <c r="U1062" s="97" t="s">
        <v>2152</v>
      </c>
      <c r="V1062" s="96" t="s">
        <v>952</v>
      </c>
      <c r="W1062" s="125">
        <v>2</v>
      </c>
      <c r="X1062" s="96" t="s">
        <v>956</v>
      </c>
      <c r="Y1062" s="144">
        <v>0.09</v>
      </c>
      <c r="Z1062" s="125">
        <v>0</v>
      </c>
      <c r="AA1062" s="125">
        <v>0</v>
      </c>
      <c r="AB1062" s="145">
        <v>0</v>
      </c>
      <c r="AC1062" s="177">
        <v>0</v>
      </c>
      <c r="AD1062" s="145">
        <v>2</v>
      </c>
      <c r="AE1062" s="142">
        <v>0</v>
      </c>
      <c r="AF1062" s="145">
        <v>0</v>
      </c>
      <c r="AG1062" s="145"/>
      <c r="AH1062" s="54">
        <f t="shared" si="39"/>
        <v>0</v>
      </c>
      <c r="AI1062" s="54">
        <f t="shared" si="38"/>
        <v>0</v>
      </c>
      <c r="AJ1062" s="135">
        <v>4177715</v>
      </c>
      <c r="AK1062" s="148">
        <v>30402</v>
      </c>
      <c r="AL1062" s="147" t="s">
        <v>957</v>
      </c>
      <c r="AM1062" s="136">
        <v>4050000</v>
      </c>
      <c r="AN1062" s="153" t="s">
        <v>2231</v>
      </c>
    </row>
    <row r="1063" spans="1:40" ht="38.25" x14ac:dyDescent="0.25">
      <c r="A1063" s="96">
        <v>1</v>
      </c>
      <c r="B1063" s="97" t="s">
        <v>5</v>
      </c>
      <c r="C1063" s="96">
        <v>11</v>
      </c>
      <c r="D1063" s="96" t="s">
        <v>949</v>
      </c>
      <c r="E1063" s="97" t="s">
        <v>36</v>
      </c>
      <c r="F1063" s="98">
        <v>3</v>
      </c>
      <c r="G1063" s="96" t="s">
        <v>2199</v>
      </c>
      <c r="H1063" s="97" t="s">
        <v>2200</v>
      </c>
      <c r="I1063" s="96">
        <v>3</v>
      </c>
      <c r="J1063" s="96"/>
      <c r="K1063" s="97" t="s">
        <v>2201</v>
      </c>
      <c r="L1063" s="98">
        <v>2020051290026</v>
      </c>
      <c r="M1063" s="96">
        <v>7</v>
      </c>
      <c r="N1063" s="96">
        <v>11137</v>
      </c>
      <c r="O1063" s="97" t="str">
        <f>+VLOOKUP(N1063,'[10]Productos PD'!$B$2:$C$349,2,FALSE)</f>
        <v>Acciones para el apoyo a Docentes que participan en los juegos del magisterio.</v>
      </c>
      <c r="P1063" s="96" t="s">
        <v>952</v>
      </c>
      <c r="Q1063" s="96">
        <v>3</v>
      </c>
      <c r="R1063" s="122" t="s">
        <v>953</v>
      </c>
      <c r="S1063" s="125">
        <v>1</v>
      </c>
      <c r="T1063" s="97" t="s">
        <v>2139</v>
      </c>
      <c r="U1063" s="97" t="s">
        <v>2233</v>
      </c>
      <c r="V1063" s="96" t="s">
        <v>952</v>
      </c>
      <c r="W1063" s="125">
        <v>85</v>
      </c>
      <c r="X1063" s="96" t="s">
        <v>956</v>
      </c>
      <c r="Y1063" s="144">
        <v>1</v>
      </c>
      <c r="Z1063" s="125">
        <v>0</v>
      </c>
      <c r="AA1063" s="125">
        <v>0</v>
      </c>
      <c r="AB1063" s="145">
        <v>0</v>
      </c>
      <c r="AC1063" s="177">
        <v>0</v>
      </c>
      <c r="AD1063" s="145">
        <v>0</v>
      </c>
      <c r="AE1063" s="142">
        <v>0</v>
      </c>
      <c r="AF1063" s="145">
        <v>85</v>
      </c>
      <c r="AG1063" s="145"/>
      <c r="AH1063" s="54">
        <f t="shared" si="39"/>
        <v>0</v>
      </c>
      <c r="AI1063" s="54">
        <f t="shared" si="38"/>
        <v>0</v>
      </c>
      <c r="AJ1063" s="135">
        <v>4177727</v>
      </c>
      <c r="AK1063" s="148">
        <v>30402</v>
      </c>
      <c r="AL1063" s="147" t="s">
        <v>957</v>
      </c>
      <c r="AM1063" s="136">
        <v>4050000</v>
      </c>
      <c r="AN1063" s="153" t="s">
        <v>2234</v>
      </c>
    </row>
    <row r="1064" spans="1:40" ht="38.25" x14ac:dyDescent="0.25">
      <c r="A1064" s="96">
        <v>1</v>
      </c>
      <c r="B1064" s="97" t="s">
        <v>5</v>
      </c>
      <c r="C1064" s="96">
        <v>11</v>
      </c>
      <c r="D1064" s="96" t="s">
        <v>949</v>
      </c>
      <c r="E1064" s="97" t="s">
        <v>36</v>
      </c>
      <c r="F1064" s="98">
        <v>3</v>
      </c>
      <c r="G1064" s="96" t="s">
        <v>2199</v>
      </c>
      <c r="H1064" s="97" t="s">
        <v>2200</v>
      </c>
      <c r="I1064" s="96">
        <v>11</v>
      </c>
      <c r="J1064" s="96"/>
      <c r="K1064" s="97" t="s">
        <v>2201</v>
      </c>
      <c r="L1064" s="98">
        <v>2020051290026</v>
      </c>
      <c r="M1064" s="96">
        <v>8</v>
      </c>
      <c r="N1064" s="96">
        <v>11138</v>
      </c>
      <c r="O1064" s="97" t="str">
        <f>+VLOOKUP(N1064,'[10]Productos PD'!$B$2:$C$349,2,FALSE)</f>
        <v>Actualización, estructuración   e implementación del plan decenal de Deporte</v>
      </c>
      <c r="P1064" s="96" t="s">
        <v>983</v>
      </c>
      <c r="Q1064" s="54">
        <v>0.5</v>
      </c>
      <c r="R1064" s="122" t="s">
        <v>1137</v>
      </c>
      <c r="S1064" s="54">
        <v>0.25</v>
      </c>
      <c r="T1064" s="97" t="s">
        <v>2139</v>
      </c>
      <c r="U1064" s="97" t="s">
        <v>2235</v>
      </c>
      <c r="V1064" s="96" t="s">
        <v>983</v>
      </c>
      <c r="W1064" s="54">
        <v>1</v>
      </c>
      <c r="X1064" s="96" t="s">
        <v>956</v>
      </c>
      <c r="Y1064" s="144">
        <v>1</v>
      </c>
      <c r="Z1064" s="54">
        <v>0</v>
      </c>
      <c r="AA1064" s="54">
        <v>0</v>
      </c>
      <c r="AB1064" s="54">
        <v>0.2</v>
      </c>
      <c r="AC1064" s="184">
        <v>0</v>
      </c>
      <c r="AD1064" s="54">
        <v>0.4</v>
      </c>
      <c r="AE1064" s="184">
        <v>0</v>
      </c>
      <c r="AF1064" s="54">
        <v>0.4</v>
      </c>
      <c r="AG1064" s="145"/>
      <c r="AH1064" s="54">
        <f t="shared" si="39"/>
        <v>0</v>
      </c>
      <c r="AI1064" s="54">
        <f t="shared" si="38"/>
        <v>0</v>
      </c>
      <c r="AJ1064" s="135">
        <v>40000000</v>
      </c>
      <c r="AK1064" s="148">
        <v>30402</v>
      </c>
      <c r="AL1064" s="147" t="s">
        <v>2236</v>
      </c>
      <c r="AM1064" s="136">
        <v>0</v>
      </c>
      <c r="AN1064" s="153" t="s">
        <v>2237</v>
      </c>
    </row>
    <row r="1065" spans="1:40" ht="38.25" x14ac:dyDescent="0.25">
      <c r="A1065" s="96">
        <v>1</v>
      </c>
      <c r="B1065" s="97" t="s">
        <v>5</v>
      </c>
      <c r="C1065" s="96">
        <v>11</v>
      </c>
      <c r="D1065" s="96" t="s">
        <v>949</v>
      </c>
      <c r="E1065" s="97" t="s">
        <v>36</v>
      </c>
      <c r="F1065" s="98">
        <v>3</v>
      </c>
      <c r="G1065" s="96" t="s">
        <v>2199</v>
      </c>
      <c r="H1065" s="97" t="s">
        <v>2200</v>
      </c>
      <c r="I1065" s="96">
        <v>11</v>
      </c>
      <c r="J1065" s="96"/>
      <c r="K1065" s="97" t="s">
        <v>2201</v>
      </c>
      <c r="L1065" s="98">
        <v>2020051290026</v>
      </c>
      <c r="M1065" s="96">
        <v>8</v>
      </c>
      <c r="N1065" s="96">
        <v>11138</v>
      </c>
      <c r="O1065" s="97" t="str">
        <f>+VLOOKUP(N1065,'[10]Productos PD'!$B$2:$C$349,2,FALSE)</f>
        <v>Actualización, estructuración   e implementación del plan decenal de Deporte</v>
      </c>
      <c r="P1065" s="96" t="s">
        <v>983</v>
      </c>
      <c r="Q1065" s="54">
        <v>0.5</v>
      </c>
      <c r="R1065" s="122" t="s">
        <v>1137</v>
      </c>
      <c r="S1065" s="54">
        <v>0.25</v>
      </c>
      <c r="T1065" s="97" t="s">
        <v>2139</v>
      </c>
      <c r="U1065" s="97" t="s">
        <v>2235</v>
      </c>
      <c r="V1065" s="96" t="s">
        <v>983</v>
      </c>
      <c r="W1065" s="54">
        <v>1</v>
      </c>
      <c r="X1065" s="96" t="s">
        <v>956</v>
      </c>
      <c r="Y1065" s="144">
        <v>1</v>
      </c>
      <c r="Z1065" s="54">
        <v>0</v>
      </c>
      <c r="AA1065" s="54">
        <v>0</v>
      </c>
      <c r="AB1065" s="54">
        <v>0.2</v>
      </c>
      <c r="AC1065" s="184">
        <v>0</v>
      </c>
      <c r="AD1065" s="54">
        <v>0.4</v>
      </c>
      <c r="AE1065" s="184">
        <v>0</v>
      </c>
      <c r="AF1065" s="54">
        <v>0.4</v>
      </c>
      <c r="AG1065" s="145"/>
      <c r="AH1065" s="54">
        <f t="shared" si="39"/>
        <v>0</v>
      </c>
      <c r="AI1065" s="54">
        <f t="shared" si="38"/>
        <v>0</v>
      </c>
      <c r="AJ1065" s="135">
        <v>40000000</v>
      </c>
      <c r="AK1065" s="148">
        <v>30403</v>
      </c>
      <c r="AL1065" s="147" t="s">
        <v>957</v>
      </c>
      <c r="AM1065" s="136">
        <v>0</v>
      </c>
      <c r="AN1065" s="153" t="s">
        <v>2237</v>
      </c>
    </row>
  </sheetData>
  <sheetProtection insertRows="0" autoFilter="0"/>
  <autoFilter ref="A8:AN968"/>
  <mergeCells count="236">
    <mergeCell ref="A1:B4"/>
    <mergeCell ref="C1:AL4"/>
    <mergeCell ref="AM1:AN1"/>
    <mergeCell ref="AM2:AN2"/>
    <mergeCell ref="AM3:AN3"/>
    <mergeCell ref="AM4:AN4"/>
    <mergeCell ref="A7:T7"/>
    <mergeCell ref="U7:AH7"/>
    <mergeCell ref="AJ7:AM7"/>
    <mergeCell ref="AN7:AN8"/>
    <mergeCell ref="A5:B5"/>
    <mergeCell ref="C5:AN5"/>
    <mergeCell ref="A6:B6"/>
    <mergeCell ref="C6:G6"/>
    <mergeCell ref="A876:A877"/>
    <mergeCell ref="B876:B877"/>
    <mergeCell ref="C876:C877"/>
    <mergeCell ref="D876:D877"/>
    <mergeCell ref="E876:E877"/>
    <mergeCell ref="F876:F877"/>
    <mergeCell ref="G876:G877"/>
    <mergeCell ref="H876:H877"/>
    <mergeCell ref="I876:I877"/>
    <mergeCell ref="M876:M877"/>
    <mergeCell ref="N876:N877"/>
    <mergeCell ref="O876:O877"/>
    <mergeCell ref="P876:P877"/>
    <mergeCell ref="Q876:Q877"/>
    <mergeCell ref="H6:J6"/>
    <mergeCell ref="K6:N6"/>
    <mergeCell ref="P6:T6"/>
    <mergeCell ref="Y6:AN6"/>
    <mergeCell ref="J876:J877"/>
    <mergeCell ref="K876:K877"/>
    <mergeCell ref="L876:L877"/>
    <mergeCell ref="AM826:AM828"/>
    <mergeCell ref="AM829:AM830"/>
    <mergeCell ref="W876:W877"/>
    <mergeCell ref="X876:X877"/>
    <mergeCell ref="Y876:Y877"/>
    <mergeCell ref="Z876:Z877"/>
    <mergeCell ref="AA876:AA877"/>
    <mergeCell ref="R876:R877"/>
    <mergeCell ref="S876:S877"/>
    <mergeCell ref="T876:T877"/>
    <mergeCell ref="U876:U877"/>
    <mergeCell ref="V876:V877"/>
    <mergeCell ref="N879:N880"/>
    <mergeCell ref="O879:O880"/>
    <mergeCell ref="P879:P880"/>
    <mergeCell ref="Q879:Q880"/>
    <mergeCell ref="R879:R880"/>
    <mergeCell ref="AG876:AG877"/>
    <mergeCell ref="AH876:AH877"/>
    <mergeCell ref="AJ876:AJ877"/>
    <mergeCell ref="A879:A880"/>
    <mergeCell ref="B879:B880"/>
    <mergeCell ref="C879:C880"/>
    <mergeCell ref="D879:D880"/>
    <mergeCell ref="E879:E880"/>
    <mergeCell ref="F879:F880"/>
    <mergeCell ref="G879:G880"/>
    <mergeCell ref="H879:H880"/>
    <mergeCell ref="I879:I880"/>
    <mergeCell ref="J879:J880"/>
    <mergeCell ref="K879:K880"/>
    <mergeCell ref="L879:L880"/>
    <mergeCell ref="M879:M880"/>
    <mergeCell ref="AB876:AB877"/>
    <mergeCell ref="AC876:AC877"/>
    <mergeCell ref="AD876:AD877"/>
    <mergeCell ref="X879:X880"/>
    <mergeCell ref="Y879:Y880"/>
    <mergeCell ref="Z879:Z880"/>
    <mergeCell ref="AA879:AA880"/>
    <mergeCell ref="AB879:AB880"/>
    <mergeCell ref="S879:S880"/>
    <mergeCell ref="T879:T880"/>
    <mergeCell ref="U879:U880"/>
    <mergeCell ref="V879:V880"/>
    <mergeCell ref="W879:W880"/>
    <mergeCell ref="O889:O890"/>
    <mergeCell ref="P889:P890"/>
    <mergeCell ref="Q889:Q890"/>
    <mergeCell ref="R889:R890"/>
    <mergeCell ref="S889:S890"/>
    <mergeCell ref="AH879:AH880"/>
    <mergeCell ref="AJ879:AJ880"/>
    <mergeCell ref="A889:A890"/>
    <mergeCell ref="B889:B890"/>
    <mergeCell ref="C889:C890"/>
    <mergeCell ref="D889:D890"/>
    <mergeCell ref="E889:E890"/>
    <mergeCell ref="F889:F890"/>
    <mergeCell ref="G889:G890"/>
    <mergeCell ref="H889:H890"/>
    <mergeCell ref="I889:I890"/>
    <mergeCell ref="J889:J890"/>
    <mergeCell ref="K889:K890"/>
    <mergeCell ref="L889:L890"/>
    <mergeCell ref="M889:M890"/>
    <mergeCell ref="N889:N890"/>
    <mergeCell ref="AC879:AC880"/>
    <mergeCell ref="AD879:AD880"/>
    <mergeCell ref="AE879:AE880"/>
    <mergeCell ref="Y889:Y890"/>
    <mergeCell ref="Z889:Z890"/>
    <mergeCell ref="AA889:AA890"/>
    <mergeCell ref="AB889:AB890"/>
    <mergeCell ref="AC889:AC890"/>
    <mergeCell ref="T889:T890"/>
    <mergeCell ref="U889:U890"/>
    <mergeCell ref="V889:V890"/>
    <mergeCell ref="W889:W890"/>
    <mergeCell ref="X889:X890"/>
    <mergeCell ref="P917:P918"/>
    <mergeCell ref="Q917:Q918"/>
    <mergeCell ref="R917:R918"/>
    <mergeCell ref="S917:S918"/>
    <mergeCell ref="T917:T918"/>
    <mergeCell ref="AJ889:AJ890"/>
    <mergeCell ref="A917:A918"/>
    <mergeCell ref="B917:B918"/>
    <mergeCell ref="C917:C918"/>
    <mergeCell ref="D917:D918"/>
    <mergeCell ref="E917:E918"/>
    <mergeCell ref="F917:F918"/>
    <mergeCell ref="G917:G918"/>
    <mergeCell ref="H917:H918"/>
    <mergeCell ref="I917:I918"/>
    <mergeCell ref="J917:J918"/>
    <mergeCell ref="K917:K918"/>
    <mergeCell ref="L917:L918"/>
    <mergeCell ref="M917:M918"/>
    <mergeCell ref="N917:N918"/>
    <mergeCell ref="O917:O918"/>
    <mergeCell ref="AD889:AD890"/>
    <mergeCell ref="AE889:AE890"/>
    <mergeCell ref="AF889:AF890"/>
    <mergeCell ref="AJ917:AJ918"/>
    <mergeCell ref="Z917:Z918"/>
    <mergeCell ref="AA917:AA918"/>
    <mergeCell ref="AB917:AB918"/>
    <mergeCell ref="AC917:AC918"/>
    <mergeCell ref="AD917:AD918"/>
    <mergeCell ref="U917:U918"/>
    <mergeCell ref="V917:V918"/>
    <mergeCell ref="W917:W918"/>
    <mergeCell ref="X917:X918"/>
    <mergeCell ref="Y917:Y918"/>
    <mergeCell ref="F919:F920"/>
    <mergeCell ref="G919:G920"/>
    <mergeCell ref="H919:H920"/>
    <mergeCell ref="I919:I920"/>
    <mergeCell ref="J919:J920"/>
    <mergeCell ref="A919:A920"/>
    <mergeCell ref="B919:B920"/>
    <mergeCell ref="C919:C920"/>
    <mergeCell ref="D919:D920"/>
    <mergeCell ref="E919:E920"/>
    <mergeCell ref="P919:P920"/>
    <mergeCell ref="Q919:Q920"/>
    <mergeCell ref="R919:R920"/>
    <mergeCell ref="S919:S920"/>
    <mergeCell ref="T919:T920"/>
    <mergeCell ref="K919:K920"/>
    <mergeCell ref="L919:L920"/>
    <mergeCell ref="M919:M920"/>
    <mergeCell ref="N919:N920"/>
    <mergeCell ref="O919:O920"/>
    <mergeCell ref="AJ919:AJ920"/>
    <mergeCell ref="Z919:Z920"/>
    <mergeCell ref="AA919:AA920"/>
    <mergeCell ref="AB919:AB920"/>
    <mergeCell ref="AC919:AC920"/>
    <mergeCell ref="AD919:AD920"/>
    <mergeCell ref="U919:U920"/>
    <mergeCell ref="V919:V920"/>
    <mergeCell ref="W919:W920"/>
    <mergeCell ref="X919:X920"/>
    <mergeCell ref="Y919:Y920"/>
    <mergeCell ref="F940:F941"/>
    <mergeCell ref="G940:G941"/>
    <mergeCell ref="H940:H941"/>
    <mergeCell ref="I940:I941"/>
    <mergeCell ref="J940:J941"/>
    <mergeCell ref="A940:A941"/>
    <mergeCell ref="B940:B941"/>
    <mergeCell ref="C940:C941"/>
    <mergeCell ref="D940:D941"/>
    <mergeCell ref="E940:E941"/>
    <mergeCell ref="P940:P941"/>
    <mergeCell ref="Q940:Q941"/>
    <mergeCell ref="R940:R941"/>
    <mergeCell ref="S940:S941"/>
    <mergeCell ref="T940:T941"/>
    <mergeCell ref="K940:K941"/>
    <mergeCell ref="L940:L941"/>
    <mergeCell ref="M940:M941"/>
    <mergeCell ref="N940:N941"/>
    <mergeCell ref="O940:O941"/>
    <mergeCell ref="AJ940:AJ941"/>
    <mergeCell ref="Z940:Z941"/>
    <mergeCell ref="AA940:AA941"/>
    <mergeCell ref="AB940:AB941"/>
    <mergeCell ref="AC940:AC941"/>
    <mergeCell ref="AD940:AD941"/>
    <mergeCell ref="U940:U941"/>
    <mergeCell ref="V940:V941"/>
    <mergeCell ref="W940:W941"/>
    <mergeCell ref="X940:X941"/>
    <mergeCell ref="Y940:Y941"/>
    <mergeCell ref="AI876:AI877"/>
    <mergeCell ref="AI879:AI880"/>
    <mergeCell ref="AI940:AI941"/>
    <mergeCell ref="AI919:AI920"/>
    <mergeCell ref="AI917:AI918"/>
    <mergeCell ref="AI889:AI890"/>
    <mergeCell ref="AE940:AE941"/>
    <mergeCell ref="AF940:AF941"/>
    <mergeCell ref="AG940:AG941"/>
    <mergeCell ref="AH940:AH941"/>
    <mergeCell ref="AE919:AE920"/>
    <mergeCell ref="AF919:AF920"/>
    <mergeCell ref="AG919:AG920"/>
    <mergeCell ref="AH919:AH920"/>
    <mergeCell ref="AE917:AE918"/>
    <mergeCell ref="AF917:AF918"/>
    <mergeCell ref="AG917:AG918"/>
    <mergeCell ref="AH917:AH918"/>
    <mergeCell ref="AG889:AG890"/>
    <mergeCell ref="AH889:AH890"/>
    <mergeCell ref="AF879:AF880"/>
    <mergeCell ref="AG879:AG880"/>
    <mergeCell ref="AE876:AE877"/>
    <mergeCell ref="AF876:AF877"/>
  </mergeCells>
  <conditionalFormatting sqref="AK300:AK403">
    <cfRule type="containsText" dxfId="66" priority="1" stopIfTrue="1" operator="containsText" text="NO">
      <formula>NOT(ISERROR(SEARCH("NO",AK300)))</formula>
    </cfRule>
  </conditionalFormatting>
  <dataValidations count="1">
    <dataValidation type="list" allowBlank="1" showErrorMessage="1" sqref="AL8">
      <formula1>#REF!</formula1>
    </dataValidation>
  </dataValidations>
  <pageMargins left="0.70866141732283472" right="0.70866141732283472" top="0.74803149606299213" bottom="0.74803149606299213" header="0" footer="0"/>
  <pageSetup scale="55" orientation="landscape" r:id="rId1"/>
  <colBreaks count="1" manualBreakCount="1">
    <brk id="14" max="8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D349"/>
  <sheetViews>
    <sheetView workbookViewId="0">
      <selection activeCell="E5" sqref="E5"/>
    </sheetView>
  </sheetViews>
  <sheetFormatPr baseColWidth="10" defaultRowHeight="15" x14ac:dyDescent="0.25"/>
  <cols>
    <col min="2" max="3" width="51.28515625" style="2" customWidth="1"/>
    <col min="5" max="5" width="62.85546875" customWidth="1"/>
  </cols>
  <sheetData>
    <row r="1" spans="2:4" x14ac:dyDescent="0.25">
      <c r="B1" s="2" t="s">
        <v>1035</v>
      </c>
      <c r="C1" s="2" t="s">
        <v>1036</v>
      </c>
    </row>
    <row r="2" spans="2:4" ht="45" hidden="1" x14ac:dyDescent="0.25">
      <c r="B2" s="2" t="s">
        <v>236</v>
      </c>
      <c r="C2" s="2" t="s">
        <v>236</v>
      </c>
      <c r="D2" t="str">
        <f t="shared" ref="D2:D65" si="0">+IF(B2=C2,"SI","NO")</f>
        <v>SI</v>
      </c>
    </row>
    <row r="3" spans="2:4" ht="60" x14ac:dyDescent="0.25">
      <c r="B3" s="62" t="s">
        <v>879</v>
      </c>
      <c r="C3" s="2" t="s">
        <v>251</v>
      </c>
      <c r="D3" t="str">
        <f t="shared" si="0"/>
        <v>NO</v>
      </c>
    </row>
    <row r="4" spans="2:4" ht="30" x14ac:dyDescent="0.25">
      <c r="B4" s="62" t="s">
        <v>785</v>
      </c>
      <c r="C4" s="2" t="s">
        <v>107</v>
      </c>
      <c r="D4" t="str">
        <f t="shared" si="0"/>
        <v>NO</v>
      </c>
    </row>
    <row r="5" spans="2:4" ht="75" x14ac:dyDescent="0.25">
      <c r="B5" s="62" t="s">
        <v>882</v>
      </c>
      <c r="C5" s="2" t="s">
        <v>199</v>
      </c>
      <c r="D5" t="str">
        <f t="shared" si="0"/>
        <v>NO</v>
      </c>
    </row>
    <row r="6" spans="2:4" ht="45" x14ac:dyDescent="0.25">
      <c r="B6" s="62" t="s">
        <v>796</v>
      </c>
      <c r="C6" s="2" t="s">
        <v>86</v>
      </c>
      <c r="D6" t="str">
        <f t="shared" si="0"/>
        <v>NO</v>
      </c>
    </row>
    <row r="7" spans="2:4" ht="45" x14ac:dyDescent="0.25">
      <c r="B7" s="62" t="s">
        <v>869</v>
      </c>
      <c r="C7" s="2" t="s">
        <v>394</v>
      </c>
      <c r="D7" t="str">
        <f t="shared" si="0"/>
        <v>NO</v>
      </c>
    </row>
    <row r="8" spans="2:4" ht="60" hidden="1" x14ac:dyDescent="0.25">
      <c r="B8" s="2" t="s">
        <v>200</v>
      </c>
      <c r="C8" s="2" t="s">
        <v>200</v>
      </c>
      <c r="D8" t="str">
        <f t="shared" si="0"/>
        <v>SI</v>
      </c>
    </row>
    <row r="9" spans="2:4" ht="30" x14ac:dyDescent="0.25">
      <c r="B9" s="62" t="s">
        <v>890</v>
      </c>
      <c r="C9" s="2" t="s">
        <v>209</v>
      </c>
      <c r="D9" t="str">
        <f t="shared" si="0"/>
        <v>NO</v>
      </c>
    </row>
    <row r="10" spans="2:4" ht="30" hidden="1" x14ac:dyDescent="0.25">
      <c r="B10" s="2" t="s">
        <v>89</v>
      </c>
      <c r="C10" s="2" t="s">
        <v>89</v>
      </c>
      <c r="D10" t="str">
        <f t="shared" si="0"/>
        <v>SI</v>
      </c>
    </row>
    <row r="11" spans="2:4" ht="60" x14ac:dyDescent="0.25">
      <c r="B11" s="62" t="s">
        <v>871</v>
      </c>
      <c r="C11" s="2" t="s">
        <v>391</v>
      </c>
      <c r="D11" t="str">
        <f t="shared" si="0"/>
        <v>NO</v>
      </c>
    </row>
    <row r="12" spans="2:4" ht="30" hidden="1" x14ac:dyDescent="0.25">
      <c r="B12" s="2" t="s">
        <v>58</v>
      </c>
      <c r="C12" s="2" t="s">
        <v>58</v>
      </c>
      <c r="D12" t="str">
        <f t="shared" si="0"/>
        <v>SI</v>
      </c>
    </row>
    <row r="13" spans="2:4" ht="75" hidden="1" x14ac:dyDescent="0.25">
      <c r="B13" s="2" t="s">
        <v>786</v>
      </c>
      <c r="C13" s="2" t="s">
        <v>108</v>
      </c>
      <c r="D13" t="str">
        <f t="shared" si="0"/>
        <v>SI</v>
      </c>
    </row>
    <row r="14" spans="2:4" ht="45" x14ac:dyDescent="0.25">
      <c r="B14" s="62" t="s">
        <v>805</v>
      </c>
      <c r="C14" s="2" t="s">
        <v>47</v>
      </c>
      <c r="D14" t="str">
        <f t="shared" si="0"/>
        <v>NO</v>
      </c>
    </row>
    <row r="15" spans="2:4" ht="30" hidden="1" x14ac:dyDescent="0.25">
      <c r="B15" s="2" t="s">
        <v>795</v>
      </c>
      <c r="C15" s="2" t="s">
        <v>87</v>
      </c>
      <c r="D15" t="str">
        <f t="shared" si="0"/>
        <v>SI</v>
      </c>
    </row>
    <row r="16" spans="2:4" ht="60" x14ac:dyDescent="0.25">
      <c r="B16" s="62" t="s">
        <v>577</v>
      </c>
      <c r="C16" s="2" t="s">
        <v>385</v>
      </c>
      <c r="D16" t="str">
        <f t="shared" si="0"/>
        <v>NO</v>
      </c>
    </row>
    <row r="17" spans="2:4" ht="30" hidden="1" x14ac:dyDescent="0.25">
      <c r="B17" s="2" t="s">
        <v>334</v>
      </c>
      <c r="C17" s="2" t="s">
        <v>334</v>
      </c>
      <c r="D17" t="str">
        <f t="shared" si="0"/>
        <v>SI</v>
      </c>
    </row>
    <row r="18" spans="2:4" ht="75" x14ac:dyDescent="0.25">
      <c r="B18" s="62" t="s">
        <v>788</v>
      </c>
      <c r="C18" s="2" t="s">
        <v>28</v>
      </c>
      <c r="D18" t="str">
        <f t="shared" si="0"/>
        <v>NO</v>
      </c>
    </row>
    <row r="19" spans="2:4" ht="60" hidden="1" x14ac:dyDescent="0.25">
      <c r="B19" s="2" t="s">
        <v>228</v>
      </c>
      <c r="C19" s="2" t="s">
        <v>228</v>
      </c>
      <c r="D19" t="str">
        <f t="shared" si="0"/>
        <v>SI</v>
      </c>
    </row>
    <row r="20" spans="2:4" ht="45" hidden="1" x14ac:dyDescent="0.25">
      <c r="B20" s="2" t="s">
        <v>94</v>
      </c>
      <c r="C20" s="2" t="s">
        <v>94</v>
      </c>
      <c r="D20" t="str">
        <f t="shared" si="0"/>
        <v>SI</v>
      </c>
    </row>
    <row r="21" spans="2:4" ht="45" hidden="1" x14ac:dyDescent="0.25">
      <c r="B21" s="2" t="s">
        <v>95</v>
      </c>
      <c r="C21" s="2" t="s">
        <v>95</v>
      </c>
      <c r="D21" t="str">
        <f t="shared" si="0"/>
        <v>SI</v>
      </c>
    </row>
    <row r="22" spans="2:4" ht="30" hidden="1" x14ac:dyDescent="0.25">
      <c r="B22" s="2" t="s">
        <v>104</v>
      </c>
      <c r="C22" s="2" t="s">
        <v>104</v>
      </c>
      <c r="D22" t="str">
        <f t="shared" si="0"/>
        <v>SI</v>
      </c>
    </row>
    <row r="23" spans="2:4" ht="105" x14ac:dyDescent="0.25">
      <c r="B23" s="62" t="s">
        <v>787</v>
      </c>
      <c r="C23" s="2" t="s">
        <v>29</v>
      </c>
      <c r="D23" t="str">
        <f t="shared" si="0"/>
        <v>NO</v>
      </c>
    </row>
    <row r="24" spans="2:4" hidden="1" x14ac:dyDescent="0.25">
      <c r="B24" s="2" t="s">
        <v>405</v>
      </c>
      <c r="C24" s="2" t="s">
        <v>405</v>
      </c>
      <c r="D24" t="str">
        <f t="shared" si="0"/>
        <v>SI</v>
      </c>
    </row>
    <row r="25" spans="2:4" ht="45" hidden="1" x14ac:dyDescent="0.25">
      <c r="B25" s="2" t="s">
        <v>453</v>
      </c>
      <c r="C25" s="2" t="s">
        <v>453</v>
      </c>
      <c r="D25" t="str">
        <f t="shared" si="0"/>
        <v>SI</v>
      </c>
    </row>
    <row r="26" spans="2:4" ht="30" hidden="1" x14ac:dyDescent="0.25">
      <c r="B26" s="2" t="s">
        <v>427</v>
      </c>
      <c r="C26" s="2" t="s">
        <v>427</v>
      </c>
      <c r="D26" t="str">
        <f t="shared" si="0"/>
        <v>SI</v>
      </c>
    </row>
    <row r="27" spans="2:4" ht="30" hidden="1" x14ac:dyDescent="0.25">
      <c r="B27" s="2" t="s">
        <v>59</v>
      </c>
      <c r="C27" s="2" t="s">
        <v>59</v>
      </c>
      <c r="D27" t="str">
        <f t="shared" si="0"/>
        <v>SI</v>
      </c>
    </row>
    <row r="28" spans="2:4" ht="60" hidden="1" x14ac:dyDescent="0.25">
      <c r="B28" s="2" t="s">
        <v>201</v>
      </c>
      <c r="C28" s="2" t="s">
        <v>201</v>
      </c>
      <c r="D28" t="str">
        <f t="shared" si="0"/>
        <v>SI</v>
      </c>
    </row>
    <row r="29" spans="2:4" ht="60" x14ac:dyDescent="0.25">
      <c r="B29" s="62" t="s">
        <v>823</v>
      </c>
      <c r="C29" s="2" t="s">
        <v>410</v>
      </c>
      <c r="D29" t="str">
        <f t="shared" si="0"/>
        <v>NO</v>
      </c>
    </row>
    <row r="30" spans="2:4" ht="30" hidden="1" x14ac:dyDescent="0.25">
      <c r="B30" s="2" t="s">
        <v>210</v>
      </c>
      <c r="C30" s="2" t="s">
        <v>210</v>
      </c>
      <c r="D30" t="str">
        <f t="shared" si="0"/>
        <v>SI</v>
      </c>
    </row>
    <row r="31" spans="2:4" ht="30" hidden="1" x14ac:dyDescent="0.25">
      <c r="B31" s="2" t="s">
        <v>211</v>
      </c>
      <c r="C31" s="2" t="s">
        <v>211</v>
      </c>
      <c r="D31" t="str">
        <f t="shared" si="0"/>
        <v>SI</v>
      </c>
    </row>
    <row r="32" spans="2:4" ht="60" hidden="1" x14ac:dyDescent="0.25">
      <c r="B32" s="2" t="s">
        <v>19</v>
      </c>
      <c r="C32" s="2" t="s">
        <v>19</v>
      </c>
      <c r="D32" t="str">
        <f t="shared" si="0"/>
        <v>SI</v>
      </c>
    </row>
    <row r="33" spans="2:4" ht="90" x14ac:dyDescent="0.25">
      <c r="B33" s="62" t="s">
        <v>483</v>
      </c>
      <c r="C33" s="2" t="s">
        <v>147</v>
      </c>
      <c r="D33" t="str">
        <f t="shared" si="0"/>
        <v>NO</v>
      </c>
    </row>
    <row r="34" spans="2:4" ht="30" hidden="1" x14ac:dyDescent="0.25">
      <c r="B34" s="2" t="s">
        <v>38</v>
      </c>
      <c r="C34" s="2" t="s">
        <v>38</v>
      </c>
      <c r="D34" t="str">
        <f t="shared" si="0"/>
        <v>SI</v>
      </c>
    </row>
    <row r="35" spans="2:4" ht="90" hidden="1" x14ac:dyDescent="0.25">
      <c r="B35" s="2" t="s">
        <v>379</v>
      </c>
      <c r="C35" s="2" t="s">
        <v>379</v>
      </c>
      <c r="D35" t="str">
        <f t="shared" si="0"/>
        <v>SI</v>
      </c>
    </row>
    <row r="36" spans="2:4" ht="30" hidden="1" x14ac:dyDescent="0.25">
      <c r="B36" s="2" t="s">
        <v>284</v>
      </c>
      <c r="C36" s="2" t="s">
        <v>284</v>
      </c>
      <c r="D36" t="str">
        <f t="shared" si="0"/>
        <v>SI</v>
      </c>
    </row>
    <row r="37" spans="2:4" ht="30" hidden="1" x14ac:dyDescent="0.25">
      <c r="B37" s="2" t="s">
        <v>285</v>
      </c>
      <c r="C37" s="2" t="s">
        <v>285</v>
      </c>
      <c r="D37" t="str">
        <f t="shared" si="0"/>
        <v>SI</v>
      </c>
    </row>
    <row r="38" spans="2:4" ht="45" x14ac:dyDescent="0.25">
      <c r="B38" s="62" t="s">
        <v>806</v>
      </c>
      <c r="C38" s="2" t="s">
        <v>54</v>
      </c>
      <c r="D38" t="str">
        <f t="shared" si="0"/>
        <v>NO</v>
      </c>
    </row>
    <row r="39" spans="2:4" ht="30" hidden="1" x14ac:dyDescent="0.25">
      <c r="B39" s="2" t="s">
        <v>48</v>
      </c>
      <c r="C39" s="2" t="s">
        <v>48</v>
      </c>
      <c r="D39" t="str">
        <f t="shared" si="0"/>
        <v>SI</v>
      </c>
    </row>
    <row r="40" spans="2:4" ht="75" hidden="1" x14ac:dyDescent="0.25">
      <c r="B40" s="2" t="s">
        <v>192</v>
      </c>
      <c r="C40" s="2" t="s">
        <v>192</v>
      </c>
      <c r="D40" t="str">
        <f t="shared" si="0"/>
        <v>SI</v>
      </c>
    </row>
    <row r="41" spans="2:4" ht="45" x14ac:dyDescent="0.25">
      <c r="B41" s="62" t="s">
        <v>891</v>
      </c>
      <c r="C41" s="2" t="s">
        <v>212</v>
      </c>
      <c r="D41" t="str">
        <f t="shared" si="0"/>
        <v>NO</v>
      </c>
    </row>
    <row r="42" spans="2:4" ht="30" hidden="1" x14ac:dyDescent="0.25">
      <c r="B42" s="2" t="s">
        <v>275</v>
      </c>
      <c r="C42" s="2" t="s">
        <v>275</v>
      </c>
      <c r="D42" t="str">
        <f t="shared" si="0"/>
        <v>SI</v>
      </c>
    </row>
    <row r="43" spans="2:4" ht="75" x14ac:dyDescent="0.25">
      <c r="B43" s="62" t="s">
        <v>884</v>
      </c>
      <c r="C43" s="2" t="s">
        <v>202</v>
      </c>
      <c r="D43" t="str">
        <f t="shared" si="0"/>
        <v>NO</v>
      </c>
    </row>
    <row r="44" spans="2:4" ht="45" x14ac:dyDescent="0.25">
      <c r="B44" s="62" t="s">
        <v>826</v>
      </c>
      <c r="C44" s="2" t="s">
        <v>463</v>
      </c>
      <c r="D44" t="str">
        <f t="shared" si="0"/>
        <v>NO</v>
      </c>
    </row>
    <row r="45" spans="2:4" ht="60" hidden="1" x14ac:dyDescent="0.25">
      <c r="B45" s="2" t="s">
        <v>142</v>
      </c>
      <c r="C45" s="2" t="s">
        <v>142</v>
      </c>
      <c r="D45" t="str">
        <f t="shared" si="0"/>
        <v>SI</v>
      </c>
    </row>
    <row r="46" spans="2:4" ht="45" x14ac:dyDescent="0.25">
      <c r="B46" s="62" t="s">
        <v>832</v>
      </c>
      <c r="C46" s="2" t="s">
        <v>435</v>
      </c>
      <c r="D46" t="str">
        <f t="shared" si="0"/>
        <v>NO</v>
      </c>
    </row>
    <row r="47" spans="2:4" ht="45" x14ac:dyDescent="0.25">
      <c r="B47" s="62" t="s">
        <v>547</v>
      </c>
      <c r="C47" s="2" t="s">
        <v>436</v>
      </c>
      <c r="D47" t="str">
        <f t="shared" si="0"/>
        <v>NO</v>
      </c>
    </row>
    <row r="48" spans="2:4" ht="45" hidden="1" x14ac:dyDescent="0.25">
      <c r="B48" s="2" t="s">
        <v>143</v>
      </c>
      <c r="C48" s="2" t="s">
        <v>143</v>
      </c>
      <c r="D48" t="str">
        <f t="shared" si="0"/>
        <v>SI</v>
      </c>
    </row>
    <row r="49" spans="2:4" ht="105" x14ac:dyDescent="0.25">
      <c r="B49" s="62" t="s">
        <v>861</v>
      </c>
      <c r="C49" s="2" t="s">
        <v>314</v>
      </c>
      <c r="D49" t="str">
        <f t="shared" si="0"/>
        <v>NO</v>
      </c>
    </row>
    <row r="50" spans="2:4" ht="30" hidden="1" x14ac:dyDescent="0.25">
      <c r="B50" s="2" t="s">
        <v>446</v>
      </c>
      <c r="C50" s="2" t="s">
        <v>446</v>
      </c>
      <c r="D50" t="str">
        <f t="shared" si="0"/>
        <v>SI</v>
      </c>
    </row>
    <row r="51" spans="2:4" ht="30" x14ac:dyDescent="0.25">
      <c r="B51" s="62" t="s">
        <v>849</v>
      </c>
      <c r="C51" s="2" t="s">
        <v>357</v>
      </c>
      <c r="D51" t="str">
        <f t="shared" si="0"/>
        <v>NO</v>
      </c>
    </row>
    <row r="52" spans="2:4" ht="45" hidden="1" x14ac:dyDescent="0.25">
      <c r="B52" s="62" t="s">
        <v>213</v>
      </c>
      <c r="C52" s="2" t="s">
        <v>213</v>
      </c>
      <c r="D52" t="str">
        <f t="shared" si="0"/>
        <v>SI</v>
      </c>
    </row>
    <row r="53" spans="2:4" ht="45" x14ac:dyDescent="0.25">
      <c r="B53" s="62" t="s">
        <v>848</v>
      </c>
      <c r="C53" s="2" t="s">
        <v>359</v>
      </c>
      <c r="D53" t="str">
        <f t="shared" si="0"/>
        <v>NO</v>
      </c>
    </row>
    <row r="54" spans="2:4" ht="45" hidden="1" x14ac:dyDescent="0.25">
      <c r="B54" s="2" t="s">
        <v>51</v>
      </c>
      <c r="C54" s="2" t="s">
        <v>51</v>
      </c>
      <c r="D54" t="str">
        <f t="shared" si="0"/>
        <v>SI</v>
      </c>
    </row>
    <row r="55" spans="2:4" ht="45" hidden="1" x14ac:dyDescent="0.25">
      <c r="B55" s="2" t="s">
        <v>60</v>
      </c>
      <c r="C55" s="2" t="s">
        <v>60</v>
      </c>
      <c r="D55" t="str">
        <f t="shared" si="0"/>
        <v>SI</v>
      </c>
    </row>
    <row r="56" spans="2:4" ht="60" hidden="1" x14ac:dyDescent="0.25">
      <c r="B56" s="2" t="s">
        <v>193</v>
      </c>
      <c r="C56" s="2" t="s">
        <v>193</v>
      </c>
      <c r="D56" t="str">
        <f t="shared" si="0"/>
        <v>SI</v>
      </c>
    </row>
    <row r="57" spans="2:4" ht="45" hidden="1" x14ac:dyDescent="0.25">
      <c r="B57" s="2" t="s">
        <v>66</v>
      </c>
      <c r="C57" s="2" t="s">
        <v>66</v>
      </c>
      <c r="D57" t="str">
        <f t="shared" si="0"/>
        <v>SI</v>
      </c>
    </row>
    <row r="58" spans="2:4" ht="30" hidden="1" x14ac:dyDescent="0.25">
      <c r="B58" s="2" t="s">
        <v>194</v>
      </c>
      <c r="C58" s="2" t="s">
        <v>194</v>
      </c>
      <c r="D58" t="str">
        <f t="shared" si="0"/>
        <v>SI</v>
      </c>
    </row>
    <row r="59" spans="2:4" ht="45" x14ac:dyDescent="0.25">
      <c r="B59" s="62" t="s">
        <v>831</v>
      </c>
      <c r="C59" s="2" t="s">
        <v>437</v>
      </c>
      <c r="D59" t="str">
        <f t="shared" si="0"/>
        <v>NO</v>
      </c>
    </row>
    <row r="60" spans="2:4" ht="30" hidden="1" x14ac:dyDescent="0.25">
      <c r="B60" s="2" t="s">
        <v>447</v>
      </c>
      <c r="C60" s="2" t="s">
        <v>447</v>
      </c>
      <c r="D60" t="str">
        <f t="shared" si="0"/>
        <v>SI</v>
      </c>
    </row>
    <row r="61" spans="2:4" ht="30" x14ac:dyDescent="0.25">
      <c r="B61" s="62" t="s">
        <v>885</v>
      </c>
      <c r="C61" s="2" t="s">
        <v>203</v>
      </c>
      <c r="D61" t="str">
        <f t="shared" si="0"/>
        <v>NO</v>
      </c>
    </row>
    <row r="62" spans="2:4" ht="45" x14ac:dyDescent="0.25">
      <c r="B62" s="62" t="s">
        <v>816</v>
      </c>
      <c r="C62" s="2" t="s">
        <v>459</v>
      </c>
      <c r="D62" t="str">
        <f t="shared" si="0"/>
        <v>NO</v>
      </c>
    </row>
    <row r="63" spans="2:4" ht="45" hidden="1" x14ac:dyDescent="0.25">
      <c r="B63" s="2" t="s">
        <v>214</v>
      </c>
      <c r="C63" s="2" t="s">
        <v>214</v>
      </c>
      <c r="D63" t="str">
        <f t="shared" si="0"/>
        <v>SI</v>
      </c>
    </row>
    <row r="64" spans="2:4" ht="45" hidden="1" x14ac:dyDescent="0.25">
      <c r="B64" s="2" t="s">
        <v>96</v>
      </c>
      <c r="C64" s="2" t="s">
        <v>96</v>
      </c>
      <c r="D64" t="str">
        <f t="shared" si="0"/>
        <v>SI</v>
      </c>
    </row>
    <row r="65" spans="2:4" ht="45" hidden="1" x14ac:dyDescent="0.25">
      <c r="B65" s="2" t="s">
        <v>262</v>
      </c>
      <c r="C65" s="2" t="s">
        <v>262</v>
      </c>
      <c r="D65" t="str">
        <f t="shared" si="0"/>
        <v>SI</v>
      </c>
    </row>
    <row r="66" spans="2:4" ht="60" x14ac:dyDescent="0.25">
      <c r="B66" s="62" t="s">
        <v>887</v>
      </c>
      <c r="C66" s="2" t="s">
        <v>276</v>
      </c>
      <c r="D66" t="str">
        <f t="shared" ref="D66:D129" si="1">+IF(B66=C66,"SI","NO")</f>
        <v>NO</v>
      </c>
    </row>
    <row r="67" spans="2:4" ht="60" hidden="1" x14ac:dyDescent="0.25">
      <c r="B67" s="2" t="s">
        <v>400</v>
      </c>
      <c r="C67" s="2" t="s">
        <v>400</v>
      </c>
      <c r="D67" t="str">
        <f t="shared" si="1"/>
        <v>SI</v>
      </c>
    </row>
    <row r="68" spans="2:4" ht="45" x14ac:dyDescent="0.25">
      <c r="B68" s="62" t="s">
        <v>874</v>
      </c>
      <c r="C68" s="2" t="s">
        <v>304</v>
      </c>
      <c r="D68" t="str">
        <f t="shared" si="1"/>
        <v>NO</v>
      </c>
    </row>
    <row r="69" spans="2:4" ht="30" hidden="1" x14ac:dyDescent="0.25">
      <c r="B69" s="62" t="s">
        <v>464</v>
      </c>
      <c r="C69" s="2" t="s">
        <v>464</v>
      </c>
      <c r="D69" t="str">
        <f t="shared" si="1"/>
        <v>SI</v>
      </c>
    </row>
    <row r="70" spans="2:4" ht="30" hidden="1" x14ac:dyDescent="0.25">
      <c r="B70" s="62" t="s">
        <v>114</v>
      </c>
      <c r="C70" s="2" t="s">
        <v>114</v>
      </c>
      <c r="D70" t="str">
        <f t="shared" si="1"/>
        <v>SI</v>
      </c>
    </row>
    <row r="71" spans="2:4" hidden="1" x14ac:dyDescent="0.25">
      <c r="B71" s="62" t="s">
        <v>120</v>
      </c>
      <c r="C71" s="2" t="s">
        <v>120</v>
      </c>
      <c r="D71" t="str">
        <f t="shared" si="1"/>
        <v>SI</v>
      </c>
    </row>
    <row r="72" spans="2:4" ht="75" hidden="1" x14ac:dyDescent="0.25">
      <c r="B72" s="62" t="s">
        <v>247</v>
      </c>
      <c r="C72" s="2" t="s">
        <v>247</v>
      </c>
      <c r="D72" t="str">
        <f t="shared" si="1"/>
        <v>SI</v>
      </c>
    </row>
    <row r="73" spans="2:4" ht="75" hidden="1" x14ac:dyDescent="0.25">
      <c r="B73" s="62" t="s">
        <v>144</v>
      </c>
      <c r="C73" s="2" t="s">
        <v>144</v>
      </c>
      <c r="D73" t="str">
        <f t="shared" si="1"/>
        <v>SI</v>
      </c>
    </row>
    <row r="74" spans="2:4" ht="30" hidden="1" x14ac:dyDescent="0.25">
      <c r="B74" s="2" t="s">
        <v>8</v>
      </c>
      <c r="C74" s="2" t="s">
        <v>8</v>
      </c>
      <c r="D74" t="str">
        <f t="shared" si="1"/>
        <v>SI</v>
      </c>
    </row>
    <row r="75" spans="2:4" ht="30" hidden="1" x14ac:dyDescent="0.25">
      <c r="B75" s="2" t="s">
        <v>406</v>
      </c>
      <c r="C75" s="2" t="s">
        <v>406</v>
      </c>
      <c r="D75" t="str">
        <f t="shared" si="1"/>
        <v>SI</v>
      </c>
    </row>
    <row r="76" spans="2:4" ht="30" hidden="1" x14ac:dyDescent="0.25">
      <c r="B76" s="2" t="s">
        <v>229</v>
      </c>
      <c r="C76" s="2" t="s">
        <v>229</v>
      </c>
      <c r="D76" t="str">
        <f t="shared" si="1"/>
        <v>SI</v>
      </c>
    </row>
    <row r="77" spans="2:4" ht="45" hidden="1" x14ac:dyDescent="0.25">
      <c r="B77" s="2" t="s">
        <v>311</v>
      </c>
      <c r="C77" s="2" t="s">
        <v>311</v>
      </c>
      <c r="D77" t="str">
        <f t="shared" si="1"/>
        <v>SI</v>
      </c>
    </row>
    <row r="78" spans="2:4" ht="105" x14ac:dyDescent="0.25">
      <c r="B78" s="62" t="s">
        <v>842</v>
      </c>
      <c r="C78" s="2" t="s">
        <v>380</v>
      </c>
      <c r="D78" t="str">
        <f t="shared" si="1"/>
        <v>NO</v>
      </c>
    </row>
    <row r="79" spans="2:4" ht="30" hidden="1" x14ac:dyDescent="0.25">
      <c r="B79" s="2" t="s">
        <v>230</v>
      </c>
      <c r="C79" s="2" t="s">
        <v>230</v>
      </c>
      <c r="D79" t="str">
        <f t="shared" si="1"/>
        <v>SI</v>
      </c>
    </row>
    <row r="80" spans="2:4" ht="75" x14ac:dyDescent="0.25">
      <c r="B80" s="62" t="s">
        <v>889</v>
      </c>
      <c r="C80" s="2" t="s">
        <v>215</v>
      </c>
      <c r="D80" t="str">
        <f t="shared" si="1"/>
        <v>NO</v>
      </c>
    </row>
    <row r="81" spans="2:4" ht="30" hidden="1" x14ac:dyDescent="0.25">
      <c r="B81" s="2" t="s">
        <v>216</v>
      </c>
      <c r="C81" s="2" t="s">
        <v>216</v>
      </c>
      <c r="D81" t="str">
        <f t="shared" si="1"/>
        <v>SI</v>
      </c>
    </row>
    <row r="82" spans="2:4" ht="75" hidden="1" x14ac:dyDescent="0.25">
      <c r="B82" s="2" t="s">
        <v>217</v>
      </c>
      <c r="C82" s="2" t="s">
        <v>217</v>
      </c>
      <c r="D82" t="str">
        <f t="shared" si="1"/>
        <v>SI</v>
      </c>
    </row>
    <row r="83" spans="2:4" ht="60" hidden="1" x14ac:dyDescent="0.25">
      <c r="B83" s="2" t="s">
        <v>154</v>
      </c>
      <c r="C83" s="2" t="s">
        <v>154</v>
      </c>
      <c r="D83" t="str">
        <f t="shared" si="1"/>
        <v>SI</v>
      </c>
    </row>
    <row r="84" spans="2:4" ht="60" hidden="1" x14ac:dyDescent="0.25">
      <c r="B84" s="2" t="s">
        <v>341</v>
      </c>
      <c r="C84" s="2" t="s">
        <v>341</v>
      </c>
      <c r="D84" t="str">
        <f t="shared" si="1"/>
        <v>SI</v>
      </c>
    </row>
    <row r="85" spans="2:4" ht="45" hidden="1" x14ac:dyDescent="0.25">
      <c r="B85" s="2" t="s">
        <v>342</v>
      </c>
      <c r="C85" s="2" t="s">
        <v>342</v>
      </c>
      <c r="D85" t="str">
        <f t="shared" si="1"/>
        <v>SI</v>
      </c>
    </row>
    <row r="86" spans="2:4" ht="45" x14ac:dyDescent="0.25">
      <c r="B86" s="62" t="s">
        <v>875</v>
      </c>
      <c r="C86" s="2" t="s">
        <v>290</v>
      </c>
      <c r="D86" t="str">
        <f t="shared" si="1"/>
        <v>NO</v>
      </c>
    </row>
    <row r="87" spans="2:4" ht="30" hidden="1" x14ac:dyDescent="0.25">
      <c r="B87" s="2" t="s">
        <v>292</v>
      </c>
      <c r="C87" s="2" t="s">
        <v>292</v>
      </c>
      <c r="D87" t="str">
        <f t="shared" si="1"/>
        <v>SI</v>
      </c>
    </row>
    <row r="88" spans="2:4" ht="30" hidden="1" x14ac:dyDescent="0.25">
      <c r="B88" s="2" t="s">
        <v>386</v>
      </c>
      <c r="C88" s="2" t="s">
        <v>386</v>
      </c>
      <c r="D88" t="str">
        <f t="shared" si="1"/>
        <v>SI</v>
      </c>
    </row>
    <row r="89" spans="2:4" ht="45" x14ac:dyDescent="0.25">
      <c r="B89" s="62" t="s">
        <v>657</v>
      </c>
      <c r="C89" s="2" t="s">
        <v>401</v>
      </c>
      <c r="D89" t="str">
        <f t="shared" si="1"/>
        <v>NO</v>
      </c>
    </row>
    <row r="90" spans="2:4" ht="45" x14ac:dyDescent="0.25">
      <c r="B90" s="62" t="s">
        <v>652</v>
      </c>
      <c r="C90" s="2" t="s">
        <v>395</v>
      </c>
      <c r="D90" t="str">
        <f t="shared" si="1"/>
        <v>NO</v>
      </c>
    </row>
    <row r="91" spans="2:4" ht="30" hidden="1" x14ac:dyDescent="0.25">
      <c r="B91" s="2" t="s">
        <v>269</v>
      </c>
      <c r="C91" s="2" t="s">
        <v>269</v>
      </c>
      <c r="D91" t="str">
        <f t="shared" si="1"/>
        <v>SI</v>
      </c>
    </row>
    <row r="92" spans="2:4" ht="30" hidden="1" x14ac:dyDescent="0.25">
      <c r="B92" s="2" t="s">
        <v>84</v>
      </c>
      <c r="C92" s="2" t="s">
        <v>84</v>
      </c>
      <c r="D92" t="str">
        <f t="shared" si="1"/>
        <v>SI</v>
      </c>
    </row>
    <row r="93" spans="2:4" ht="45" hidden="1" x14ac:dyDescent="0.25">
      <c r="B93" s="2" t="s">
        <v>300</v>
      </c>
      <c r="C93" s="2" t="s">
        <v>300</v>
      </c>
      <c r="D93" t="str">
        <f t="shared" si="1"/>
        <v>SI</v>
      </c>
    </row>
    <row r="94" spans="2:4" ht="45" hidden="1" x14ac:dyDescent="0.25">
      <c r="B94" s="2" t="s">
        <v>218</v>
      </c>
      <c r="C94" s="2" t="s">
        <v>218</v>
      </c>
      <c r="D94" t="str">
        <f t="shared" si="1"/>
        <v>SI</v>
      </c>
    </row>
    <row r="95" spans="2:4" ht="45" hidden="1" x14ac:dyDescent="0.25">
      <c r="B95" s="2" t="s">
        <v>270</v>
      </c>
      <c r="C95" s="2" t="s">
        <v>270</v>
      </c>
      <c r="D95" t="str">
        <f t="shared" si="1"/>
        <v>SI</v>
      </c>
    </row>
    <row r="96" spans="2:4" ht="60" hidden="1" x14ac:dyDescent="0.25">
      <c r="B96" s="2" t="s">
        <v>325</v>
      </c>
      <c r="C96" s="2" t="s">
        <v>325</v>
      </c>
      <c r="D96" t="str">
        <f t="shared" si="1"/>
        <v>SI</v>
      </c>
    </row>
    <row r="97" spans="2:4" ht="60" x14ac:dyDescent="0.25">
      <c r="B97" s="62" t="s">
        <v>864</v>
      </c>
      <c r="C97" s="2" t="s">
        <v>326</v>
      </c>
      <c r="D97" t="str">
        <f t="shared" si="1"/>
        <v>NO</v>
      </c>
    </row>
    <row r="98" spans="2:4" ht="30" x14ac:dyDescent="0.25">
      <c r="B98" s="62" t="s">
        <v>660</v>
      </c>
      <c r="C98" s="2" t="s">
        <v>301</v>
      </c>
      <c r="D98" t="str">
        <f t="shared" si="1"/>
        <v>NO</v>
      </c>
    </row>
    <row r="99" spans="2:4" ht="60" hidden="1" x14ac:dyDescent="0.25">
      <c r="B99" s="2" t="s">
        <v>204</v>
      </c>
      <c r="C99" s="2" t="s">
        <v>204</v>
      </c>
      <c r="D99" t="str">
        <f t="shared" si="1"/>
        <v>SI</v>
      </c>
    </row>
    <row r="100" spans="2:4" ht="105" hidden="1" x14ac:dyDescent="0.25">
      <c r="B100" s="2" t="s">
        <v>343</v>
      </c>
      <c r="C100" s="2" t="s">
        <v>343</v>
      </c>
      <c r="D100" t="str">
        <f t="shared" si="1"/>
        <v>SI</v>
      </c>
    </row>
    <row r="101" spans="2:4" ht="45" hidden="1" x14ac:dyDescent="0.25">
      <c r="B101" s="2" t="s">
        <v>302</v>
      </c>
      <c r="C101" s="2" t="s">
        <v>302</v>
      </c>
      <c r="D101" t="str">
        <f t="shared" si="1"/>
        <v>SI</v>
      </c>
    </row>
    <row r="102" spans="2:4" ht="30" hidden="1" x14ac:dyDescent="0.25">
      <c r="B102" s="2" t="s">
        <v>39</v>
      </c>
      <c r="C102" s="2" t="s">
        <v>39</v>
      </c>
      <c r="D102" t="str">
        <f t="shared" si="1"/>
        <v>SI</v>
      </c>
    </row>
    <row r="103" spans="2:4" ht="30" hidden="1" x14ac:dyDescent="0.25">
      <c r="B103" s="2" t="s">
        <v>263</v>
      </c>
      <c r="C103" s="2" t="s">
        <v>263</v>
      </c>
      <c r="D103" t="str">
        <f t="shared" si="1"/>
        <v>SI</v>
      </c>
    </row>
    <row r="104" spans="2:4" ht="30" hidden="1" x14ac:dyDescent="0.25">
      <c r="B104" s="2" t="s">
        <v>264</v>
      </c>
      <c r="C104" s="2" t="s">
        <v>264</v>
      </c>
      <c r="D104" t="str">
        <f t="shared" si="1"/>
        <v>SI</v>
      </c>
    </row>
    <row r="105" spans="2:4" ht="45" hidden="1" x14ac:dyDescent="0.25">
      <c r="B105" s="2" t="s">
        <v>49</v>
      </c>
      <c r="C105" s="2" t="s">
        <v>49</v>
      </c>
      <c r="D105" t="str">
        <f t="shared" si="1"/>
        <v>SI</v>
      </c>
    </row>
    <row r="106" spans="2:4" ht="45" hidden="1" x14ac:dyDescent="0.25">
      <c r="B106" s="2" t="s">
        <v>783</v>
      </c>
      <c r="C106" s="2" t="s">
        <v>109</v>
      </c>
      <c r="D106" t="str">
        <f t="shared" si="1"/>
        <v>SI</v>
      </c>
    </row>
    <row r="107" spans="2:4" ht="30" x14ac:dyDescent="0.25">
      <c r="B107" s="62" t="s">
        <v>811</v>
      </c>
      <c r="C107" s="2" t="s">
        <v>277</v>
      </c>
      <c r="D107" t="str">
        <f t="shared" si="1"/>
        <v>NO</v>
      </c>
    </row>
    <row r="108" spans="2:4" ht="30" x14ac:dyDescent="0.25">
      <c r="B108" s="62" t="s">
        <v>277</v>
      </c>
      <c r="C108" s="2" t="s">
        <v>14</v>
      </c>
      <c r="D108" t="str">
        <f t="shared" si="1"/>
        <v>NO</v>
      </c>
    </row>
    <row r="109" spans="2:4" ht="30" hidden="1" x14ac:dyDescent="0.25">
      <c r="B109" s="2" t="s">
        <v>450</v>
      </c>
      <c r="C109" s="2" t="s">
        <v>450</v>
      </c>
      <c r="D109" t="str">
        <f t="shared" si="1"/>
        <v>SI</v>
      </c>
    </row>
    <row r="110" spans="2:4" ht="45" hidden="1" x14ac:dyDescent="0.25">
      <c r="B110" s="2" t="s">
        <v>117</v>
      </c>
      <c r="C110" s="2" t="s">
        <v>117</v>
      </c>
      <c r="D110" t="str">
        <f t="shared" si="1"/>
        <v>SI</v>
      </c>
    </row>
    <row r="111" spans="2:4" ht="60" x14ac:dyDescent="0.25">
      <c r="B111" s="62" t="s">
        <v>784</v>
      </c>
      <c r="C111" s="2" t="s">
        <v>110</v>
      </c>
      <c r="D111" t="str">
        <f t="shared" si="1"/>
        <v>NO</v>
      </c>
    </row>
    <row r="112" spans="2:4" ht="30" hidden="1" x14ac:dyDescent="0.25">
      <c r="B112" s="2" t="s">
        <v>286</v>
      </c>
      <c r="C112" s="2" t="s">
        <v>286</v>
      </c>
      <c r="D112" t="str">
        <f t="shared" si="1"/>
        <v>SI</v>
      </c>
    </row>
    <row r="113" spans="2:4" ht="60" x14ac:dyDescent="0.25">
      <c r="B113" s="62" t="s">
        <v>820</v>
      </c>
      <c r="C113" s="2" t="s">
        <v>428</v>
      </c>
      <c r="D113" t="str">
        <f t="shared" si="1"/>
        <v>NO</v>
      </c>
    </row>
    <row r="114" spans="2:4" ht="30" hidden="1" x14ac:dyDescent="0.25">
      <c r="B114" s="2" t="s">
        <v>40</v>
      </c>
      <c r="C114" s="2" t="s">
        <v>40</v>
      </c>
      <c r="D114" t="str">
        <f t="shared" si="1"/>
        <v>SI</v>
      </c>
    </row>
    <row r="115" spans="2:4" ht="45" x14ac:dyDescent="0.25">
      <c r="B115" s="62" t="s">
        <v>658</v>
      </c>
      <c r="C115" s="2" t="s">
        <v>392</v>
      </c>
      <c r="D115" t="str">
        <f t="shared" si="1"/>
        <v>NO</v>
      </c>
    </row>
    <row r="116" spans="2:4" ht="45" x14ac:dyDescent="0.25">
      <c r="B116" s="62" t="s">
        <v>868</v>
      </c>
      <c r="C116" s="2" t="s">
        <v>396</v>
      </c>
      <c r="D116" t="str">
        <f t="shared" si="1"/>
        <v>NO</v>
      </c>
    </row>
    <row r="117" spans="2:4" ht="45" x14ac:dyDescent="0.25">
      <c r="B117" s="62" t="s">
        <v>843</v>
      </c>
      <c r="C117" s="2" t="s">
        <v>381</v>
      </c>
      <c r="D117" t="str">
        <f t="shared" si="1"/>
        <v>NO</v>
      </c>
    </row>
    <row r="118" spans="2:4" ht="45" hidden="1" x14ac:dyDescent="0.25">
      <c r="B118" s="2" t="s">
        <v>61</v>
      </c>
      <c r="C118" s="2" t="s">
        <v>61</v>
      </c>
      <c r="D118" t="str">
        <f t="shared" si="1"/>
        <v>SI</v>
      </c>
    </row>
    <row r="119" spans="2:4" ht="30" hidden="1" x14ac:dyDescent="0.25">
      <c r="B119" s="2" t="s">
        <v>20</v>
      </c>
      <c r="C119" s="2" t="s">
        <v>20</v>
      </c>
      <c r="D119" t="str">
        <f t="shared" si="1"/>
        <v>SI</v>
      </c>
    </row>
    <row r="120" spans="2:4" hidden="1" x14ac:dyDescent="0.25">
      <c r="B120" s="2" t="s">
        <v>265</v>
      </c>
      <c r="C120" s="2" t="s">
        <v>265</v>
      </c>
      <c r="D120" t="str">
        <f t="shared" si="1"/>
        <v>SI</v>
      </c>
    </row>
    <row r="121" spans="2:4" ht="60" x14ac:dyDescent="0.25">
      <c r="B121" s="62" t="s">
        <v>847</v>
      </c>
      <c r="C121" s="2" t="s">
        <v>360</v>
      </c>
      <c r="D121" t="str">
        <f t="shared" si="1"/>
        <v>NO</v>
      </c>
    </row>
    <row r="122" spans="2:4" ht="45" hidden="1" x14ac:dyDescent="0.25">
      <c r="B122" s="2" t="s">
        <v>62</v>
      </c>
      <c r="C122" s="2" t="s">
        <v>62</v>
      </c>
      <c r="D122" t="str">
        <f t="shared" si="1"/>
        <v>SI</v>
      </c>
    </row>
    <row r="123" spans="2:4" ht="60" x14ac:dyDescent="0.25">
      <c r="B123" s="62" t="s">
        <v>862</v>
      </c>
      <c r="C123" s="2" t="s">
        <v>327</v>
      </c>
      <c r="D123" t="str">
        <f t="shared" si="1"/>
        <v>NO</v>
      </c>
    </row>
    <row r="124" spans="2:4" ht="60" x14ac:dyDescent="0.25">
      <c r="B124" s="62" t="s">
        <v>854</v>
      </c>
      <c r="C124" s="2" t="s">
        <v>373</v>
      </c>
      <c r="D124" t="str">
        <f t="shared" si="1"/>
        <v>NO</v>
      </c>
    </row>
    <row r="125" spans="2:4" ht="45" hidden="1" x14ac:dyDescent="0.25">
      <c r="B125" s="2" t="s">
        <v>865</v>
      </c>
      <c r="C125" s="2" t="s">
        <v>321</v>
      </c>
      <c r="D125" t="str">
        <f t="shared" si="1"/>
        <v>SI</v>
      </c>
    </row>
    <row r="126" spans="2:4" ht="45" x14ac:dyDescent="0.25">
      <c r="B126" s="62" t="s">
        <v>797</v>
      </c>
      <c r="C126" s="2" t="s">
        <v>90</v>
      </c>
      <c r="D126" t="str">
        <f t="shared" si="1"/>
        <v>NO</v>
      </c>
    </row>
    <row r="127" spans="2:4" ht="30" hidden="1" x14ac:dyDescent="0.25">
      <c r="B127" s="2" t="s">
        <v>801</v>
      </c>
      <c r="C127" s="2" t="s">
        <v>165</v>
      </c>
      <c r="D127" t="str">
        <f t="shared" si="1"/>
        <v>SI</v>
      </c>
    </row>
    <row r="128" spans="2:4" ht="30" hidden="1" x14ac:dyDescent="0.25">
      <c r="B128" s="2" t="s">
        <v>219</v>
      </c>
      <c r="C128" s="2" t="s">
        <v>219</v>
      </c>
      <c r="D128" t="str">
        <f t="shared" si="1"/>
        <v>SI</v>
      </c>
    </row>
    <row r="129" spans="2:4" ht="60" x14ac:dyDescent="0.25">
      <c r="B129" s="62" t="s">
        <v>839</v>
      </c>
      <c r="C129" s="2" t="s">
        <v>335</v>
      </c>
      <c r="D129" t="str">
        <f t="shared" si="1"/>
        <v>NO</v>
      </c>
    </row>
    <row r="130" spans="2:4" ht="30" hidden="1" x14ac:dyDescent="0.25">
      <c r="B130" s="2" t="s">
        <v>15</v>
      </c>
      <c r="C130" s="2" t="s">
        <v>15</v>
      </c>
      <c r="D130" t="str">
        <f t="shared" ref="D130:D193" si="2">+IF(B130=C130,"SI","NO")</f>
        <v>SI</v>
      </c>
    </row>
    <row r="131" spans="2:4" ht="75" hidden="1" x14ac:dyDescent="0.25">
      <c r="B131" s="2" t="s">
        <v>97</v>
      </c>
      <c r="C131" s="2" t="s">
        <v>97</v>
      </c>
      <c r="D131" t="str">
        <f t="shared" si="2"/>
        <v>SI</v>
      </c>
    </row>
    <row r="132" spans="2:4" ht="60" hidden="1" x14ac:dyDescent="0.25">
      <c r="B132" s="2" t="s">
        <v>33</v>
      </c>
      <c r="C132" s="2" t="s">
        <v>33</v>
      </c>
      <c r="D132" t="str">
        <f t="shared" si="2"/>
        <v>SI</v>
      </c>
    </row>
    <row r="133" spans="2:4" ht="60" hidden="1" x14ac:dyDescent="0.25">
      <c r="B133" s="2" t="s">
        <v>155</v>
      </c>
      <c r="C133" s="2" t="s">
        <v>155</v>
      </c>
      <c r="D133" t="str">
        <f t="shared" si="2"/>
        <v>SI</v>
      </c>
    </row>
    <row r="134" spans="2:4" ht="60" hidden="1" x14ac:dyDescent="0.25">
      <c r="B134" s="2" t="s">
        <v>344</v>
      </c>
      <c r="C134" s="2" t="s">
        <v>344</v>
      </c>
      <c r="D134" t="str">
        <f t="shared" si="2"/>
        <v>SI</v>
      </c>
    </row>
    <row r="135" spans="2:4" ht="60" x14ac:dyDescent="0.25">
      <c r="B135" s="62" t="s">
        <v>855</v>
      </c>
      <c r="C135" s="2" t="s">
        <v>374</v>
      </c>
      <c r="D135" t="str">
        <f t="shared" si="2"/>
        <v>NO</v>
      </c>
    </row>
    <row r="136" spans="2:4" ht="30" x14ac:dyDescent="0.25">
      <c r="B136" s="62" t="s">
        <v>578</v>
      </c>
      <c r="C136" s="2" t="s">
        <v>387</v>
      </c>
      <c r="D136" t="str">
        <f t="shared" si="2"/>
        <v>NO</v>
      </c>
    </row>
    <row r="137" spans="2:4" hidden="1" x14ac:dyDescent="0.25">
      <c r="B137" s="2" t="s">
        <v>266</v>
      </c>
      <c r="C137" s="2" t="s">
        <v>266</v>
      </c>
      <c r="D137" t="str">
        <f t="shared" si="2"/>
        <v>SI</v>
      </c>
    </row>
    <row r="138" spans="2:4" ht="105" hidden="1" x14ac:dyDescent="0.25">
      <c r="B138" s="2" t="s">
        <v>336</v>
      </c>
      <c r="C138" s="2" t="s">
        <v>336</v>
      </c>
      <c r="D138" t="str">
        <f t="shared" si="2"/>
        <v>SI</v>
      </c>
    </row>
    <row r="139" spans="2:4" ht="30" hidden="1" x14ac:dyDescent="0.25">
      <c r="B139" s="2" t="s">
        <v>9</v>
      </c>
      <c r="C139" s="2" t="s">
        <v>9</v>
      </c>
      <c r="D139" t="str">
        <f t="shared" si="2"/>
        <v>SI</v>
      </c>
    </row>
    <row r="140" spans="2:4" ht="60" hidden="1" x14ac:dyDescent="0.25">
      <c r="B140" s="2" t="s">
        <v>345</v>
      </c>
      <c r="C140" s="2" t="s">
        <v>345</v>
      </c>
      <c r="D140" t="str">
        <f t="shared" si="2"/>
        <v>SI</v>
      </c>
    </row>
    <row r="141" spans="2:4" ht="75" hidden="1" x14ac:dyDescent="0.25">
      <c r="B141" s="2" t="s">
        <v>850</v>
      </c>
      <c r="C141" s="2" t="s">
        <v>365</v>
      </c>
      <c r="D141" t="str">
        <f t="shared" si="2"/>
        <v>SI</v>
      </c>
    </row>
    <row r="142" spans="2:4" ht="45" x14ac:dyDescent="0.25">
      <c r="B142" s="62" t="s">
        <v>844</v>
      </c>
      <c r="C142" s="2" t="s">
        <v>361</v>
      </c>
      <c r="D142" t="str">
        <f t="shared" si="2"/>
        <v>NO</v>
      </c>
    </row>
    <row r="143" spans="2:4" ht="30" x14ac:dyDescent="0.25">
      <c r="B143" s="62" t="s">
        <v>780</v>
      </c>
      <c r="C143" s="2" t="s">
        <v>115</v>
      </c>
      <c r="D143" t="str">
        <f t="shared" si="2"/>
        <v>NO</v>
      </c>
    </row>
    <row r="144" spans="2:4" ht="30" hidden="1" x14ac:dyDescent="0.25">
      <c r="B144" s="2" t="s">
        <v>105</v>
      </c>
      <c r="C144" s="2" t="s">
        <v>105</v>
      </c>
      <c r="D144" t="str">
        <f t="shared" si="2"/>
        <v>SI</v>
      </c>
    </row>
    <row r="145" spans="2:4" ht="30" hidden="1" x14ac:dyDescent="0.25">
      <c r="B145" s="2" t="s">
        <v>804</v>
      </c>
      <c r="C145" s="2" t="s">
        <v>163</v>
      </c>
      <c r="D145" t="str">
        <f t="shared" si="2"/>
        <v>SI</v>
      </c>
    </row>
    <row r="146" spans="2:4" ht="45" hidden="1" x14ac:dyDescent="0.25">
      <c r="B146" s="2" t="s">
        <v>252</v>
      </c>
      <c r="C146" s="2" t="s">
        <v>252</v>
      </c>
      <c r="D146" t="str">
        <f t="shared" si="2"/>
        <v>SI</v>
      </c>
    </row>
    <row r="147" spans="2:4" ht="75" x14ac:dyDescent="0.25">
      <c r="B147" s="62" t="s">
        <v>782</v>
      </c>
      <c r="C147" s="2" t="s">
        <v>127</v>
      </c>
      <c r="D147" t="str">
        <f t="shared" si="2"/>
        <v>NO</v>
      </c>
    </row>
    <row r="148" spans="2:4" ht="75" hidden="1" x14ac:dyDescent="0.25">
      <c r="B148" s="2" t="s">
        <v>148</v>
      </c>
      <c r="C148" s="2" t="s">
        <v>148</v>
      </c>
      <c r="D148" t="str">
        <f t="shared" si="2"/>
        <v>SI</v>
      </c>
    </row>
    <row r="149" spans="2:4" ht="45" x14ac:dyDescent="0.25">
      <c r="B149" s="62" t="s">
        <v>794</v>
      </c>
      <c r="C149" s="2" t="s">
        <v>63</v>
      </c>
      <c r="D149" t="str">
        <f t="shared" si="2"/>
        <v>NO</v>
      </c>
    </row>
    <row r="150" spans="2:4" ht="30" hidden="1" x14ac:dyDescent="0.25">
      <c r="B150" s="2" t="s">
        <v>807</v>
      </c>
      <c r="C150" s="2" t="s">
        <v>41</v>
      </c>
      <c r="D150" t="str">
        <f t="shared" si="2"/>
        <v>SI</v>
      </c>
    </row>
    <row r="151" spans="2:4" ht="45" x14ac:dyDescent="0.25">
      <c r="B151" s="62" t="s">
        <v>781</v>
      </c>
      <c r="C151" s="2" t="s">
        <v>128</v>
      </c>
      <c r="D151" t="str">
        <f t="shared" si="2"/>
        <v>NO</v>
      </c>
    </row>
    <row r="152" spans="2:4" ht="45" hidden="1" x14ac:dyDescent="0.25">
      <c r="B152" s="2" t="s">
        <v>231</v>
      </c>
      <c r="C152" s="2" t="s">
        <v>231</v>
      </c>
      <c r="D152" t="str">
        <f t="shared" si="2"/>
        <v>SI</v>
      </c>
    </row>
    <row r="153" spans="2:4" ht="45" x14ac:dyDescent="0.25">
      <c r="B153" s="62" t="s">
        <v>888</v>
      </c>
      <c r="C153" s="2" t="s">
        <v>280</v>
      </c>
      <c r="D153" t="str">
        <f t="shared" si="2"/>
        <v>NO</v>
      </c>
    </row>
    <row r="154" spans="2:4" ht="60" x14ac:dyDescent="0.25">
      <c r="B154" s="62" t="s">
        <v>819</v>
      </c>
      <c r="C154" s="2" t="s">
        <v>429</v>
      </c>
      <c r="D154" t="str">
        <f t="shared" si="2"/>
        <v>NO</v>
      </c>
    </row>
    <row r="155" spans="2:4" ht="30" hidden="1" x14ac:dyDescent="0.25">
      <c r="B155" s="2" t="s">
        <v>271</v>
      </c>
      <c r="C155" s="2" t="s">
        <v>271</v>
      </c>
      <c r="D155" t="str">
        <f t="shared" si="2"/>
        <v>SI</v>
      </c>
    </row>
    <row r="156" spans="2:4" ht="45" x14ac:dyDescent="0.25">
      <c r="B156" s="62" t="s">
        <v>778</v>
      </c>
      <c r="C156" s="2" t="s">
        <v>149</v>
      </c>
      <c r="D156" t="str">
        <f t="shared" si="2"/>
        <v>NO</v>
      </c>
    </row>
    <row r="157" spans="2:4" ht="60" x14ac:dyDescent="0.25">
      <c r="B157" s="62" t="s">
        <v>857</v>
      </c>
      <c r="C157" s="2" t="s">
        <v>316</v>
      </c>
      <c r="D157" t="str">
        <f t="shared" si="2"/>
        <v>NO</v>
      </c>
    </row>
    <row r="158" spans="2:4" ht="45" hidden="1" x14ac:dyDescent="0.25">
      <c r="B158" s="2" t="s">
        <v>67</v>
      </c>
      <c r="C158" s="2" t="s">
        <v>67</v>
      </c>
      <c r="D158" t="str">
        <f t="shared" si="2"/>
        <v>SI</v>
      </c>
    </row>
    <row r="159" spans="2:4" ht="105" hidden="1" x14ac:dyDescent="0.25">
      <c r="B159" s="2" t="s">
        <v>366</v>
      </c>
      <c r="C159" s="2" t="s">
        <v>366</v>
      </c>
      <c r="D159" t="str">
        <f t="shared" si="2"/>
        <v>SI</v>
      </c>
    </row>
    <row r="160" spans="2:4" ht="30" hidden="1" x14ac:dyDescent="0.25">
      <c r="B160" s="2" t="s">
        <v>242</v>
      </c>
      <c r="C160" s="2" t="s">
        <v>242</v>
      </c>
      <c r="D160" t="str">
        <f t="shared" si="2"/>
        <v>SI</v>
      </c>
    </row>
    <row r="161" spans="2:4" ht="30" hidden="1" x14ac:dyDescent="0.25">
      <c r="B161" s="2" t="s">
        <v>293</v>
      </c>
      <c r="C161" s="2" t="s">
        <v>293</v>
      </c>
      <c r="D161" t="str">
        <f t="shared" si="2"/>
        <v>SI</v>
      </c>
    </row>
    <row r="162" spans="2:4" ht="30" hidden="1" x14ac:dyDescent="0.25">
      <c r="B162" s="2" t="s">
        <v>317</v>
      </c>
      <c r="C162" s="2" t="s">
        <v>317</v>
      </c>
      <c r="D162" t="str">
        <f t="shared" si="2"/>
        <v>SI</v>
      </c>
    </row>
    <row r="163" spans="2:4" ht="30" hidden="1" x14ac:dyDescent="0.25">
      <c r="B163" s="2" t="s">
        <v>42</v>
      </c>
      <c r="C163" s="2" t="s">
        <v>42</v>
      </c>
      <c r="D163" t="str">
        <f t="shared" si="2"/>
        <v>SI</v>
      </c>
    </row>
    <row r="164" spans="2:4" ht="30" hidden="1" x14ac:dyDescent="0.25">
      <c r="B164" s="2" t="s">
        <v>220</v>
      </c>
      <c r="C164" s="2" t="s">
        <v>220</v>
      </c>
      <c r="D164" t="str">
        <f t="shared" si="2"/>
        <v>SI</v>
      </c>
    </row>
    <row r="165" spans="2:4" ht="30" x14ac:dyDescent="0.25">
      <c r="B165" s="62" t="s">
        <v>840</v>
      </c>
      <c r="C165" s="2" t="s">
        <v>346</v>
      </c>
      <c r="D165" t="str">
        <f t="shared" si="2"/>
        <v>NO</v>
      </c>
    </row>
    <row r="166" spans="2:4" ht="45" hidden="1" x14ac:dyDescent="0.25">
      <c r="B166" s="2" t="s">
        <v>278</v>
      </c>
      <c r="C166" s="2" t="s">
        <v>278</v>
      </c>
      <c r="D166" t="str">
        <f t="shared" si="2"/>
        <v>SI</v>
      </c>
    </row>
    <row r="167" spans="2:4" ht="45" hidden="1" x14ac:dyDescent="0.25">
      <c r="B167" s="2" t="s">
        <v>259</v>
      </c>
      <c r="C167" s="2" t="s">
        <v>259</v>
      </c>
      <c r="D167" t="str">
        <f t="shared" si="2"/>
        <v>SI</v>
      </c>
    </row>
    <row r="168" spans="2:4" ht="75" hidden="1" x14ac:dyDescent="0.25">
      <c r="B168" s="2" t="s">
        <v>260</v>
      </c>
      <c r="C168" s="2" t="s">
        <v>260</v>
      </c>
      <c r="D168" t="str">
        <f t="shared" si="2"/>
        <v>SI</v>
      </c>
    </row>
    <row r="169" spans="2:4" ht="45" x14ac:dyDescent="0.25">
      <c r="B169" s="62" t="s">
        <v>873</v>
      </c>
      <c r="C169" s="2" t="s">
        <v>307</v>
      </c>
      <c r="D169" t="str">
        <f t="shared" si="2"/>
        <v>NO</v>
      </c>
    </row>
    <row r="170" spans="2:4" ht="60" hidden="1" x14ac:dyDescent="0.25">
      <c r="B170" s="2" t="s">
        <v>837</v>
      </c>
      <c r="C170" s="2" t="s">
        <v>348</v>
      </c>
      <c r="D170" t="str">
        <f t="shared" si="2"/>
        <v>SI</v>
      </c>
    </row>
    <row r="171" spans="2:4" ht="45" hidden="1" x14ac:dyDescent="0.25">
      <c r="B171" s="2" t="s">
        <v>221</v>
      </c>
      <c r="C171" s="2" t="s">
        <v>221</v>
      </c>
      <c r="D171" t="str">
        <f t="shared" si="2"/>
        <v>SI</v>
      </c>
    </row>
    <row r="172" spans="2:4" ht="60" hidden="1" x14ac:dyDescent="0.25">
      <c r="B172" s="2" t="s">
        <v>121</v>
      </c>
      <c r="C172" s="2" t="s">
        <v>121</v>
      </c>
      <c r="D172" t="str">
        <f t="shared" si="2"/>
        <v>SI</v>
      </c>
    </row>
    <row r="173" spans="2:4" ht="75" x14ac:dyDescent="0.25">
      <c r="B173" s="62" t="s">
        <v>824</v>
      </c>
      <c r="C173" s="2" t="s">
        <v>411</v>
      </c>
      <c r="D173" t="str">
        <f t="shared" si="2"/>
        <v>NO</v>
      </c>
    </row>
    <row r="174" spans="2:4" ht="45" hidden="1" x14ac:dyDescent="0.25">
      <c r="B174" s="2" t="s">
        <v>818</v>
      </c>
      <c r="C174" s="2" t="s">
        <v>456</v>
      </c>
      <c r="D174" t="str">
        <f t="shared" si="2"/>
        <v>SI</v>
      </c>
    </row>
    <row r="175" spans="2:4" ht="45" x14ac:dyDescent="0.25">
      <c r="B175" s="62" t="s">
        <v>822</v>
      </c>
      <c r="C175" s="2" t="s">
        <v>412</v>
      </c>
      <c r="D175" t="str">
        <f t="shared" si="2"/>
        <v>NO</v>
      </c>
    </row>
    <row r="176" spans="2:4" ht="30" hidden="1" x14ac:dyDescent="0.25">
      <c r="B176" s="2" t="s">
        <v>430</v>
      </c>
      <c r="C176" s="2" t="s">
        <v>430</v>
      </c>
      <c r="D176" t="str">
        <f t="shared" si="2"/>
        <v>SI</v>
      </c>
    </row>
    <row r="177" spans="2:4" ht="45" x14ac:dyDescent="0.25">
      <c r="B177" s="62" t="s">
        <v>817</v>
      </c>
      <c r="C177" s="2" t="s">
        <v>457</v>
      </c>
      <c r="D177" t="str">
        <f t="shared" si="2"/>
        <v>NO</v>
      </c>
    </row>
    <row r="178" spans="2:4" ht="45" hidden="1" x14ac:dyDescent="0.25">
      <c r="B178" s="2" t="s">
        <v>279</v>
      </c>
      <c r="C178" s="2" t="s">
        <v>279</v>
      </c>
      <c r="D178" t="str">
        <f t="shared" si="2"/>
        <v>SI</v>
      </c>
    </row>
    <row r="179" spans="2:4" ht="60" hidden="1" x14ac:dyDescent="0.25">
      <c r="B179" s="2" t="s">
        <v>145</v>
      </c>
      <c r="C179" s="2" t="s">
        <v>145</v>
      </c>
      <c r="D179" t="str">
        <f t="shared" si="2"/>
        <v>SI</v>
      </c>
    </row>
    <row r="180" spans="2:4" ht="30" hidden="1" x14ac:dyDescent="0.25">
      <c r="B180" s="2" t="s">
        <v>30</v>
      </c>
      <c r="C180" s="2" t="s">
        <v>30</v>
      </c>
      <c r="D180" t="str">
        <f t="shared" si="2"/>
        <v>SI</v>
      </c>
    </row>
    <row r="181" spans="2:4" ht="45" x14ac:dyDescent="0.25">
      <c r="B181" s="62" t="s">
        <v>580</v>
      </c>
      <c r="C181" s="2" t="s">
        <v>388</v>
      </c>
      <c r="D181" t="str">
        <f t="shared" si="2"/>
        <v>NO</v>
      </c>
    </row>
    <row r="182" spans="2:4" ht="30" x14ac:dyDescent="0.25">
      <c r="B182" s="62" t="s">
        <v>892</v>
      </c>
      <c r="C182" s="2" t="s">
        <v>222</v>
      </c>
      <c r="D182" t="str">
        <f t="shared" si="2"/>
        <v>NO</v>
      </c>
    </row>
    <row r="183" spans="2:4" ht="60" hidden="1" x14ac:dyDescent="0.25">
      <c r="B183" s="2" t="s">
        <v>237</v>
      </c>
      <c r="C183" s="2" t="s">
        <v>237</v>
      </c>
      <c r="D183" t="str">
        <f t="shared" si="2"/>
        <v>SI</v>
      </c>
    </row>
    <row r="184" spans="2:4" ht="45" x14ac:dyDescent="0.25">
      <c r="B184" s="62" t="s">
        <v>894</v>
      </c>
      <c r="C184" s="2" t="s">
        <v>223</v>
      </c>
      <c r="D184" t="str">
        <f t="shared" si="2"/>
        <v>NO</v>
      </c>
    </row>
    <row r="185" spans="2:4" hidden="1" x14ac:dyDescent="0.25">
      <c r="B185" s="2" t="s">
        <v>267</v>
      </c>
      <c r="C185" s="2" t="s">
        <v>267</v>
      </c>
      <c r="D185" t="str">
        <f t="shared" si="2"/>
        <v>SI</v>
      </c>
    </row>
    <row r="186" spans="2:4" x14ac:dyDescent="0.25">
      <c r="B186" s="62" t="s">
        <v>870</v>
      </c>
      <c r="C186" s="2" t="s">
        <v>389</v>
      </c>
      <c r="D186" t="str">
        <f t="shared" si="2"/>
        <v>NO</v>
      </c>
    </row>
    <row r="187" spans="2:4" ht="30" hidden="1" x14ac:dyDescent="0.25">
      <c r="B187" s="2" t="s">
        <v>438</v>
      </c>
      <c r="C187" s="2" t="s">
        <v>438</v>
      </c>
      <c r="D187" t="str">
        <f t="shared" si="2"/>
        <v>SI</v>
      </c>
    </row>
    <row r="188" spans="2:4" ht="45" hidden="1" x14ac:dyDescent="0.25">
      <c r="B188" s="2" t="s">
        <v>23</v>
      </c>
      <c r="C188" s="2" t="s">
        <v>23</v>
      </c>
      <c r="D188" t="str">
        <f t="shared" si="2"/>
        <v>SI</v>
      </c>
    </row>
    <row r="189" spans="2:4" ht="60" x14ac:dyDescent="0.25">
      <c r="B189" s="62" t="s">
        <v>883</v>
      </c>
      <c r="C189" s="2" t="s">
        <v>205</v>
      </c>
      <c r="D189" t="str">
        <f t="shared" si="2"/>
        <v>NO</v>
      </c>
    </row>
    <row r="190" spans="2:4" ht="45" hidden="1" x14ac:dyDescent="0.25">
      <c r="B190" s="2" t="s">
        <v>68</v>
      </c>
      <c r="C190" s="2" t="s">
        <v>68</v>
      </c>
      <c r="D190" t="str">
        <f t="shared" si="2"/>
        <v>SI</v>
      </c>
    </row>
    <row r="191" spans="2:4" ht="30" x14ac:dyDescent="0.25">
      <c r="B191" s="62" t="s">
        <v>809</v>
      </c>
      <c r="C191" s="2" t="s">
        <v>43</v>
      </c>
      <c r="D191" t="str">
        <f t="shared" si="2"/>
        <v>NO</v>
      </c>
    </row>
    <row r="192" spans="2:4" ht="30" hidden="1" x14ac:dyDescent="0.25">
      <c r="B192" s="2" t="s">
        <v>272</v>
      </c>
      <c r="C192" s="2" t="s">
        <v>272</v>
      </c>
      <c r="D192" t="str">
        <f t="shared" si="2"/>
        <v>SI</v>
      </c>
    </row>
    <row r="193" spans="2:4" ht="30" hidden="1" x14ac:dyDescent="0.25">
      <c r="B193" s="2" t="s">
        <v>273</v>
      </c>
      <c r="C193" s="2" t="s">
        <v>273</v>
      </c>
      <c r="D193" t="str">
        <f t="shared" si="2"/>
        <v>SI</v>
      </c>
    </row>
    <row r="194" spans="2:4" ht="120" x14ac:dyDescent="0.25">
      <c r="B194" s="62" t="s">
        <v>863</v>
      </c>
      <c r="C194" s="2" t="s">
        <v>328</v>
      </c>
      <c r="D194" t="str">
        <f t="shared" ref="D194:D257" si="3">+IF(B194=C194,"SI","NO")</f>
        <v>NO</v>
      </c>
    </row>
    <row r="195" spans="2:4" ht="75" x14ac:dyDescent="0.25">
      <c r="B195" s="62" t="s">
        <v>878</v>
      </c>
      <c r="C195" s="2" t="s">
        <v>248</v>
      </c>
      <c r="D195" t="str">
        <f t="shared" si="3"/>
        <v>NO</v>
      </c>
    </row>
    <row r="196" spans="2:4" ht="30" hidden="1" x14ac:dyDescent="0.25">
      <c r="B196" s="2" t="s">
        <v>852</v>
      </c>
      <c r="C196" s="2" t="s">
        <v>367</v>
      </c>
      <c r="D196" t="str">
        <f t="shared" si="3"/>
        <v>SI</v>
      </c>
    </row>
    <row r="197" spans="2:4" ht="45" x14ac:dyDescent="0.25">
      <c r="B197" s="62" t="s">
        <v>825</v>
      </c>
      <c r="C197" s="2" t="s">
        <v>465</v>
      </c>
      <c r="D197" t="str">
        <f t="shared" si="3"/>
        <v>NO</v>
      </c>
    </row>
    <row r="198" spans="2:4" ht="30" hidden="1" x14ac:dyDescent="0.25">
      <c r="B198" s="2" t="s">
        <v>431</v>
      </c>
      <c r="C198" s="2" t="s">
        <v>431</v>
      </c>
      <c r="D198" t="str">
        <f t="shared" si="3"/>
        <v>SI</v>
      </c>
    </row>
    <row r="199" spans="2:4" ht="30" hidden="1" x14ac:dyDescent="0.25">
      <c r="B199" s="2" t="s">
        <v>69</v>
      </c>
      <c r="C199" s="2" t="s">
        <v>69</v>
      </c>
      <c r="D199" t="str">
        <f t="shared" si="3"/>
        <v>SI</v>
      </c>
    </row>
    <row r="200" spans="2:4" ht="30" hidden="1" x14ac:dyDescent="0.25">
      <c r="B200" s="2" t="s">
        <v>407</v>
      </c>
      <c r="C200" s="2" t="s">
        <v>407</v>
      </c>
      <c r="D200" t="str">
        <f t="shared" si="3"/>
        <v>SI</v>
      </c>
    </row>
    <row r="201" spans="2:4" ht="90" x14ac:dyDescent="0.25">
      <c r="B201" s="62" t="s">
        <v>792</v>
      </c>
      <c r="C201" s="2" t="s">
        <v>76</v>
      </c>
      <c r="D201" t="str">
        <f t="shared" si="3"/>
        <v>NO</v>
      </c>
    </row>
    <row r="202" spans="2:4" ht="30" hidden="1" x14ac:dyDescent="0.25">
      <c r="B202" s="2" t="s">
        <v>466</v>
      </c>
      <c r="C202" s="2" t="s">
        <v>466</v>
      </c>
      <c r="D202" t="str">
        <f t="shared" si="3"/>
        <v>SI</v>
      </c>
    </row>
    <row r="203" spans="2:4" ht="30" hidden="1" x14ac:dyDescent="0.25">
      <c r="B203" s="2" t="s">
        <v>417</v>
      </c>
      <c r="C203" s="2" t="s">
        <v>417</v>
      </c>
      <c r="D203" t="str">
        <f t="shared" si="3"/>
        <v>SI</v>
      </c>
    </row>
    <row r="204" spans="2:4" ht="30" hidden="1" x14ac:dyDescent="0.25">
      <c r="B204" s="2" t="s">
        <v>232</v>
      </c>
      <c r="C204" s="2" t="s">
        <v>232</v>
      </c>
      <c r="D204" t="str">
        <f t="shared" si="3"/>
        <v>SI</v>
      </c>
    </row>
    <row r="205" spans="2:4" ht="60" hidden="1" x14ac:dyDescent="0.25">
      <c r="B205" s="2" t="s">
        <v>337</v>
      </c>
      <c r="C205" s="2" t="s">
        <v>337</v>
      </c>
      <c r="D205" t="str">
        <f t="shared" si="3"/>
        <v>SI</v>
      </c>
    </row>
    <row r="206" spans="2:4" ht="30" x14ac:dyDescent="0.25">
      <c r="B206" s="62" t="s">
        <v>880</v>
      </c>
      <c r="C206" s="2" t="s">
        <v>255</v>
      </c>
      <c r="D206" t="str">
        <f t="shared" si="3"/>
        <v>NO</v>
      </c>
    </row>
    <row r="207" spans="2:4" ht="60" hidden="1" x14ac:dyDescent="0.25">
      <c r="B207" s="2" t="s">
        <v>249</v>
      </c>
      <c r="C207" s="2" t="s">
        <v>249</v>
      </c>
      <c r="D207" t="str">
        <f t="shared" si="3"/>
        <v>SI</v>
      </c>
    </row>
    <row r="208" spans="2:4" ht="60" x14ac:dyDescent="0.25">
      <c r="B208" s="62" t="s">
        <v>893</v>
      </c>
      <c r="C208" s="2" t="s">
        <v>224</v>
      </c>
      <c r="D208" t="str">
        <f t="shared" si="3"/>
        <v>NO</v>
      </c>
    </row>
    <row r="209" spans="2:4" ht="45" x14ac:dyDescent="0.25">
      <c r="B209" s="62" t="s">
        <v>812</v>
      </c>
      <c r="C209" s="2" t="s">
        <v>24</v>
      </c>
      <c r="D209" t="str">
        <f t="shared" si="3"/>
        <v>NO</v>
      </c>
    </row>
    <row r="210" spans="2:4" ht="45" hidden="1" x14ac:dyDescent="0.25">
      <c r="B210" s="2" t="s">
        <v>134</v>
      </c>
      <c r="C210" s="2" t="s">
        <v>134</v>
      </c>
      <c r="D210" t="str">
        <f t="shared" si="3"/>
        <v>SI</v>
      </c>
    </row>
    <row r="211" spans="2:4" ht="30" x14ac:dyDescent="0.25">
      <c r="B211" s="62" t="s">
        <v>777</v>
      </c>
      <c r="C211" s="2" t="s">
        <v>135</v>
      </c>
      <c r="D211" t="str">
        <f t="shared" si="3"/>
        <v>NO</v>
      </c>
    </row>
    <row r="212" spans="2:4" ht="30" hidden="1" x14ac:dyDescent="0.25">
      <c r="B212" s="2" t="s">
        <v>467</v>
      </c>
      <c r="C212" s="2" t="s">
        <v>467</v>
      </c>
      <c r="D212" t="str">
        <f t="shared" si="3"/>
        <v>SI</v>
      </c>
    </row>
    <row r="213" spans="2:4" ht="45" x14ac:dyDescent="0.25">
      <c r="B213" s="62" t="s">
        <v>439</v>
      </c>
      <c r="C213" s="2" t="s">
        <v>439</v>
      </c>
      <c r="D213" t="str">
        <f t="shared" si="3"/>
        <v>SI</v>
      </c>
    </row>
    <row r="214" spans="2:4" ht="45" hidden="1" x14ac:dyDescent="0.25">
      <c r="B214" s="2" t="s">
        <v>16</v>
      </c>
      <c r="C214" s="2" t="s">
        <v>16</v>
      </c>
      <c r="D214" t="str">
        <f t="shared" si="3"/>
        <v>SI</v>
      </c>
    </row>
    <row r="215" spans="2:4" ht="45" x14ac:dyDescent="0.25">
      <c r="B215" s="62" t="s">
        <v>493</v>
      </c>
      <c r="C215" s="2" t="s">
        <v>139</v>
      </c>
      <c r="D215" t="str">
        <f t="shared" si="3"/>
        <v>NO</v>
      </c>
    </row>
    <row r="216" spans="2:4" ht="30" hidden="1" x14ac:dyDescent="0.25">
      <c r="B216" s="2" t="s">
        <v>238</v>
      </c>
      <c r="C216" s="2" t="s">
        <v>238</v>
      </c>
      <c r="D216" t="str">
        <f t="shared" si="3"/>
        <v>SI</v>
      </c>
    </row>
    <row r="217" spans="2:4" ht="30" hidden="1" x14ac:dyDescent="0.25">
      <c r="B217" s="2" t="s">
        <v>468</v>
      </c>
      <c r="C217" s="2" t="s">
        <v>468</v>
      </c>
      <c r="D217" t="str">
        <f t="shared" si="3"/>
        <v>SI</v>
      </c>
    </row>
    <row r="218" spans="2:4" ht="30" hidden="1" x14ac:dyDescent="0.25">
      <c r="B218" s="2" t="s">
        <v>233</v>
      </c>
      <c r="C218" s="2" t="s">
        <v>233</v>
      </c>
      <c r="D218" t="str">
        <f t="shared" si="3"/>
        <v>SI</v>
      </c>
    </row>
    <row r="219" spans="2:4" ht="105" x14ac:dyDescent="0.25">
      <c r="B219" s="62" t="s">
        <v>858</v>
      </c>
      <c r="C219" s="2" t="s">
        <v>318</v>
      </c>
      <c r="D219" t="str">
        <f t="shared" si="3"/>
        <v>NO</v>
      </c>
    </row>
    <row r="220" spans="2:4" ht="45" hidden="1" x14ac:dyDescent="0.25">
      <c r="B220" s="2" t="s">
        <v>98</v>
      </c>
      <c r="C220" s="2" t="s">
        <v>98</v>
      </c>
      <c r="D220" t="str">
        <f t="shared" si="3"/>
        <v>SI</v>
      </c>
    </row>
    <row r="221" spans="2:4" x14ac:dyDescent="0.25">
      <c r="B221" s="62" t="s">
        <v>830</v>
      </c>
      <c r="C221" s="2" t="s">
        <v>440</v>
      </c>
      <c r="D221" t="str">
        <f t="shared" si="3"/>
        <v>NO</v>
      </c>
    </row>
    <row r="222" spans="2:4" x14ac:dyDescent="0.25">
      <c r="B222" s="62" t="s">
        <v>827</v>
      </c>
      <c r="C222" s="2" t="s">
        <v>441</v>
      </c>
      <c r="D222" t="str">
        <f t="shared" si="3"/>
        <v>NO</v>
      </c>
    </row>
    <row r="223" spans="2:4" ht="30" hidden="1" x14ac:dyDescent="0.25">
      <c r="B223" s="2" t="s">
        <v>422</v>
      </c>
      <c r="C223" s="2" t="s">
        <v>422</v>
      </c>
      <c r="D223" t="str">
        <f t="shared" si="3"/>
        <v>SI</v>
      </c>
    </row>
    <row r="224" spans="2:4" hidden="1" x14ac:dyDescent="0.25">
      <c r="B224" s="2" t="s">
        <v>225</v>
      </c>
      <c r="C224" s="2" t="s">
        <v>225</v>
      </c>
      <c r="D224" t="str">
        <f t="shared" si="3"/>
        <v>SI</v>
      </c>
    </row>
    <row r="225" spans="2:4" ht="30" x14ac:dyDescent="0.25">
      <c r="B225" s="62" t="s">
        <v>810</v>
      </c>
      <c r="C225" s="2" t="s">
        <v>52</v>
      </c>
      <c r="D225" t="str">
        <f t="shared" si="3"/>
        <v>NO</v>
      </c>
    </row>
    <row r="226" spans="2:4" hidden="1" x14ac:dyDescent="0.25">
      <c r="B226" s="2" t="s">
        <v>442</v>
      </c>
      <c r="C226" s="2" t="s">
        <v>442</v>
      </c>
      <c r="D226" t="str">
        <f t="shared" si="3"/>
        <v>SI</v>
      </c>
    </row>
    <row r="227" spans="2:4" ht="30" hidden="1" x14ac:dyDescent="0.25">
      <c r="B227" s="2" t="s">
        <v>17</v>
      </c>
      <c r="C227" s="2" t="s">
        <v>17</v>
      </c>
      <c r="D227" t="str">
        <f t="shared" si="3"/>
        <v>SI</v>
      </c>
    </row>
    <row r="228" spans="2:4" ht="30" hidden="1" x14ac:dyDescent="0.25">
      <c r="B228" s="2" t="s">
        <v>77</v>
      </c>
      <c r="C228" s="2" t="s">
        <v>77</v>
      </c>
      <c r="D228" t="str">
        <f t="shared" si="3"/>
        <v>SI</v>
      </c>
    </row>
    <row r="229" spans="2:4" ht="30" hidden="1" x14ac:dyDescent="0.25">
      <c r="B229" s="2" t="s">
        <v>305</v>
      </c>
      <c r="C229" s="2" t="s">
        <v>305</v>
      </c>
      <c r="D229" t="str">
        <f t="shared" si="3"/>
        <v>SI</v>
      </c>
    </row>
    <row r="230" spans="2:4" ht="30" hidden="1" x14ac:dyDescent="0.25">
      <c r="B230" s="2" t="s">
        <v>469</v>
      </c>
      <c r="C230" s="2" t="s">
        <v>469</v>
      </c>
      <c r="D230" t="str">
        <f t="shared" si="3"/>
        <v>SI</v>
      </c>
    </row>
    <row r="231" spans="2:4" ht="30" hidden="1" x14ac:dyDescent="0.25">
      <c r="B231" s="2" t="s">
        <v>10</v>
      </c>
      <c r="C231" s="2" t="s">
        <v>10</v>
      </c>
      <c r="D231" t="str">
        <f t="shared" si="3"/>
        <v>SI</v>
      </c>
    </row>
    <row r="232" spans="2:4" ht="60" hidden="1" x14ac:dyDescent="0.25">
      <c r="B232" s="2" t="s">
        <v>375</v>
      </c>
      <c r="C232" s="2" t="s">
        <v>375</v>
      </c>
      <c r="D232" t="str">
        <f t="shared" si="3"/>
        <v>SI</v>
      </c>
    </row>
    <row r="233" spans="2:4" ht="60" hidden="1" x14ac:dyDescent="0.25">
      <c r="B233" s="2" t="s">
        <v>182</v>
      </c>
      <c r="C233" s="2" t="s">
        <v>182</v>
      </c>
      <c r="D233" t="str">
        <f t="shared" si="3"/>
        <v>SI</v>
      </c>
    </row>
    <row r="234" spans="2:4" ht="30" hidden="1" x14ac:dyDescent="0.25">
      <c r="B234" s="2" t="s">
        <v>166</v>
      </c>
      <c r="C234" s="2" t="s">
        <v>166</v>
      </c>
      <c r="D234" t="str">
        <f t="shared" si="3"/>
        <v>SI</v>
      </c>
    </row>
    <row r="235" spans="2:4" ht="30" hidden="1" x14ac:dyDescent="0.25">
      <c r="B235" s="2" t="s">
        <v>180</v>
      </c>
      <c r="C235" s="2" t="s">
        <v>180</v>
      </c>
      <c r="D235" t="str">
        <f t="shared" si="3"/>
        <v>SI</v>
      </c>
    </row>
    <row r="236" spans="2:4" hidden="1" x14ac:dyDescent="0.25">
      <c r="B236" s="2" t="s">
        <v>158</v>
      </c>
      <c r="C236" s="2" t="s">
        <v>158</v>
      </c>
      <c r="D236" t="str">
        <f t="shared" si="3"/>
        <v>SI</v>
      </c>
    </row>
    <row r="237" spans="2:4" hidden="1" x14ac:dyDescent="0.25">
      <c r="B237" s="2" t="s">
        <v>803</v>
      </c>
      <c r="C237" s="2" t="s">
        <v>167</v>
      </c>
      <c r="D237" t="str">
        <f t="shared" si="3"/>
        <v>SI</v>
      </c>
    </row>
    <row r="238" spans="2:4" ht="60" x14ac:dyDescent="0.25">
      <c r="B238" s="62" t="s">
        <v>881</v>
      </c>
      <c r="C238" s="2" t="s">
        <v>206</v>
      </c>
      <c r="D238" t="str">
        <f t="shared" si="3"/>
        <v>NO</v>
      </c>
    </row>
    <row r="239" spans="2:4" ht="30" x14ac:dyDescent="0.25">
      <c r="B239" s="62" t="s">
        <v>814</v>
      </c>
      <c r="C239" s="2" t="s">
        <v>454</v>
      </c>
      <c r="D239" t="str">
        <f t="shared" si="3"/>
        <v>NO</v>
      </c>
    </row>
    <row r="240" spans="2:4" ht="30" x14ac:dyDescent="0.25">
      <c r="B240" s="62" t="s">
        <v>834</v>
      </c>
      <c r="C240" s="2" t="s">
        <v>423</v>
      </c>
      <c r="D240" t="str">
        <f t="shared" si="3"/>
        <v>NO</v>
      </c>
    </row>
    <row r="241" spans="2:4" ht="75" x14ac:dyDescent="0.25">
      <c r="B241" s="62" t="s">
        <v>866</v>
      </c>
      <c r="C241" s="2" t="s">
        <v>322</v>
      </c>
      <c r="D241" t="str">
        <f t="shared" si="3"/>
        <v>NO</v>
      </c>
    </row>
    <row r="242" spans="2:4" ht="45" x14ac:dyDescent="0.25">
      <c r="B242" s="62" t="s">
        <v>851</v>
      </c>
      <c r="C242" s="2" t="s">
        <v>368</v>
      </c>
      <c r="D242" t="str">
        <f t="shared" si="3"/>
        <v>NO</v>
      </c>
    </row>
    <row r="243" spans="2:4" ht="30" hidden="1" x14ac:dyDescent="0.25">
      <c r="B243" s="2" t="s">
        <v>70</v>
      </c>
      <c r="C243" s="2" t="s">
        <v>70</v>
      </c>
      <c r="D243" t="str">
        <f t="shared" si="3"/>
        <v>SI</v>
      </c>
    </row>
    <row r="244" spans="2:4" ht="30" hidden="1" x14ac:dyDescent="0.25">
      <c r="B244" s="2" t="s">
        <v>306</v>
      </c>
      <c r="C244" s="2" t="s">
        <v>306</v>
      </c>
      <c r="D244" t="str">
        <f t="shared" si="3"/>
        <v>SI</v>
      </c>
    </row>
    <row r="245" spans="2:4" ht="45" hidden="1" x14ac:dyDescent="0.25">
      <c r="B245" s="2" t="s">
        <v>71</v>
      </c>
      <c r="C245" s="2" t="s">
        <v>71</v>
      </c>
      <c r="D245" t="str">
        <f t="shared" si="3"/>
        <v>SI</v>
      </c>
    </row>
    <row r="246" spans="2:4" ht="30" x14ac:dyDescent="0.25">
      <c r="B246" s="62" t="s">
        <v>791</v>
      </c>
      <c r="C246" s="2" t="s">
        <v>72</v>
      </c>
      <c r="D246" t="str">
        <f t="shared" si="3"/>
        <v>NO</v>
      </c>
    </row>
    <row r="247" spans="2:4" ht="60" x14ac:dyDescent="0.25">
      <c r="B247" s="62" t="s">
        <v>896</v>
      </c>
      <c r="C247" s="2" t="s">
        <v>243</v>
      </c>
      <c r="D247" t="str">
        <f t="shared" si="3"/>
        <v>NO</v>
      </c>
    </row>
    <row r="248" spans="2:4" ht="60" x14ac:dyDescent="0.25">
      <c r="B248" s="62" t="s">
        <v>877</v>
      </c>
      <c r="C248" s="2" t="s">
        <v>294</v>
      </c>
      <c r="D248" t="str">
        <f t="shared" si="3"/>
        <v>NO</v>
      </c>
    </row>
    <row r="249" spans="2:4" x14ac:dyDescent="0.25">
      <c r="B249" s="62" t="s">
        <v>828</v>
      </c>
      <c r="C249" s="2" t="s">
        <v>443</v>
      </c>
      <c r="D249" t="str">
        <f t="shared" si="3"/>
        <v>NO</v>
      </c>
    </row>
    <row r="250" spans="2:4" ht="30" hidden="1" x14ac:dyDescent="0.25">
      <c r="B250" s="2" t="s">
        <v>836</v>
      </c>
      <c r="C250" s="2" t="s">
        <v>418</v>
      </c>
      <c r="D250" t="str">
        <f t="shared" si="3"/>
        <v>SI</v>
      </c>
    </row>
    <row r="251" spans="2:4" ht="30" x14ac:dyDescent="0.25">
      <c r="B251" s="62" t="s">
        <v>895</v>
      </c>
      <c r="C251" s="2" t="s">
        <v>239</v>
      </c>
      <c r="D251" t="str">
        <f t="shared" si="3"/>
        <v>NO</v>
      </c>
    </row>
    <row r="252" spans="2:4" ht="30" x14ac:dyDescent="0.25">
      <c r="B252" s="62" t="s">
        <v>776</v>
      </c>
      <c r="C252" s="2" t="s">
        <v>136</v>
      </c>
      <c r="D252" t="str">
        <f t="shared" si="3"/>
        <v>NO</v>
      </c>
    </row>
    <row r="253" spans="2:4" ht="45" hidden="1" x14ac:dyDescent="0.25">
      <c r="B253" s="2" t="s">
        <v>295</v>
      </c>
      <c r="C253" s="2" t="s">
        <v>295</v>
      </c>
      <c r="D253" t="str">
        <f t="shared" si="3"/>
        <v>SI</v>
      </c>
    </row>
    <row r="254" spans="2:4" ht="45" hidden="1" x14ac:dyDescent="0.25">
      <c r="B254" s="2" t="s">
        <v>413</v>
      </c>
      <c r="C254" s="2" t="s">
        <v>413</v>
      </c>
      <c r="D254" t="str">
        <f t="shared" si="3"/>
        <v>SI</v>
      </c>
    </row>
    <row r="255" spans="2:4" ht="45" hidden="1" x14ac:dyDescent="0.25">
      <c r="B255" s="2" t="s">
        <v>122</v>
      </c>
      <c r="C255" s="2" t="s">
        <v>122</v>
      </c>
      <c r="D255" t="str">
        <f t="shared" si="3"/>
        <v>SI</v>
      </c>
    </row>
    <row r="256" spans="2:4" ht="45" hidden="1" x14ac:dyDescent="0.25">
      <c r="B256" s="2" t="s">
        <v>118</v>
      </c>
      <c r="C256" s="2" t="s">
        <v>118</v>
      </c>
      <c r="D256" t="str">
        <f t="shared" si="3"/>
        <v>SI</v>
      </c>
    </row>
    <row r="257" spans="2:4" ht="45" hidden="1" x14ac:dyDescent="0.25">
      <c r="B257" s="2" t="s">
        <v>226</v>
      </c>
      <c r="C257" s="2" t="s">
        <v>226</v>
      </c>
      <c r="D257" t="str">
        <f t="shared" si="3"/>
        <v>SI</v>
      </c>
    </row>
    <row r="258" spans="2:4" ht="45" hidden="1" x14ac:dyDescent="0.25">
      <c r="B258" s="2" t="s">
        <v>253</v>
      </c>
      <c r="C258" s="2" t="s">
        <v>253</v>
      </c>
      <c r="D258" t="str">
        <f t="shared" ref="D258:D321" si="4">+IF(B258=C258,"SI","NO")</f>
        <v>SI</v>
      </c>
    </row>
    <row r="259" spans="2:4" ht="45" hidden="1" x14ac:dyDescent="0.25">
      <c r="B259" s="2" t="s">
        <v>432</v>
      </c>
      <c r="C259" s="2" t="s">
        <v>432</v>
      </c>
      <c r="D259" t="str">
        <f t="shared" si="4"/>
        <v>SI</v>
      </c>
    </row>
    <row r="260" spans="2:4" ht="30" hidden="1" x14ac:dyDescent="0.25">
      <c r="B260" s="2" t="s">
        <v>129</v>
      </c>
      <c r="C260" s="2" t="s">
        <v>129</v>
      </c>
      <c r="D260" t="str">
        <f t="shared" si="4"/>
        <v>SI</v>
      </c>
    </row>
    <row r="261" spans="2:4" ht="90" hidden="1" x14ac:dyDescent="0.25">
      <c r="B261" s="2" t="s">
        <v>352</v>
      </c>
      <c r="C261" s="2" t="s">
        <v>352</v>
      </c>
      <c r="D261" t="str">
        <f t="shared" si="4"/>
        <v>SI</v>
      </c>
    </row>
    <row r="262" spans="2:4" ht="45" hidden="1" x14ac:dyDescent="0.25">
      <c r="B262" s="2" t="s">
        <v>91</v>
      </c>
      <c r="C262" s="2" t="s">
        <v>91</v>
      </c>
      <c r="D262" t="str">
        <f t="shared" si="4"/>
        <v>SI</v>
      </c>
    </row>
    <row r="263" spans="2:4" ht="45" hidden="1" x14ac:dyDescent="0.25">
      <c r="B263" s="2" t="s">
        <v>123</v>
      </c>
      <c r="C263" s="2" t="s">
        <v>123</v>
      </c>
      <c r="D263" t="str">
        <f t="shared" si="4"/>
        <v>SI</v>
      </c>
    </row>
    <row r="264" spans="2:4" ht="30" x14ac:dyDescent="0.25">
      <c r="B264" s="62" t="s">
        <v>897</v>
      </c>
      <c r="C264" s="2" t="s">
        <v>244</v>
      </c>
      <c r="D264" t="str">
        <f t="shared" si="4"/>
        <v>NO</v>
      </c>
    </row>
    <row r="265" spans="2:4" ht="60" hidden="1" x14ac:dyDescent="0.25">
      <c r="B265" s="2" t="s">
        <v>111</v>
      </c>
      <c r="C265" s="2" t="s">
        <v>111</v>
      </c>
      <c r="D265" t="str">
        <f t="shared" si="4"/>
        <v>SI</v>
      </c>
    </row>
    <row r="266" spans="2:4" ht="75" hidden="1" x14ac:dyDescent="0.25">
      <c r="B266" s="2" t="s">
        <v>369</v>
      </c>
      <c r="C266" s="2" t="s">
        <v>369</v>
      </c>
      <c r="D266" t="str">
        <f t="shared" si="4"/>
        <v>SI</v>
      </c>
    </row>
    <row r="267" spans="2:4" ht="45" hidden="1" x14ac:dyDescent="0.25">
      <c r="B267" s="2" t="s">
        <v>370</v>
      </c>
      <c r="C267" s="2" t="s">
        <v>370</v>
      </c>
      <c r="D267" t="str">
        <f t="shared" si="4"/>
        <v>SI</v>
      </c>
    </row>
    <row r="268" spans="2:4" hidden="1" x14ac:dyDescent="0.25">
      <c r="B268" s="2" t="s">
        <v>73</v>
      </c>
      <c r="C268" s="2" t="s">
        <v>73</v>
      </c>
      <c r="D268" t="str">
        <f t="shared" si="4"/>
        <v>SI</v>
      </c>
    </row>
    <row r="269" spans="2:4" hidden="1" x14ac:dyDescent="0.25">
      <c r="B269" s="2" t="s">
        <v>64</v>
      </c>
      <c r="C269" s="2" t="s">
        <v>64</v>
      </c>
      <c r="D269" t="str">
        <f t="shared" si="4"/>
        <v>SI</v>
      </c>
    </row>
    <row r="270" spans="2:4" ht="30" hidden="1" x14ac:dyDescent="0.25">
      <c r="B270" s="2" t="s">
        <v>80</v>
      </c>
      <c r="C270" s="2" t="s">
        <v>80</v>
      </c>
      <c r="D270" t="str">
        <f t="shared" si="4"/>
        <v>SI</v>
      </c>
    </row>
    <row r="271" spans="2:4" ht="30" hidden="1" x14ac:dyDescent="0.25">
      <c r="B271" s="2" t="s">
        <v>78</v>
      </c>
      <c r="C271" s="2" t="s">
        <v>78</v>
      </c>
      <c r="D271" t="str">
        <f t="shared" si="4"/>
        <v>SI</v>
      </c>
    </row>
    <row r="272" spans="2:4" ht="75" x14ac:dyDescent="0.25">
      <c r="B272" s="62" t="s">
        <v>841</v>
      </c>
      <c r="C272" s="2" t="s">
        <v>353</v>
      </c>
      <c r="D272" t="str">
        <f t="shared" si="4"/>
        <v>NO</v>
      </c>
    </row>
    <row r="273" spans="2:4" ht="30" hidden="1" x14ac:dyDescent="0.25">
      <c r="B273" s="2" t="s">
        <v>354</v>
      </c>
      <c r="C273" s="2" t="s">
        <v>354</v>
      </c>
      <c r="D273" t="str">
        <f t="shared" si="4"/>
        <v>SI</v>
      </c>
    </row>
    <row r="274" spans="2:4" hidden="1" x14ac:dyDescent="0.25">
      <c r="B274" s="2" t="s">
        <v>34</v>
      </c>
      <c r="C274" s="2" t="s">
        <v>34</v>
      </c>
      <c r="D274" t="str">
        <f t="shared" si="4"/>
        <v>SI</v>
      </c>
    </row>
    <row r="275" spans="2:4" x14ac:dyDescent="0.25">
      <c r="B275" s="62" t="s">
        <v>808</v>
      </c>
      <c r="C275" s="2" t="s">
        <v>44</v>
      </c>
      <c r="D275" t="str">
        <f t="shared" si="4"/>
        <v>NO</v>
      </c>
    </row>
    <row r="276" spans="2:4" hidden="1" x14ac:dyDescent="0.25">
      <c r="B276" s="2" t="s">
        <v>408</v>
      </c>
      <c r="C276" s="2" t="s">
        <v>408</v>
      </c>
      <c r="D276" t="str">
        <f t="shared" si="4"/>
        <v>SI</v>
      </c>
    </row>
    <row r="277" spans="2:4" ht="30" hidden="1" x14ac:dyDescent="0.25">
      <c r="B277" s="2" t="s">
        <v>460</v>
      </c>
      <c r="C277" s="2" t="s">
        <v>460</v>
      </c>
      <c r="D277" t="str">
        <f t="shared" si="4"/>
        <v>SI</v>
      </c>
    </row>
    <row r="278" spans="2:4" ht="30" x14ac:dyDescent="0.25">
      <c r="B278" s="62" t="s">
        <v>779</v>
      </c>
      <c r="C278" s="2" t="s">
        <v>150</v>
      </c>
      <c r="D278" t="str">
        <f t="shared" si="4"/>
        <v>NO</v>
      </c>
    </row>
    <row r="279" spans="2:4" hidden="1" x14ac:dyDescent="0.25">
      <c r="B279" s="2" t="s">
        <v>45</v>
      </c>
      <c r="C279" s="2" t="s">
        <v>45</v>
      </c>
      <c r="D279" t="str">
        <f t="shared" si="4"/>
        <v>SI</v>
      </c>
    </row>
    <row r="280" spans="2:4" x14ac:dyDescent="0.25">
      <c r="B280" s="62" t="s">
        <v>639</v>
      </c>
      <c r="C280" s="2" t="s">
        <v>130</v>
      </c>
      <c r="D280" t="str">
        <f t="shared" si="4"/>
        <v>NO</v>
      </c>
    </row>
    <row r="281" spans="2:4" ht="75" x14ac:dyDescent="0.25">
      <c r="B281" s="62" t="s">
        <v>813</v>
      </c>
      <c r="C281" s="2" t="s">
        <v>25</v>
      </c>
      <c r="D281" t="str">
        <f t="shared" si="4"/>
        <v>NO</v>
      </c>
    </row>
    <row r="282" spans="2:4" ht="30" x14ac:dyDescent="0.25">
      <c r="B282" s="62" t="s">
        <v>821</v>
      </c>
      <c r="C282" s="2" t="s">
        <v>414</v>
      </c>
      <c r="D282" t="str">
        <f t="shared" si="4"/>
        <v>NO</v>
      </c>
    </row>
    <row r="283" spans="2:4" ht="45" x14ac:dyDescent="0.25">
      <c r="B283" s="62" t="s">
        <v>790</v>
      </c>
      <c r="C283" s="2" t="s">
        <v>99</v>
      </c>
      <c r="D283" t="str">
        <f t="shared" si="4"/>
        <v>NO</v>
      </c>
    </row>
    <row r="284" spans="2:4" ht="90" hidden="1" x14ac:dyDescent="0.25">
      <c r="B284" s="2" t="s">
        <v>151</v>
      </c>
      <c r="C284" s="2" t="s">
        <v>151</v>
      </c>
      <c r="D284" t="str">
        <f t="shared" si="4"/>
        <v>SI</v>
      </c>
    </row>
    <row r="285" spans="2:4" ht="30" hidden="1" x14ac:dyDescent="0.25">
      <c r="B285" s="2" t="s">
        <v>371</v>
      </c>
      <c r="C285" s="2" t="s">
        <v>371</v>
      </c>
      <c r="D285" t="str">
        <f t="shared" si="4"/>
        <v>SI</v>
      </c>
    </row>
    <row r="286" spans="2:4" ht="30" x14ac:dyDescent="0.25">
      <c r="B286" s="62" t="s">
        <v>833</v>
      </c>
      <c r="C286" s="2" t="s">
        <v>424</v>
      </c>
      <c r="D286" t="str">
        <f t="shared" si="4"/>
        <v>NO</v>
      </c>
    </row>
    <row r="287" spans="2:4" ht="90" x14ac:dyDescent="0.25">
      <c r="B287" s="62" t="s">
        <v>838</v>
      </c>
      <c r="C287" s="2" t="s">
        <v>338</v>
      </c>
      <c r="D287" t="str">
        <f t="shared" si="4"/>
        <v>NO</v>
      </c>
    </row>
    <row r="288" spans="2:4" ht="30" x14ac:dyDescent="0.25">
      <c r="B288" s="62" t="s">
        <v>867</v>
      </c>
      <c r="C288" s="2" t="s">
        <v>323</v>
      </c>
      <c r="D288" t="str">
        <f t="shared" si="4"/>
        <v>NO</v>
      </c>
    </row>
    <row r="289" spans="2:4" ht="60" hidden="1" x14ac:dyDescent="0.25">
      <c r="B289" s="2" t="s">
        <v>815</v>
      </c>
      <c r="C289" s="2" t="s">
        <v>451</v>
      </c>
      <c r="D289" t="str">
        <f t="shared" si="4"/>
        <v>SI</v>
      </c>
    </row>
    <row r="290" spans="2:4" ht="45" hidden="1" x14ac:dyDescent="0.25">
      <c r="B290" s="2" t="s">
        <v>470</v>
      </c>
      <c r="C290" s="2" t="s">
        <v>470</v>
      </c>
      <c r="D290" t="str">
        <f t="shared" si="4"/>
        <v>SI</v>
      </c>
    </row>
    <row r="291" spans="2:4" ht="30" hidden="1" x14ac:dyDescent="0.25">
      <c r="B291" s="2" t="s">
        <v>55</v>
      </c>
      <c r="C291" s="2" t="s">
        <v>55</v>
      </c>
      <c r="D291" t="str">
        <f t="shared" si="4"/>
        <v>SI</v>
      </c>
    </row>
    <row r="292" spans="2:4" ht="60" x14ac:dyDescent="0.25">
      <c r="B292" s="62" t="s">
        <v>789</v>
      </c>
      <c r="C292" s="2" t="s">
        <v>100</v>
      </c>
      <c r="D292" t="str">
        <f t="shared" si="4"/>
        <v>NO</v>
      </c>
    </row>
    <row r="293" spans="2:4" ht="30" hidden="1" x14ac:dyDescent="0.25">
      <c r="B293" s="2" t="s">
        <v>131</v>
      </c>
      <c r="C293" s="2" t="s">
        <v>131</v>
      </c>
      <c r="D293" t="str">
        <f t="shared" si="4"/>
        <v>SI</v>
      </c>
    </row>
    <row r="294" spans="2:4" ht="60" hidden="1" x14ac:dyDescent="0.25">
      <c r="B294" s="2" t="s">
        <v>331</v>
      </c>
      <c r="C294" s="2" t="s">
        <v>331</v>
      </c>
      <c r="D294" t="str">
        <f t="shared" si="4"/>
        <v>SI</v>
      </c>
    </row>
    <row r="295" spans="2:4" ht="60" hidden="1" x14ac:dyDescent="0.25">
      <c r="B295" s="2" t="s">
        <v>349</v>
      </c>
      <c r="C295" s="2" t="s">
        <v>349</v>
      </c>
      <c r="D295" t="str">
        <f t="shared" si="4"/>
        <v>SI</v>
      </c>
    </row>
    <row r="296" spans="2:4" ht="30" hidden="1" x14ac:dyDescent="0.25">
      <c r="B296" s="2" t="s">
        <v>350</v>
      </c>
      <c r="C296" s="2" t="s">
        <v>350</v>
      </c>
      <c r="D296" t="str">
        <f t="shared" si="4"/>
        <v>SI</v>
      </c>
    </row>
    <row r="297" spans="2:4" ht="75" x14ac:dyDescent="0.25">
      <c r="B297" s="62" t="s">
        <v>845</v>
      </c>
      <c r="C297" s="2" t="s">
        <v>362</v>
      </c>
      <c r="D297" t="str">
        <f t="shared" si="4"/>
        <v>NO</v>
      </c>
    </row>
    <row r="298" spans="2:4" ht="45" hidden="1" x14ac:dyDescent="0.25">
      <c r="B298" s="2" t="s">
        <v>898</v>
      </c>
      <c r="C298" s="2" t="s">
        <v>234</v>
      </c>
      <c r="D298" t="str">
        <f t="shared" si="4"/>
        <v>SI</v>
      </c>
    </row>
    <row r="299" spans="2:4" ht="60" hidden="1" x14ac:dyDescent="0.25">
      <c r="B299" s="2" t="s">
        <v>11</v>
      </c>
      <c r="C299" s="2" t="s">
        <v>11</v>
      </c>
      <c r="D299" t="str">
        <f t="shared" si="4"/>
        <v>SI</v>
      </c>
    </row>
    <row r="300" spans="2:4" ht="45" hidden="1" x14ac:dyDescent="0.25">
      <c r="B300" s="2" t="s">
        <v>140</v>
      </c>
      <c r="C300" s="2" t="s">
        <v>140</v>
      </c>
      <c r="D300" t="str">
        <f t="shared" si="4"/>
        <v>SI</v>
      </c>
    </row>
    <row r="301" spans="2:4" ht="45" hidden="1" x14ac:dyDescent="0.25">
      <c r="B301" s="2" t="s">
        <v>382</v>
      </c>
      <c r="C301" s="2" t="s">
        <v>382</v>
      </c>
      <c r="D301" t="str">
        <f t="shared" si="4"/>
        <v>SI</v>
      </c>
    </row>
    <row r="302" spans="2:4" ht="30" x14ac:dyDescent="0.25">
      <c r="B302" s="62" t="s">
        <v>546</v>
      </c>
      <c r="C302" s="2" t="s">
        <v>444</v>
      </c>
      <c r="D302" t="str">
        <f t="shared" si="4"/>
        <v>NO</v>
      </c>
    </row>
    <row r="303" spans="2:4" ht="30" hidden="1" x14ac:dyDescent="0.25">
      <c r="B303" s="2" t="s">
        <v>363</v>
      </c>
      <c r="C303" s="2" t="s">
        <v>363</v>
      </c>
      <c r="D303" t="str">
        <f t="shared" si="4"/>
        <v>SI</v>
      </c>
    </row>
    <row r="304" spans="2:4" ht="30" x14ac:dyDescent="0.25">
      <c r="B304" s="62" t="s">
        <v>886</v>
      </c>
      <c r="C304" s="2" t="s">
        <v>196</v>
      </c>
      <c r="D304" t="str">
        <f t="shared" si="4"/>
        <v>NO</v>
      </c>
    </row>
    <row r="305" spans="2:4" ht="60" hidden="1" x14ac:dyDescent="0.25">
      <c r="B305" s="2" t="s">
        <v>124</v>
      </c>
      <c r="C305" s="2" t="s">
        <v>124</v>
      </c>
      <c r="D305" t="str">
        <f t="shared" si="4"/>
        <v>SI</v>
      </c>
    </row>
    <row r="306" spans="2:4" ht="60" x14ac:dyDescent="0.25">
      <c r="B306" s="62" t="s">
        <v>853</v>
      </c>
      <c r="C306" s="2" t="s">
        <v>376</v>
      </c>
      <c r="D306" t="str">
        <f t="shared" si="4"/>
        <v>NO</v>
      </c>
    </row>
    <row r="307" spans="2:4" ht="30" hidden="1" x14ac:dyDescent="0.25">
      <c r="B307" s="2" t="s">
        <v>397</v>
      </c>
      <c r="C307" s="2" t="s">
        <v>397</v>
      </c>
      <c r="D307" t="str">
        <f t="shared" si="4"/>
        <v>SI</v>
      </c>
    </row>
    <row r="308" spans="2:4" ht="30" hidden="1" x14ac:dyDescent="0.25">
      <c r="B308" s="2" t="s">
        <v>159</v>
      </c>
      <c r="C308" s="2" t="s">
        <v>159</v>
      </c>
      <c r="D308" t="str">
        <f t="shared" si="4"/>
        <v>SI</v>
      </c>
    </row>
    <row r="309" spans="2:4" ht="90" x14ac:dyDescent="0.25">
      <c r="B309" s="62" t="s">
        <v>481</v>
      </c>
      <c r="C309" s="2" t="s">
        <v>137</v>
      </c>
      <c r="D309" t="str">
        <f t="shared" si="4"/>
        <v>NO</v>
      </c>
    </row>
    <row r="310" spans="2:4" ht="30" x14ac:dyDescent="0.25">
      <c r="B310" s="62" t="s">
        <v>876</v>
      </c>
      <c r="C310" s="2" t="s">
        <v>287</v>
      </c>
      <c r="D310" t="str">
        <f t="shared" si="4"/>
        <v>NO</v>
      </c>
    </row>
    <row r="311" spans="2:4" hidden="1" x14ac:dyDescent="0.25">
      <c r="B311" s="2" t="s">
        <v>419</v>
      </c>
      <c r="C311" s="2" t="s">
        <v>419</v>
      </c>
      <c r="D311" t="str">
        <f t="shared" si="4"/>
        <v>SI</v>
      </c>
    </row>
    <row r="312" spans="2:4" hidden="1" x14ac:dyDescent="0.25">
      <c r="B312" s="2" t="s">
        <v>74</v>
      </c>
      <c r="C312" s="2" t="s">
        <v>74</v>
      </c>
      <c r="D312" t="str">
        <f t="shared" si="4"/>
        <v>SI</v>
      </c>
    </row>
    <row r="313" spans="2:4" ht="30" x14ac:dyDescent="0.25">
      <c r="B313" s="62" t="s">
        <v>800</v>
      </c>
      <c r="C313" s="2" t="s">
        <v>174</v>
      </c>
      <c r="D313" t="str">
        <f t="shared" si="4"/>
        <v>NO</v>
      </c>
    </row>
    <row r="314" spans="2:4" ht="30" hidden="1" x14ac:dyDescent="0.25">
      <c r="B314" s="2" t="s">
        <v>793</v>
      </c>
      <c r="C314" s="2" t="s">
        <v>81</v>
      </c>
      <c r="D314" t="str">
        <f t="shared" si="4"/>
        <v>SI</v>
      </c>
    </row>
    <row r="315" spans="2:4" ht="75" x14ac:dyDescent="0.25">
      <c r="B315" s="62" t="s">
        <v>846</v>
      </c>
      <c r="C315" s="2" t="s">
        <v>358</v>
      </c>
      <c r="D315" t="str">
        <f t="shared" si="4"/>
        <v>NO</v>
      </c>
    </row>
    <row r="316" spans="2:4" ht="60" x14ac:dyDescent="0.25">
      <c r="B316" s="62" t="s">
        <v>859</v>
      </c>
      <c r="C316" s="2" t="s">
        <v>315</v>
      </c>
      <c r="D316" t="str">
        <f t="shared" si="4"/>
        <v>NO</v>
      </c>
    </row>
    <row r="317" spans="2:4" ht="45" hidden="1" x14ac:dyDescent="0.25">
      <c r="B317" s="2" t="s">
        <v>12</v>
      </c>
      <c r="C317" s="2" t="s">
        <v>12</v>
      </c>
      <c r="D317" t="str">
        <f t="shared" si="4"/>
        <v>SI</v>
      </c>
    </row>
    <row r="318" spans="2:4" ht="30" x14ac:dyDescent="0.25">
      <c r="B318" s="62" t="s">
        <v>835</v>
      </c>
      <c r="C318" s="2" t="s">
        <v>420</v>
      </c>
      <c r="D318" t="str">
        <f t="shared" si="4"/>
        <v>NO</v>
      </c>
    </row>
    <row r="319" spans="2:4" ht="30" hidden="1" x14ac:dyDescent="0.25">
      <c r="B319" s="2" t="s">
        <v>256</v>
      </c>
      <c r="C319" s="2" t="s">
        <v>256</v>
      </c>
      <c r="D319" t="str">
        <f t="shared" si="4"/>
        <v>SI</v>
      </c>
    </row>
    <row r="320" spans="2:4" ht="30" hidden="1" x14ac:dyDescent="0.25">
      <c r="B320" s="2" t="s">
        <v>82</v>
      </c>
      <c r="C320" s="2" t="s">
        <v>82</v>
      </c>
      <c r="D320" t="str">
        <f t="shared" si="4"/>
        <v>SI</v>
      </c>
    </row>
    <row r="321" spans="2:4" ht="30" hidden="1" x14ac:dyDescent="0.25">
      <c r="B321" s="2" t="s">
        <v>35</v>
      </c>
      <c r="C321" s="2" t="s">
        <v>35</v>
      </c>
      <c r="D321" t="str">
        <f t="shared" si="4"/>
        <v>SI</v>
      </c>
    </row>
    <row r="322" spans="2:4" ht="45" hidden="1" x14ac:dyDescent="0.25">
      <c r="B322" s="2" t="s">
        <v>21</v>
      </c>
      <c r="C322" s="2" t="s">
        <v>21</v>
      </c>
      <c r="D322" t="str">
        <f t="shared" ref="D322:D349" si="5">+IF(B322=C322,"SI","NO")</f>
        <v>SI</v>
      </c>
    </row>
    <row r="323" spans="2:4" ht="30" x14ac:dyDescent="0.25">
      <c r="B323" s="62" t="s">
        <v>653</v>
      </c>
      <c r="C323" s="2" t="s">
        <v>398</v>
      </c>
      <c r="D323" t="str">
        <f t="shared" si="5"/>
        <v>NO</v>
      </c>
    </row>
    <row r="324" spans="2:4" ht="30" hidden="1" x14ac:dyDescent="0.25">
      <c r="B324" s="2" t="s">
        <v>471</v>
      </c>
      <c r="C324" s="2" t="s">
        <v>471</v>
      </c>
      <c r="D324" t="str">
        <f t="shared" si="5"/>
        <v>SI</v>
      </c>
    </row>
    <row r="325" spans="2:4" hidden="1" x14ac:dyDescent="0.25">
      <c r="B325" s="2" t="s">
        <v>472</v>
      </c>
      <c r="C325" s="2" t="s">
        <v>472</v>
      </c>
      <c r="D325" t="str">
        <f t="shared" si="5"/>
        <v>SI</v>
      </c>
    </row>
    <row r="326" spans="2:4" ht="30" hidden="1" x14ac:dyDescent="0.25">
      <c r="B326" s="2" t="s">
        <v>197</v>
      </c>
      <c r="C326" s="2" t="s">
        <v>197</v>
      </c>
      <c r="D326" t="str">
        <f t="shared" si="5"/>
        <v>SI</v>
      </c>
    </row>
    <row r="327" spans="2:4" ht="45" hidden="1" x14ac:dyDescent="0.25">
      <c r="B327" s="2" t="s">
        <v>332</v>
      </c>
      <c r="C327" s="2" t="s">
        <v>332</v>
      </c>
      <c r="D327" t="str">
        <f t="shared" si="5"/>
        <v>SI</v>
      </c>
    </row>
    <row r="328" spans="2:4" ht="45" hidden="1" x14ac:dyDescent="0.25">
      <c r="B328" s="2" t="s">
        <v>178</v>
      </c>
      <c r="C328" s="2" t="s">
        <v>178</v>
      </c>
      <c r="D328" t="str">
        <f t="shared" si="5"/>
        <v>SI</v>
      </c>
    </row>
    <row r="329" spans="2:4" ht="60" hidden="1" x14ac:dyDescent="0.25">
      <c r="B329" s="2" t="s">
        <v>308</v>
      </c>
      <c r="C329" s="2" t="s">
        <v>308</v>
      </c>
      <c r="D329" t="str">
        <f t="shared" si="5"/>
        <v>SI</v>
      </c>
    </row>
    <row r="330" spans="2:4" ht="60" x14ac:dyDescent="0.25">
      <c r="B330" s="62" t="s">
        <v>872</v>
      </c>
      <c r="C330" s="2" t="s">
        <v>298</v>
      </c>
      <c r="D330" t="str">
        <f t="shared" si="5"/>
        <v>NO</v>
      </c>
    </row>
    <row r="331" spans="2:4" ht="45" hidden="1" x14ac:dyDescent="0.25">
      <c r="B331" s="2" t="s">
        <v>240</v>
      </c>
      <c r="C331" s="2" t="s">
        <v>240</v>
      </c>
      <c r="D331" t="str">
        <f t="shared" si="5"/>
        <v>SI</v>
      </c>
    </row>
    <row r="332" spans="2:4" ht="30" hidden="1" x14ac:dyDescent="0.25">
      <c r="B332" s="2" t="s">
        <v>309</v>
      </c>
      <c r="C332" s="2" t="s">
        <v>309</v>
      </c>
      <c r="D332" t="str">
        <f t="shared" si="5"/>
        <v>SI</v>
      </c>
    </row>
    <row r="333" spans="2:4" ht="45" hidden="1" x14ac:dyDescent="0.25">
      <c r="B333" s="2" t="s">
        <v>339</v>
      </c>
      <c r="C333" s="2" t="s">
        <v>339</v>
      </c>
      <c r="D333" t="str">
        <f t="shared" si="5"/>
        <v>SI</v>
      </c>
    </row>
    <row r="334" spans="2:4" ht="60" x14ac:dyDescent="0.25">
      <c r="B334" s="62" t="s">
        <v>856</v>
      </c>
      <c r="C334" s="2" t="s">
        <v>377</v>
      </c>
      <c r="D334" t="str">
        <f t="shared" si="5"/>
        <v>NO</v>
      </c>
    </row>
    <row r="335" spans="2:4" ht="30" hidden="1" x14ac:dyDescent="0.25">
      <c r="B335" s="2" t="s">
        <v>184</v>
      </c>
      <c r="C335" s="2" t="s">
        <v>184</v>
      </c>
      <c r="D335" t="str">
        <f t="shared" si="5"/>
        <v>SI</v>
      </c>
    </row>
    <row r="336" spans="2:4" ht="45" x14ac:dyDescent="0.25">
      <c r="B336" s="62" t="s">
        <v>802</v>
      </c>
      <c r="C336" s="2" t="s">
        <v>168</v>
      </c>
      <c r="D336" t="str">
        <f t="shared" si="5"/>
        <v>NO</v>
      </c>
    </row>
    <row r="337" spans="2:4" ht="30" hidden="1" x14ac:dyDescent="0.25">
      <c r="B337" s="2" t="s">
        <v>185</v>
      </c>
      <c r="C337" s="2" t="s">
        <v>185</v>
      </c>
      <c r="D337" t="str">
        <f t="shared" si="5"/>
        <v>SI</v>
      </c>
    </row>
    <row r="338" spans="2:4" ht="30" x14ac:dyDescent="0.25">
      <c r="B338" s="62" t="s">
        <v>798</v>
      </c>
      <c r="C338" s="2" t="s">
        <v>187</v>
      </c>
      <c r="D338" t="str">
        <f t="shared" si="5"/>
        <v>NO</v>
      </c>
    </row>
    <row r="339" spans="2:4" ht="30" hidden="1" x14ac:dyDescent="0.25">
      <c r="B339" s="2" t="s">
        <v>186</v>
      </c>
      <c r="C339" s="2" t="s">
        <v>186</v>
      </c>
      <c r="D339" t="str">
        <f t="shared" si="5"/>
        <v>SI</v>
      </c>
    </row>
    <row r="340" spans="2:4" ht="30" hidden="1" x14ac:dyDescent="0.25">
      <c r="B340" s="2" t="s">
        <v>170</v>
      </c>
      <c r="C340" s="2" t="s">
        <v>170</v>
      </c>
      <c r="D340" t="str">
        <f t="shared" si="5"/>
        <v>SI</v>
      </c>
    </row>
    <row r="341" spans="2:4" ht="45" x14ac:dyDescent="0.25">
      <c r="B341" s="62" t="s">
        <v>860</v>
      </c>
      <c r="C341" s="2" t="s">
        <v>319</v>
      </c>
      <c r="D341" t="str">
        <f t="shared" si="5"/>
        <v>NO</v>
      </c>
    </row>
    <row r="342" spans="2:4" ht="45" hidden="1" x14ac:dyDescent="0.25">
      <c r="B342" s="2" t="s">
        <v>288</v>
      </c>
      <c r="C342" s="2" t="s">
        <v>288</v>
      </c>
      <c r="D342" t="str">
        <f t="shared" si="5"/>
        <v>SI</v>
      </c>
    </row>
    <row r="343" spans="2:4" ht="45" hidden="1" x14ac:dyDescent="0.25">
      <c r="B343" s="2" t="s">
        <v>161</v>
      </c>
      <c r="C343" s="2" t="s">
        <v>161</v>
      </c>
      <c r="D343" t="str">
        <f t="shared" si="5"/>
        <v>SI</v>
      </c>
    </row>
    <row r="344" spans="2:4" ht="30" hidden="1" x14ac:dyDescent="0.25">
      <c r="B344" s="2" t="s">
        <v>175</v>
      </c>
      <c r="C344" s="2" t="s">
        <v>175</v>
      </c>
      <c r="D344" t="str">
        <f t="shared" si="5"/>
        <v>SI</v>
      </c>
    </row>
    <row r="345" spans="2:4" ht="30" hidden="1" x14ac:dyDescent="0.25">
      <c r="B345" s="2" t="s">
        <v>171</v>
      </c>
      <c r="C345" s="2" t="s">
        <v>171</v>
      </c>
      <c r="D345" t="str">
        <f t="shared" si="5"/>
        <v>SI</v>
      </c>
    </row>
    <row r="346" spans="2:4" ht="30" hidden="1" x14ac:dyDescent="0.25">
      <c r="B346" s="2" t="s">
        <v>172</v>
      </c>
      <c r="C346" s="2" t="s">
        <v>172</v>
      </c>
      <c r="D346" t="str">
        <f t="shared" si="5"/>
        <v>SI</v>
      </c>
    </row>
    <row r="347" spans="2:4" ht="45" hidden="1" x14ac:dyDescent="0.25">
      <c r="B347" s="2" t="s">
        <v>176</v>
      </c>
      <c r="C347" s="2" t="s">
        <v>176</v>
      </c>
      <c r="D347" t="str">
        <f t="shared" si="5"/>
        <v>SI</v>
      </c>
    </row>
    <row r="348" spans="2:4" ht="30" hidden="1" x14ac:dyDescent="0.25">
      <c r="B348" s="2" t="s">
        <v>101</v>
      </c>
      <c r="C348" s="2" t="s">
        <v>101</v>
      </c>
      <c r="D348" t="str">
        <f t="shared" si="5"/>
        <v>SI</v>
      </c>
    </row>
    <row r="349" spans="2:4" ht="45" x14ac:dyDescent="0.25">
      <c r="B349" s="62" t="s">
        <v>799</v>
      </c>
      <c r="C349" s="2" t="s">
        <v>188</v>
      </c>
      <c r="D349" t="str">
        <f t="shared" si="5"/>
        <v>NO</v>
      </c>
    </row>
  </sheetData>
  <autoFilter ref="B1:D349">
    <filterColumn colId="2">
      <filters>
        <filter val="NO"/>
      </filters>
    </filterColumn>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I7" sqref="I7:I8"/>
    </sheetView>
  </sheetViews>
  <sheetFormatPr baseColWidth="10" defaultRowHeight="15" x14ac:dyDescent="0.25"/>
  <cols>
    <col min="1" max="1" width="5.85546875" customWidth="1"/>
    <col min="2" max="2" width="44.5703125" customWidth="1"/>
    <col min="3" max="3" width="18.5703125" style="20" customWidth="1"/>
    <col min="4" max="5" width="18.5703125" customWidth="1"/>
    <col min="6" max="6" width="29.42578125" customWidth="1"/>
  </cols>
  <sheetData>
    <row r="1" spans="1:6" ht="30" x14ac:dyDescent="0.25">
      <c r="A1" s="67"/>
      <c r="B1" s="69" t="s">
        <v>1039</v>
      </c>
      <c r="C1" s="70" t="s">
        <v>1040</v>
      </c>
      <c r="D1" s="69" t="s">
        <v>1045</v>
      </c>
      <c r="E1" s="69" t="s">
        <v>1046</v>
      </c>
      <c r="F1" s="70" t="s">
        <v>1048</v>
      </c>
    </row>
    <row r="2" spans="1:6" x14ac:dyDescent="0.25">
      <c r="A2" s="73">
        <v>1</v>
      </c>
      <c r="B2" s="71" t="s">
        <v>5</v>
      </c>
      <c r="C2" s="72">
        <f>+FORMATO!C2</f>
        <v>55</v>
      </c>
      <c r="D2" s="80">
        <f>+FORMATO!D2</f>
        <v>2.7512504499553621</v>
      </c>
      <c r="E2" s="110">
        <f>+FORMATO!E2</f>
        <v>5.0022735453733855E-2</v>
      </c>
      <c r="F2" s="272">
        <f>+SUM(D2:D5)/100</f>
        <v>2.7512504499553621E-2</v>
      </c>
    </row>
    <row r="3" spans="1:6" ht="30" x14ac:dyDescent="0.25">
      <c r="A3" s="73">
        <v>2</v>
      </c>
      <c r="B3" s="71" t="s">
        <v>189</v>
      </c>
      <c r="C3" s="72">
        <f>+FORMATO!C186</f>
        <v>7</v>
      </c>
      <c r="D3" s="80">
        <f>+FORMATO!D186</f>
        <v>0</v>
      </c>
      <c r="E3" s="110">
        <f>+FORMATO!E186</f>
        <v>0</v>
      </c>
      <c r="F3" s="272"/>
    </row>
    <row r="4" spans="1:6" ht="30" x14ac:dyDescent="0.25">
      <c r="A4" s="73">
        <v>3</v>
      </c>
      <c r="B4" s="71" t="s">
        <v>281</v>
      </c>
      <c r="C4" s="72">
        <f>+FORMATO!C278</f>
        <v>25</v>
      </c>
      <c r="D4" s="80">
        <f>+FORMATO!D278</f>
        <v>0</v>
      </c>
      <c r="E4" s="110">
        <f>+FORMATO!E278</f>
        <v>0</v>
      </c>
      <c r="F4" s="272"/>
    </row>
    <row r="5" spans="1:6" ht="30" x14ac:dyDescent="0.25">
      <c r="A5" s="73">
        <v>4</v>
      </c>
      <c r="B5" s="71" t="s">
        <v>402</v>
      </c>
      <c r="C5" s="72">
        <f>+FORMATO!C399</f>
        <v>13</v>
      </c>
      <c r="D5" s="80">
        <f>+FORMATO!D399</f>
        <v>0</v>
      </c>
      <c r="E5" s="110">
        <f>+FORMATO!E399</f>
        <v>0</v>
      </c>
      <c r="F5" s="272"/>
    </row>
    <row r="6" spans="1:6" x14ac:dyDescent="0.25">
      <c r="A6" s="74"/>
      <c r="B6" s="75"/>
      <c r="C6" s="76"/>
      <c r="D6" s="78"/>
      <c r="E6" s="77"/>
      <c r="F6" s="79"/>
    </row>
    <row r="7" spans="1:6" x14ac:dyDescent="0.25">
      <c r="A7" s="74"/>
      <c r="B7" s="75"/>
      <c r="C7" s="76"/>
      <c r="D7" s="78"/>
      <c r="E7" s="77"/>
      <c r="F7" s="79"/>
    </row>
    <row r="9" spans="1:6" x14ac:dyDescent="0.25">
      <c r="F9" s="83"/>
    </row>
    <row r="12" spans="1:6" x14ac:dyDescent="0.25">
      <c r="F12" s="84"/>
    </row>
  </sheetData>
  <mergeCells count="1">
    <mergeCell ref="F2:F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workbookViewId="0">
      <selection activeCell="D11" sqref="D11"/>
    </sheetView>
  </sheetViews>
  <sheetFormatPr baseColWidth="10" defaultRowHeight="15" x14ac:dyDescent="0.25"/>
  <cols>
    <col min="2" max="2" width="56" customWidth="1"/>
    <col min="3" max="4" width="13.5703125" customWidth="1"/>
    <col min="5" max="5" width="20.7109375" customWidth="1"/>
  </cols>
  <sheetData>
    <row r="2" spans="2:5" ht="30" x14ac:dyDescent="0.25">
      <c r="B2" s="69" t="s">
        <v>1042</v>
      </c>
      <c r="C2" s="70" t="s">
        <v>1040</v>
      </c>
      <c r="D2" s="69" t="s">
        <v>1041</v>
      </c>
      <c r="E2" s="69" t="s">
        <v>1044</v>
      </c>
    </row>
    <row r="3" spans="2:5" ht="30" x14ac:dyDescent="0.25">
      <c r="B3" s="116" t="s">
        <v>6</v>
      </c>
      <c r="C3" s="117">
        <v>5</v>
      </c>
      <c r="D3" s="118">
        <v>2.4473802759852403</v>
      </c>
      <c r="E3" s="119">
        <v>0.48947605519704807</v>
      </c>
    </row>
    <row r="4" spans="2:5" x14ac:dyDescent="0.25">
      <c r="B4" s="116" t="s">
        <v>26</v>
      </c>
      <c r="C4" s="117">
        <v>1</v>
      </c>
      <c r="D4" s="118">
        <v>0.54449645499999999</v>
      </c>
      <c r="E4" s="119">
        <v>0.54449645499999999</v>
      </c>
    </row>
    <row r="5" spans="2:5" x14ac:dyDescent="0.25">
      <c r="B5" s="116" t="s">
        <v>31</v>
      </c>
      <c r="C5" s="117">
        <v>1</v>
      </c>
      <c r="D5" s="118">
        <v>0.5</v>
      </c>
      <c r="E5" s="119">
        <v>0.5</v>
      </c>
    </row>
    <row r="6" spans="2:5" x14ac:dyDescent="0.25">
      <c r="B6" s="116" t="s">
        <v>36</v>
      </c>
      <c r="C6" s="117">
        <v>6</v>
      </c>
      <c r="D6" s="118">
        <v>1.8658110369013814</v>
      </c>
      <c r="E6" s="119">
        <v>0.31096850615023025</v>
      </c>
    </row>
    <row r="7" spans="2:5" x14ac:dyDescent="0.25">
      <c r="B7" s="116" t="s">
        <v>56</v>
      </c>
      <c r="C7" s="117">
        <v>10</v>
      </c>
      <c r="D7" s="118">
        <v>6.3289148622500013</v>
      </c>
      <c r="E7" s="119">
        <v>0.63289148622500013</v>
      </c>
    </row>
    <row r="8" spans="2:5" x14ac:dyDescent="0.25">
      <c r="B8" s="116" t="s">
        <v>92</v>
      </c>
      <c r="C8" s="117">
        <v>6</v>
      </c>
      <c r="D8" s="118">
        <v>5.1940235294117647</v>
      </c>
      <c r="E8" s="119">
        <v>0.86567058823529408</v>
      </c>
    </row>
    <row r="9" spans="2:5" x14ac:dyDescent="0.25">
      <c r="B9" s="116" t="s">
        <v>102</v>
      </c>
      <c r="C9" s="117">
        <v>2</v>
      </c>
      <c r="D9" s="118">
        <v>1.2658410292876621</v>
      </c>
      <c r="E9" s="119">
        <v>0.63292051464383103</v>
      </c>
    </row>
    <row r="10" spans="2:5" x14ac:dyDescent="0.25">
      <c r="B10" s="116" t="s">
        <v>112</v>
      </c>
      <c r="C10" s="117">
        <v>5</v>
      </c>
      <c r="D10" s="118">
        <v>4.3928661</v>
      </c>
      <c r="E10" s="119">
        <v>0.87857321999999993</v>
      </c>
    </row>
    <row r="11" spans="2:5" x14ac:dyDescent="0.25">
      <c r="B11" s="116" t="s">
        <v>125</v>
      </c>
      <c r="C11" s="117">
        <v>1</v>
      </c>
      <c r="D11" s="118">
        <v>0.53316666666666668</v>
      </c>
      <c r="E11" s="119">
        <v>0.53316666666666668</v>
      </c>
    </row>
    <row r="12" spans="2:5" x14ac:dyDescent="0.25">
      <c r="B12" s="116" t="s">
        <v>132</v>
      </c>
      <c r="C12" s="117">
        <v>4</v>
      </c>
      <c r="D12" s="118">
        <v>3.0681071668615112</v>
      </c>
      <c r="E12" s="119">
        <v>0.7670267917153778</v>
      </c>
    </row>
    <row r="13" spans="2:5" ht="30" x14ac:dyDescent="0.25">
      <c r="B13" s="116" t="s">
        <v>152</v>
      </c>
      <c r="C13" s="117">
        <v>1</v>
      </c>
      <c r="D13" s="118">
        <v>0.80949999999999989</v>
      </c>
      <c r="E13" s="119">
        <v>0.80949999999999989</v>
      </c>
    </row>
    <row r="14" spans="2:5" x14ac:dyDescent="0.25">
      <c r="B14" s="116" t="s">
        <v>156</v>
      </c>
      <c r="C14" s="117">
        <v>58</v>
      </c>
      <c r="D14" s="118">
        <v>55.256332059699965</v>
      </c>
      <c r="E14" s="119">
        <v>0.95269538033965462</v>
      </c>
    </row>
    <row r="15" spans="2:5" x14ac:dyDescent="0.25">
      <c r="B15" s="116" t="s">
        <v>190</v>
      </c>
      <c r="C15" s="117">
        <v>40</v>
      </c>
      <c r="D15" s="118">
        <v>11.548850063879211</v>
      </c>
      <c r="E15" s="119">
        <v>0.28872125159698026</v>
      </c>
    </row>
    <row r="16" spans="2:5" x14ac:dyDescent="0.25">
      <c r="B16" s="116" t="s">
        <v>207</v>
      </c>
      <c r="C16" s="117">
        <v>30</v>
      </c>
      <c r="D16" s="118">
        <v>8.3908161255968086</v>
      </c>
      <c r="E16" s="119">
        <v>0.27969387085322694</v>
      </c>
    </row>
    <row r="17" spans="2:5" x14ac:dyDescent="0.25">
      <c r="B17" s="116" t="s">
        <v>245</v>
      </c>
      <c r="C17" s="117">
        <v>5</v>
      </c>
      <c r="D17" s="118">
        <v>4.0780229812499993</v>
      </c>
      <c r="E17" s="119">
        <v>0.81560459624999992</v>
      </c>
    </row>
    <row r="18" spans="2:5" x14ac:dyDescent="0.25">
      <c r="B18" s="116" t="s">
        <v>257</v>
      </c>
      <c r="C18" s="117">
        <v>25</v>
      </c>
      <c r="D18" s="118">
        <v>9.5541960362339289</v>
      </c>
      <c r="E18" s="119">
        <v>0.38216784144935717</v>
      </c>
    </row>
    <row r="19" spans="2:5" x14ac:dyDescent="0.25">
      <c r="B19" s="116" t="s">
        <v>282</v>
      </c>
      <c r="C19" s="117">
        <v>10</v>
      </c>
      <c r="D19" s="118">
        <v>6.4133771272376086</v>
      </c>
      <c r="E19" s="119">
        <v>0.64133771272376083</v>
      </c>
    </row>
    <row r="20" spans="2:5" x14ac:dyDescent="0.25">
      <c r="B20" s="116" t="s">
        <v>296</v>
      </c>
      <c r="C20" s="117">
        <v>30</v>
      </c>
      <c r="D20" s="118">
        <v>8.7733363636363642</v>
      </c>
      <c r="E20" s="119">
        <v>0.29244454545454546</v>
      </c>
    </row>
    <row r="21" spans="2:5" x14ac:dyDescent="0.25">
      <c r="B21" s="116" t="s">
        <v>312</v>
      </c>
      <c r="C21" s="117">
        <v>5</v>
      </c>
      <c r="D21" s="118">
        <v>1.2875760744999998</v>
      </c>
      <c r="E21" s="119">
        <v>0.25751521489999996</v>
      </c>
    </row>
    <row r="22" spans="2:5" x14ac:dyDescent="0.25">
      <c r="B22" s="116" t="s">
        <v>329</v>
      </c>
      <c r="C22" s="117">
        <v>30</v>
      </c>
      <c r="D22" s="118">
        <v>8.456031245454545</v>
      </c>
      <c r="E22" s="119">
        <v>0.28186770818181817</v>
      </c>
    </row>
    <row r="23" spans="2:5" x14ac:dyDescent="0.25">
      <c r="B23" s="116" t="s">
        <v>355</v>
      </c>
      <c r="C23" s="117">
        <v>10</v>
      </c>
      <c r="D23" s="118">
        <v>2.6810348280476193</v>
      </c>
      <c r="E23" s="119">
        <v>0.26810348280476193</v>
      </c>
    </row>
    <row r="24" spans="2:5" x14ac:dyDescent="0.25">
      <c r="B24" s="116" t="s">
        <v>383</v>
      </c>
      <c r="C24" s="117">
        <v>15</v>
      </c>
      <c r="D24" s="118">
        <v>6.1775728500000007</v>
      </c>
      <c r="E24" s="119">
        <v>0.41183819000000005</v>
      </c>
    </row>
    <row r="25" spans="2:5" x14ac:dyDescent="0.25">
      <c r="B25" s="116" t="s">
        <v>403</v>
      </c>
      <c r="C25" s="117">
        <v>9</v>
      </c>
      <c r="D25" s="118">
        <v>6.461016428571428</v>
      </c>
      <c r="E25" s="119">
        <v>0.71789071428571427</v>
      </c>
    </row>
    <row r="26" spans="2:5" x14ac:dyDescent="0.25">
      <c r="B26" s="116" t="s">
        <v>415</v>
      </c>
      <c r="C26" s="117">
        <v>6</v>
      </c>
      <c r="D26" s="118">
        <v>2.8700769230769234</v>
      </c>
      <c r="E26" s="119">
        <v>0.47834615384615392</v>
      </c>
    </row>
    <row r="27" spans="2:5" x14ac:dyDescent="0.25">
      <c r="B27" s="116" t="s">
        <v>425</v>
      </c>
      <c r="C27" s="117">
        <v>9</v>
      </c>
      <c r="D27" s="118">
        <v>8.9956800000000001</v>
      </c>
      <c r="E27" s="119">
        <v>0.99951999999999996</v>
      </c>
    </row>
    <row r="28" spans="2:5" x14ac:dyDescent="0.25">
      <c r="B28" s="116" t="s">
        <v>433</v>
      </c>
      <c r="C28" s="117">
        <v>10</v>
      </c>
      <c r="D28" s="118">
        <v>5.5790821005172706</v>
      </c>
      <c r="E28" s="119">
        <v>0.55790821005172708</v>
      </c>
    </row>
    <row r="29" spans="2:5" x14ac:dyDescent="0.25">
      <c r="B29" s="116" t="s">
        <v>448</v>
      </c>
      <c r="C29" s="117">
        <v>6</v>
      </c>
      <c r="D29" s="118">
        <v>3.1121906208118366</v>
      </c>
      <c r="E29" s="119">
        <v>0.51869843680197281</v>
      </c>
    </row>
    <row r="30" spans="2:5" x14ac:dyDescent="0.25">
      <c r="B30" s="116" t="s">
        <v>461</v>
      </c>
      <c r="C30" s="117">
        <v>60</v>
      </c>
      <c r="D30" s="118">
        <v>30.616076165969762</v>
      </c>
      <c r="E30" s="119">
        <v>0.51026793609949606</v>
      </c>
    </row>
  </sheetData>
  <conditionalFormatting sqref="B3">
    <cfRule type="cellIs" dxfId="23" priority="19" operator="equal">
      <formula>B2</formula>
    </cfRule>
  </conditionalFormatting>
  <conditionalFormatting sqref="B3">
    <cfRule type="expression" dxfId="22" priority="18">
      <formula>$A3=2</formula>
    </cfRule>
  </conditionalFormatting>
  <conditionalFormatting sqref="B4:B30">
    <cfRule type="cellIs" dxfId="21" priority="14" operator="equal">
      <formula>B3</formula>
    </cfRule>
  </conditionalFormatting>
  <conditionalFormatting sqref="B4:B30">
    <cfRule type="expression" dxfId="20" priority="13">
      <formula>$A4=2</formula>
    </cfRule>
  </conditionalFormatting>
  <conditionalFormatting sqref="C3">
    <cfRule type="expression" dxfId="19" priority="8">
      <formula>B3=B2</formula>
    </cfRule>
  </conditionalFormatting>
  <conditionalFormatting sqref="D3">
    <cfRule type="expression" dxfId="18" priority="7">
      <formula>B3=B2</formula>
    </cfRule>
  </conditionalFormatting>
  <conditionalFormatting sqref="E3">
    <cfRule type="expression" dxfId="17" priority="6">
      <formula>B3=B2</formula>
    </cfRule>
  </conditionalFormatting>
  <conditionalFormatting sqref="C3:E3">
    <cfRule type="expression" dxfId="16" priority="5">
      <formula>$A3=2</formula>
    </cfRule>
  </conditionalFormatting>
  <conditionalFormatting sqref="C4:C30">
    <cfRule type="expression" dxfId="15" priority="4">
      <formula>B4=B3</formula>
    </cfRule>
  </conditionalFormatting>
  <conditionalFormatting sqref="D4:D30">
    <cfRule type="expression" dxfId="14" priority="3">
      <formula>B4=B3</formula>
    </cfRule>
  </conditionalFormatting>
  <conditionalFormatting sqref="E4:E30">
    <cfRule type="expression" dxfId="13" priority="2">
      <formula>B4=B3</formula>
    </cfRule>
  </conditionalFormatting>
  <conditionalFormatting sqref="C4:E30">
    <cfRule type="expression" dxfId="12" priority="1">
      <formula>$A4=2</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0"/>
  <sheetViews>
    <sheetView workbookViewId="0">
      <selection activeCell="E7" sqref="E7"/>
    </sheetView>
  </sheetViews>
  <sheetFormatPr baseColWidth="10" defaultRowHeight="15" x14ac:dyDescent="0.25"/>
  <cols>
    <col min="2" max="2" width="49.140625" customWidth="1"/>
    <col min="3" max="3" width="13.7109375" customWidth="1"/>
    <col min="4" max="4" width="14.28515625" customWidth="1"/>
    <col min="5" max="5" width="18.85546875" style="68" customWidth="1"/>
  </cols>
  <sheetData>
    <row r="2" spans="2:5" ht="30" x14ac:dyDescent="0.25">
      <c r="B2" s="69" t="s">
        <v>1043</v>
      </c>
      <c r="C2" s="70" t="s">
        <v>1040</v>
      </c>
      <c r="D2" s="69" t="s">
        <v>1041</v>
      </c>
      <c r="E2" s="82" t="s">
        <v>1044</v>
      </c>
    </row>
    <row r="3" spans="2:5" x14ac:dyDescent="0.25">
      <c r="B3" s="120" t="s">
        <v>7</v>
      </c>
      <c r="C3" s="138">
        <v>23</v>
      </c>
      <c r="D3" s="138">
        <v>13.267189356778916</v>
      </c>
      <c r="E3" s="139">
        <v>0.57683431985995282</v>
      </c>
    </row>
    <row r="4" spans="2:5" x14ac:dyDescent="0.25">
      <c r="B4" s="120" t="s">
        <v>13</v>
      </c>
      <c r="C4" s="138">
        <v>42</v>
      </c>
      <c r="D4" s="138">
        <v>20.533491220804883</v>
      </c>
      <c r="E4" s="139">
        <v>0.48889264811440197</v>
      </c>
    </row>
    <row r="5" spans="2:5" x14ac:dyDescent="0.25">
      <c r="B5" s="120" t="s">
        <v>18</v>
      </c>
      <c r="C5" s="138">
        <v>10</v>
      </c>
      <c r="D5" s="138">
        <v>4.9924046676918641</v>
      </c>
      <c r="E5" s="139">
        <v>0.49924046676918643</v>
      </c>
    </row>
    <row r="6" spans="2:5" x14ac:dyDescent="0.25">
      <c r="B6" s="120" t="s">
        <v>22</v>
      </c>
      <c r="C6" s="138">
        <v>25</v>
      </c>
      <c r="D6" s="138">
        <v>10.154520274429146</v>
      </c>
      <c r="E6" s="139">
        <v>0.40618081097716585</v>
      </c>
    </row>
    <row r="7" spans="2:5" x14ac:dyDescent="0.25">
      <c r="B7" s="120" t="s">
        <v>27</v>
      </c>
      <c r="C7" s="138">
        <v>100</v>
      </c>
      <c r="D7" s="138">
        <v>54.449645500000003</v>
      </c>
      <c r="E7" s="139">
        <v>0.54449645499999999</v>
      </c>
    </row>
    <row r="8" spans="2:5" x14ac:dyDescent="0.25">
      <c r="B8" s="120" t="s">
        <v>32</v>
      </c>
      <c r="C8" s="138">
        <v>100</v>
      </c>
      <c r="D8" s="138">
        <v>50</v>
      </c>
      <c r="E8" s="139">
        <v>0.5</v>
      </c>
    </row>
    <row r="9" spans="2:5" x14ac:dyDescent="0.25">
      <c r="B9" s="120" t="s">
        <v>37</v>
      </c>
      <c r="C9" s="138">
        <v>41</v>
      </c>
      <c r="D9" s="138">
        <v>16.904491286183333</v>
      </c>
      <c r="E9" s="139">
        <v>0.41230466551666667</v>
      </c>
    </row>
    <row r="10" spans="2:5" x14ac:dyDescent="0.25">
      <c r="B10" s="120" t="s">
        <v>46</v>
      </c>
      <c r="C10" s="138">
        <v>27</v>
      </c>
      <c r="D10" s="138">
        <v>10.577496967077002</v>
      </c>
      <c r="E10" s="139">
        <v>0.39175914692877783</v>
      </c>
    </row>
    <row r="11" spans="2:5" x14ac:dyDescent="0.25">
      <c r="B11" s="120" t="s">
        <v>50</v>
      </c>
      <c r="C11" s="138">
        <v>27</v>
      </c>
      <c r="D11" s="138">
        <v>0.32400000000000007</v>
      </c>
      <c r="E11" s="139">
        <v>1.2000000000000002E-2</v>
      </c>
    </row>
    <row r="12" spans="2:5" x14ac:dyDescent="0.25">
      <c r="B12" s="120" t="s">
        <v>53</v>
      </c>
      <c r="C12" s="138">
        <v>5</v>
      </c>
      <c r="D12" s="138">
        <v>3.290862361762688</v>
      </c>
      <c r="E12" s="139">
        <v>0.65817247235253762</v>
      </c>
    </row>
    <row r="13" spans="2:5" x14ac:dyDescent="0.25">
      <c r="B13" s="120" t="s">
        <v>57</v>
      </c>
      <c r="C13" s="138">
        <v>60.389000000000003</v>
      </c>
      <c r="D13" s="138">
        <v>36.820381080000004</v>
      </c>
      <c r="E13" s="139">
        <v>0.60972000000000004</v>
      </c>
    </row>
    <row r="14" spans="2:5" x14ac:dyDescent="0.25">
      <c r="B14" s="120" t="s">
        <v>65</v>
      </c>
      <c r="C14" s="138">
        <v>13.192</v>
      </c>
      <c r="D14" s="138">
        <v>9.3952104800000011</v>
      </c>
      <c r="E14" s="139">
        <v>0.7121900000000001</v>
      </c>
    </row>
    <row r="15" spans="2:5" x14ac:dyDescent="0.25">
      <c r="B15" s="120" t="s">
        <v>75</v>
      </c>
      <c r="C15" s="138">
        <v>4.5759999999999996</v>
      </c>
      <c r="D15" s="138">
        <v>1.6015999999999999</v>
      </c>
      <c r="E15" s="139">
        <v>0.35000000000000003</v>
      </c>
    </row>
    <row r="16" spans="2:5" x14ac:dyDescent="0.25">
      <c r="B16" s="120" t="s">
        <v>79</v>
      </c>
      <c r="C16" s="138">
        <v>2.86</v>
      </c>
      <c r="D16" s="138">
        <v>0.1144</v>
      </c>
      <c r="E16" s="139">
        <v>0.04</v>
      </c>
    </row>
    <row r="17" spans="2:5" x14ac:dyDescent="0.25">
      <c r="B17" s="120" t="s">
        <v>83</v>
      </c>
      <c r="C17" s="138">
        <v>11.065</v>
      </c>
      <c r="D17" s="138">
        <v>11.065</v>
      </c>
      <c r="E17" s="139">
        <v>1</v>
      </c>
    </row>
    <row r="18" spans="2:5" x14ac:dyDescent="0.25">
      <c r="B18" s="120" t="s">
        <v>85</v>
      </c>
      <c r="C18" s="138">
        <v>2.4449999999999998</v>
      </c>
      <c r="D18" s="138">
        <v>1.4298359999999999</v>
      </c>
      <c r="E18" s="139">
        <v>0.58479999999999999</v>
      </c>
    </row>
    <row r="19" spans="2:5" x14ac:dyDescent="0.25">
      <c r="B19" s="120" t="s">
        <v>88</v>
      </c>
      <c r="C19" s="138">
        <v>5.4729999999999999</v>
      </c>
      <c r="D19" s="138">
        <v>2.8627210624999999</v>
      </c>
      <c r="E19" s="139">
        <v>0.52306249999999999</v>
      </c>
    </row>
    <row r="20" spans="2:5" x14ac:dyDescent="0.25">
      <c r="B20" s="120" t="s">
        <v>93</v>
      </c>
      <c r="C20" s="138">
        <v>100</v>
      </c>
      <c r="D20" s="138">
        <v>86.567058823529408</v>
      </c>
      <c r="E20" s="139">
        <v>0.86567058823529408</v>
      </c>
    </row>
    <row r="21" spans="2:5" x14ac:dyDescent="0.25">
      <c r="B21" s="120" t="s">
        <v>103</v>
      </c>
      <c r="C21" s="138">
        <v>24.308</v>
      </c>
      <c r="D21" s="138">
        <v>15.231145735811683</v>
      </c>
      <c r="E21" s="139">
        <v>0.62658983609559338</v>
      </c>
    </row>
    <row r="22" spans="2:5" x14ac:dyDescent="0.25">
      <c r="B22" s="120" t="s">
        <v>106</v>
      </c>
      <c r="C22" s="138">
        <v>75.691999999999993</v>
      </c>
      <c r="D22" s="138">
        <v>48.06090572857142</v>
      </c>
      <c r="E22" s="139">
        <v>0.63495357142857134</v>
      </c>
    </row>
    <row r="23" spans="2:5" x14ac:dyDescent="0.25">
      <c r="B23" s="120" t="s">
        <v>113</v>
      </c>
      <c r="C23" s="138">
        <v>85.328000000000003</v>
      </c>
      <c r="D23" s="138">
        <v>81.061599999999999</v>
      </c>
      <c r="E23" s="139">
        <v>0.95</v>
      </c>
    </row>
    <row r="24" spans="2:5" ht="30" x14ac:dyDescent="0.25">
      <c r="B24" s="120" t="s">
        <v>116</v>
      </c>
      <c r="C24" s="138">
        <v>3.9380000000000002</v>
      </c>
      <c r="D24" s="138">
        <v>1.9690000000000001</v>
      </c>
      <c r="E24" s="139">
        <v>0.5</v>
      </c>
    </row>
    <row r="25" spans="2:5" ht="30" x14ac:dyDescent="0.25">
      <c r="B25" s="120" t="s">
        <v>119</v>
      </c>
      <c r="C25" s="138">
        <v>10.734</v>
      </c>
      <c r="D25" s="138">
        <v>4.8267220000000011</v>
      </c>
      <c r="E25" s="139">
        <v>0.44966666666666677</v>
      </c>
    </row>
    <row r="26" spans="2:5" x14ac:dyDescent="0.25">
      <c r="B26" s="120" t="s">
        <v>126</v>
      </c>
      <c r="C26" s="138">
        <v>100</v>
      </c>
      <c r="D26" s="138">
        <v>53.316666666666663</v>
      </c>
      <c r="E26" s="139">
        <v>0.53316666666666668</v>
      </c>
    </row>
    <row r="27" spans="2:5" x14ac:dyDescent="0.25">
      <c r="B27" s="120" t="s">
        <v>133</v>
      </c>
      <c r="C27" s="138">
        <v>35</v>
      </c>
      <c r="D27" s="138">
        <v>29.807109166666667</v>
      </c>
      <c r="E27" s="139">
        <v>0.85163169047619047</v>
      </c>
    </row>
    <row r="28" spans="2:5" x14ac:dyDescent="0.25">
      <c r="B28" s="120" t="s">
        <v>138</v>
      </c>
      <c r="C28" s="138">
        <v>15</v>
      </c>
      <c r="D28" s="138">
        <v>7.7868359999999992</v>
      </c>
      <c r="E28" s="139">
        <v>0.51912239999999998</v>
      </c>
    </row>
    <row r="29" spans="2:5" x14ac:dyDescent="0.25">
      <c r="B29" s="120" t="s">
        <v>141</v>
      </c>
      <c r="C29" s="138">
        <v>25</v>
      </c>
      <c r="D29" s="138">
        <v>20.392401872429872</v>
      </c>
      <c r="E29" s="139">
        <v>0.81569607489719487</v>
      </c>
    </row>
    <row r="30" spans="2:5" ht="30" x14ac:dyDescent="0.25">
      <c r="B30" s="120" t="s">
        <v>146</v>
      </c>
      <c r="C30" s="138">
        <v>25</v>
      </c>
      <c r="D30" s="138">
        <v>18.716332132441241</v>
      </c>
      <c r="E30" s="139">
        <v>0.74865328529764963</v>
      </c>
    </row>
    <row r="31" spans="2:5" x14ac:dyDescent="0.25">
      <c r="B31" s="120" t="s">
        <v>153</v>
      </c>
      <c r="C31" s="138">
        <v>100</v>
      </c>
      <c r="D31" s="138">
        <v>80.949999999999989</v>
      </c>
      <c r="E31" s="139">
        <v>0.80949999999999989</v>
      </c>
    </row>
    <row r="32" spans="2:5" x14ac:dyDescent="0.25">
      <c r="B32" s="120" t="s">
        <v>157</v>
      </c>
      <c r="C32" s="138">
        <v>1</v>
      </c>
      <c r="D32" s="138">
        <v>0.62222222222222212</v>
      </c>
      <c r="E32" s="139">
        <v>0.62222222222222212</v>
      </c>
    </row>
    <row r="33" spans="2:5" x14ac:dyDescent="0.25">
      <c r="B33" s="120" t="s">
        <v>160</v>
      </c>
      <c r="C33" s="138">
        <v>1</v>
      </c>
      <c r="D33" s="138">
        <v>0</v>
      </c>
      <c r="E33" s="139">
        <v>0</v>
      </c>
    </row>
    <row r="34" spans="2:5" x14ac:dyDescent="0.25">
      <c r="B34" s="120" t="s">
        <v>162</v>
      </c>
      <c r="C34" s="138">
        <v>2</v>
      </c>
      <c r="D34" s="138">
        <v>2</v>
      </c>
      <c r="E34" s="139">
        <v>1</v>
      </c>
    </row>
    <row r="35" spans="2:5" x14ac:dyDescent="0.25">
      <c r="B35" s="120" t="s">
        <v>164</v>
      </c>
      <c r="C35" s="138">
        <v>90</v>
      </c>
      <c r="D35" s="138">
        <v>89.468478618975496</v>
      </c>
      <c r="E35" s="139">
        <v>0.99409420687750549</v>
      </c>
    </row>
    <row r="36" spans="2:5" x14ac:dyDescent="0.25">
      <c r="B36" s="120" t="s">
        <v>169</v>
      </c>
      <c r="C36" s="138">
        <v>1</v>
      </c>
      <c r="D36" s="138">
        <v>0.75020932705413079</v>
      </c>
      <c r="E36" s="139">
        <v>0.75020932705413079</v>
      </c>
    </row>
    <row r="37" spans="2:5" x14ac:dyDescent="0.25">
      <c r="B37" s="120" t="s">
        <v>173</v>
      </c>
      <c r="C37" s="138">
        <v>1</v>
      </c>
      <c r="D37" s="138">
        <v>0.74165000000000003</v>
      </c>
      <c r="E37" s="139">
        <v>0.74165000000000003</v>
      </c>
    </row>
    <row r="38" spans="2:5" x14ac:dyDescent="0.25">
      <c r="B38" s="120" t="s">
        <v>177</v>
      </c>
      <c r="C38" s="138">
        <v>1</v>
      </c>
      <c r="D38" s="138">
        <v>0.24779999548304318</v>
      </c>
      <c r="E38" s="139">
        <v>0.24779999548304318</v>
      </c>
    </row>
    <row r="39" spans="2:5" x14ac:dyDescent="0.25">
      <c r="B39" s="120" t="s">
        <v>179</v>
      </c>
      <c r="C39" s="138">
        <v>1</v>
      </c>
      <c r="D39" s="138">
        <v>0.875</v>
      </c>
      <c r="E39" s="139">
        <v>0.875</v>
      </c>
    </row>
    <row r="40" spans="2:5" x14ac:dyDescent="0.25">
      <c r="B40" s="120" t="s">
        <v>181</v>
      </c>
      <c r="C40" s="138">
        <v>1</v>
      </c>
      <c r="D40" s="138">
        <v>0.21481481481481485</v>
      </c>
      <c r="E40" s="139">
        <v>0.21481481481481485</v>
      </c>
    </row>
    <row r="41" spans="2:5" x14ac:dyDescent="0.25">
      <c r="B41" s="120" t="s">
        <v>183</v>
      </c>
      <c r="C41" s="138">
        <v>1</v>
      </c>
      <c r="D41" s="138">
        <v>0.34936305541573609</v>
      </c>
      <c r="E41" s="139">
        <v>0.34936305541573609</v>
      </c>
    </row>
    <row r="42" spans="2:5" ht="30" x14ac:dyDescent="0.25">
      <c r="B42" s="120" t="s">
        <v>191</v>
      </c>
      <c r="C42" s="138">
        <v>8.0440000000000005</v>
      </c>
      <c r="D42" s="138">
        <v>1.8673571428571429</v>
      </c>
      <c r="E42" s="139">
        <v>0.23214285714285715</v>
      </c>
    </row>
    <row r="43" spans="2:5" ht="30" x14ac:dyDescent="0.25">
      <c r="B43" s="120" t="s">
        <v>195</v>
      </c>
      <c r="C43" s="138">
        <v>1.4850000000000001</v>
      </c>
      <c r="D43" s="138">
        <v>0.80407920731707327</v>
      </c>
      <c r="E43" s="139">
        <v>0.5414674796747968</v>
      </c>
    </row>
    <row r="44" spans="2:5" ht="30" x14ac:dyDescent="0.25">
      <c r="B44" s="120" t="s">
        <v>198</v>
      </c>
      <c r="C44" s="138">
        <v>90.471000000000004</v>
      </c>
      <c r="D44" s="138">
        <v>26.200688809523811</v>
      </c>
      <c r="E44" s="139">
        <v>0.28960317460317458</v>
      </c>
    </row>
    <row r="45" spans="2:5" ht="30" x14ac:dyDescent="0.25">
      <c r="B45" s="120" t="s">
        <v>208</v>
      </c>
      <c r="C45" s="138">
        <v>81.926000000000002</v>
      </c>
      <c r="D45" s="138">
        <v>22.189394762489357</v>
      </c>
      <c r="E45" s="139">
        <v>0.27084679787234034</v>
      </c>
    </row>
    <row r="46" spans="2:5" x14ac:dyDescent="0.25">
      <c r="B46" s="120" t="s">
        <v>227</v>
      </c>
      <c r="C46" s="138">
        <v>10.353999999999999</v>
      </c>
      <c r="D46" s="138">
        <v>2.0237807603333331</v>
      </c>
      <c r="E46" s="139">
        <v>0.19545883333333333</v>
      </c>
    </row>
    <row r="47" spans="2:5" ht="30" x14ac:dyDescent="0.25">
      <c r="B47" s="120" t="s">
        <v>235</v>
      </c>
      <c r="C47" s="138">
        <v>4.5670000000000002</v>
      </c>
      <c r="D47" s="138">
        <v>1.8358769124999998</v>
      </c>
      <c r="E47" s="139">
        <v>0.40198749999999994</v>
      </c>
    </row>
    <row r="48" spans="2:5" ht="30" x14ac:dyDescent="0.25">
      <c r="B48" s="120" t="s">
        <v>241</v>
      </c>
      <c r="C48" s="138">
        <v>3.153</v>
      </c>
      <c r="D48" s="138">
        <v>1.92033465</v>
      </c>
      <c r="E48" s="139">
        <v>0.60904999999999998</v>
      </c>
    </row>
    <row r="49" spans="2:5" x14ac:dyDescent="0.25">
      <c r="B49" s="120" t="s">
        <v>246</v>
      </c>
      <c r="C49" s="138">
        <v>36.090000000000003</v>
      </c>
      <c r="D49" s="138">
        <v>21.456858374999999</v>
      </c>
      <c r="E49" s="139">
        <v>0.59453749999999994</v>
      </c>
    </row>
    <row r="50" spans="2:5" x14ac:dyDescent="0.25">
      <c r="B50" s="120" t="s">
        <v>250</v>
      </c>
      <c r="C50" s="138">
        <v>18.797000000000001</v>
      </c>
      <c r="D50" s="138">
        <v>16.400382499999999</v>
      </c>
      <c r="E50" s="139">
        <v>0.87249999999999994</v>
      </c>
    </row>
    <row r="51" spans="2:5" ht="30" x14ac:dyDescent="0.25">
      <c r="B51" s="120" t="s">
        <v>254</v>
      </c>
      <c r="C51" s="138">
        <v>45.113</v>
      </c>
      <c r="D51" s="138">
        <v>43.703218749999998</v>
      </c>
      <c r="E51" s="139">
        <v>0.96875</v>
      </c>
    </row>
    <row r="52" spans="2:5" x14ac:dyDescent="0.25">
      <c r="B52" s="120" t="s">
        <v>258</v>
      </c>
      <c r="C52" s="138">
        <v>8.8800000000000008</v>
      </c>
      <c r="D52" s="138">
        <v>5.0372857142857148</v>
      </c>
      <c r="E52" s="139">
        <v>0.56726190476190474</v>
      </c>
    </row>
    <row r="53" spans="2:5" ht="30" x14ac:dyDescent="0.25">
      <c r="B53" s="120" t="s">
        <v>261</v>
      </c>
      <c r="C53" s="138">
        <v>15.992000000000001</v>
      </c>
      <c r="D53" s="138">
        <v>6.3781426666666672</v>
      </c>
      <c r="E53" s="139">
        <v>0.39883333333333332</v>
      </c>
    </row>
    <row r="54" spans="2:5" ht="30" x14ac:dyDescent="0.25">
      <c r="B54" s="120" t="s">
        <v>268</v>
      </c>
      <c r="C54" s="138">
        <v>53.505000000000003</v>
      </c>
      <c r="D54" s="138">
        <v>15.962325000000003</v>
      </c>
      <c r="E54" s="139">
        <v>0.29833333333333339</v>
      </c>
    </row>
    <row r="55" spans="2:5" ht="30" x14ac:dyDescent="0.25">
      <c r="B55" s="120" t="s">
        <v>274</v>
      </c>
      <c r="C55" s="138">
        <v>21.623000000000001</v>
      </c>
      <c r="D55" s="138">
        <v>10.839030763983333</v>
      </c>
      <c r="E55" s="139">
        <v>0.50127321666666658</v>
      </c>
    </row>
    <row r="56" spans="2:5" x14ac:dyDescent="0.25">
      <c r="B56" s="120" t="s">
        <v>283</v>
      </c>
      <c r="C56" s="138">
        <v>80</v>
      </c>
      <c r="D56" s="138">
        <v>56.545134908739719</v>
      </c>
      <c r="E56" s="139">
        <v>0.70681418635924653</v>
      </c>
    </row>
    <row r="57" spans="2:5" ht="45" x14ac:dyDescent="0.25">
      <c r="B57" s="120" t="s">
        <v>289</v>
      </c>
      <c r="C57" s="138">
        <v>10</v>
      </c>
      <c r="D57" s="138">
        <v>0</v>
      </c>
      <c r="E57" s="139">
        <v>0</v>
      </c>
    </row>
    <row r="58" spans="2:5" x14ac:dyDescent="0.25">
      <c r="B58" s="120" t="s">
        <v>291</v>
      </c>
      <c r="C58" s="138">
        <v>10</v>
      </c>
      <c r="D58" s="138">
        <v>7.5886363636363638</v>
      </c>
      <c r="E58" s="139">
        <v>0.75886363636363641</v>
      </c>
    </row>
    <row r="59" spans="2:5" ht="30" x14ac:dyDescent="0.25">
      <c r="B59" s="120" t="s">
        <v>297</v>
      </c>
      <c r="C59" s="138">
        <v>10</v>
      </c>
      <c r="D59" s="138">
        <v>4.545454545454545</v>
      </c>
      <c r="E59" s="139">
        <v>0.45454545454545447</v>
      </c>
    </row>
    <row r="60" spans="2:5" ht="30" x14ac:dyDescent="0.25">
      <c r="B60" s="120" t="s">
        <v>299</v>
      </c>
      <c r="C60" s="138">
        <v>45</v>
      </c>
      <c r="D60" s="138">
        <v>6.8040000000000003</v>
      </c>
      <c r="E60" s="139">
        <v>0.1512</v>
      </c>
    </row>
    <row r="61" spans="2:5" ht="30" x14ac:dyDescent="0.25">
      <c r="B61" s="120" t="s">
        <v>303</v>
      </c>
      <c r="C61" s="138">
        <v>40</v>
      </c>
      <c r="D61" s="138">
        <v>15.395</v>
      </c>
      <c r="E61" s="139">
        <v>0.38487499999999997</v>
      </c>
    </row>
    <row r="62" spans="2:5" ht="60" x14ac:dyDescent="0.25">
      <c r="B62" s="120" t="s">
        <v>310</v>
      </c>
      <c r="C62" s="138">
        <v>5</v>
      </c>
      <c r="D62" s="138">
        <v>2.5</v>
      </c>
      <c r="E62" s="139">
        <v>0.5</v>
      </c>
    </row>
    <row r="63" spans="2:5" x14ac:dyDescent="0.25">
      <c r="B63" s="120" t="s">
        <v>313</v>
      </c>
      <c r="C63" s="138">
        <v>13.952999999999999</v>
      </c>
      <c r="D63" s="138">
        <v>6.69971899</v>
      </c>
      <c r="E63" s="139">
        <v>0.48016333333333333</v>
      </c>
    </row>
    <row r="64" spans="2:5" x14ac:dyDescent="0.25">
      <c r="B64" s="120" t="s">
        <v>320</v>
      </c>
      <c r="C64" s="138">
        <v>19.792999999999999</v>
      </c>
      <c r="D64" s="138">
        <v>18.803349999999998</v>
      </c>
      <c r="E64" s="139">
        <v>0.95</v>
      </c>
    </row>
    <row r="65" spans="2:5" x14ac:dyDescent="0.25">
      <c r="B65" s="120" t="s">
        <v>324</v>
      </c>
      <c r="C65" s="138">
        <v>66.254000000000005</v>
      </c>
      <c r="D65" s="138">
        <v>0.24845250000000002</v>
      </c>
      <c r="E65" s="139">
        <v>3.7499999999999999E-3</v>
      </c>
    </row>
    <row r="66" spans="2:5" ht="30" x14ac:dyDescent="0.25">
      <c r="B66" s="120" t="s">
        <v>330</v>
      </c>
      <c r="C66" s="138">
        <v>20</v>
      </c>
      <c r="D66" s="138">
        <v>1.2000000000000002</v>
      </c>
      <c r="E66" s="139">
        <v>6.0000000000000012E-2</v>
      </c>
    </row>
    <row r="67" spans="2:5" ht="30" x14ac:dyDescent="0.25">
      <c r="B67" s="120" t="s">
        <v>333</v>
      </c>
      <c r="C67" s="138">
        <v>27.3</v>
      </c>
      <c r="D67" s="138">
        <v>7.1574750000000007</v>
      </c>
      <c r="E67" s="139">
        <v>0.26217857142857143</v>
      </c>
    </row>
    <row r="68" spans="2:5" x14ac:dyDescent="0.25">
      <c r="B68" s="120" t="s">
        <v>340</v>
      </c>
      <c r="C68" s="138">
        <v>24.5</v>
      </c>
      <c r="D68" s="138">
        <v>10.379295818181818</v>
      </c>
      <c r="E68" s="139">
        <v>0.42364472727272728</v>
      </c>
    </row>
    <row r="69" spans="2:5" ht="30" x14ac:dyDescent="0.25">
      <c r="B69" s="120" t="s">
        <v>347</v>
      </c>
      <c r="C69" s="138">
        <v>12</v>
      </c>
      <c r="D69" s="138">
        <v>2.1600000000000006</v>
      </c>
      <c r="E69" s="139">
        <v>0.18000000000000005</v>
      </c>
    </row>
    <row r="70" spans="2:5" x14ac:dyDescent="0.25">
      <c r="B70" s="120" t="s">
        <v>351</v>
      </c>
      <c r="C70" s="138">
        <v>16.2</v>
      </c>
      <c r="D70" s="138">
        <v>7.29</v>
      </c>
      <c r="E70" s="139">
        <v>0.45</v>
      </c>
    </row>
    <row r="71" spans="2:5" ht="30" x14ac:dyDescent="0.25">
      <c r="B71" s="120" t="s">
        <v>356</v>
      </c>
      <c r="C71" s="138">
        <v>22.327999999999999</v>
      </c>
      <c r="D71" s="138">
        <v>10.127342857142857</v>
      </c>
      <c r="E71" s="139">
        <v>0.45357142857142857</v>
      </c>
    </row>
    <row r="72" spans="2:5" x14ac:dyDescent="0.25">
      <c r="B72" s="120" t="s">
        <v>364</v>
      </c>
      <c r="C72" s="138">
        <v>56.378</v>
      </c>
      <c r="D72" s="138">
        <v>12.924656500000001</v>
      </c>
      <c r="E72" s="139">
        <v>0.22925000000000001</v>
      </c>
    </row>
    <row r="73" spans="2:5" ht="30" x14ac:dyDescent="0.25">
      <c r="B73" s="120" t="s">
        <v>372</v>
      </c>
      <c r="C73" s="138">
        <v>4.0819999999999999</v>
      </c>
      <c r="D73" s="138">
        <v>3.0124955899999994</v>
      </c>
      <c r="E73" s="139">
        <v>0.73799499999999985</v>
      </c>
    </row>
    <row r="74" spans="2:5" x14ac:dyDescent="0.25">
      <c r="B74" s="120" t="s">
        <v>378</v>
      </c>
      <c r="C74" s="138">
        <v>17.212</v>
      </c>
      <c r="D74" s="138">
        <v>0.74585333333333337</v>
      </c>
      <c r="E74" s="139">
        <v>4.3333333333333335E-2</v>
      </c>
    </row>
    <row r="75" spans="2:5" x14ac:dyDescent="0.25">
      <c r="B75" s="120" t="s">
        <v>384</v>
      </c>
      <c r="C75" s="138">
        <v>12.928000000000001</v>
      </c>
      <c r="D75" s="138">
        <v>10.988800000000001</v>
      </c>
      <c r="E75" s="139">
        <v>0.85000000000000009</v>
      </c>
    </row>
    <row r="76" spans="2:5" ht="30" x14ac:dyDescent="0.25">
      <c r="B76" s="120" t="s">
        <v>390</v>
      </c>
      <c r="C76" s="138">
        <v>34.134</v>
      </c>
      <c r="D76" s="138">
        <v>20.514534000000005</v>
      </c>
      <c r="E76" s="139">
        <v>0.60100000000000009</v>
      </c>
    </row>
    <row r="77" spans="2:5" x14ac:dyDescent="0.25">
      <c r="B77" s="120" t="s">
        <v>393</v>
      </c>
      <c r="C77" s="138">
        <v>34.804000000000002</v>
      </c>
      <c r="D77" s="138">
        <v>8.0484249999999999</v>
      </c>
      <c r="E77" s="139">
        <v>0.23124999999999998</v>
      </c>
    </row>
    <row r="78" spans="2:5" ht="30" x14ac:dyDescent="0.25">
      <c r="B78" s="120" t="s">
        <v>399</v>
      </c>
      <c r="C78" s="138">
        <v>18.134</v>
      </c>
      <c r="D78" s="138">
        <v>1.6320599999999998</v>
      </c>
      <c r="E78" s="139">
        <v>8.9999999999999983E-2</v>
      </c>
    </row>
    <row r="79" spans="2:5" x14ac:dyDescent="0.25">
      <c r="B79" s="120" t="s">
        <v>404</v>
      </c>
      <c r="C79" s="138">
        <v>50</v>
      </c>
      <c r="D79" s="138">
        <v>42.752571428571429</v>
      </c>
      <c r="E79" s="139">
        <v>0.85505142857142857</v>
      </c>
    </row>
    <row r="80" spans="2:5" x14ac:dyDescent="0.25">
      <c r="B80" s="120" t="s">
        <v>409</v>
      </c>
      <c r="C80" s="138">
        <v>50</v>
      </c>
      <c r="D80" s="138">
        <v>29.0365</v>
      </c>
      <c r="E80" s="139">
        <v>0.58072999999999997</v>
      </c>
    </row>
    <row r="81" spans="2:5" x14ac:dyDescent="0.25">
      <c r="B81" s="120" t="s">
        <v>416</v>
      </c>
      <c r="C81" s="138">
        <v>50</v>
      </c>
      <c r="D81" s="138">
        <v>34.384615384615387</v>
      </c>
      <c r="E81" s="139">
        <v>0.68769230769230771</v>
      </c>
    </row>
    <row r="82" spans="2:5" x14ac:dyDescent="0.25">
      <c r="B82" s="120" t="s">
        <v>421</v>
      </c>
      <c r="C82" s="138">
        <v>50</v>
      </c>
      <c r="D82" s="138">
        <v>13.45</v>
      </c>
      <c r="E82" s="139">
        <v>0.26899999999999996</v>
      </c>
    </row>
    <row r="83" spans="2:5" ht="30" x14ac:dyDescent="0.25">
      <c r="B83" s="120" t="s">
        <v>426</v>
      </c>
      <c r="C83" s="138">
        <v>100</v>
      </c>
      <c r="D83" s="138">
        <v>99.951999999999998</v>
      </c>
      <c r="E83" s="139">
        <v>0.99951999999999996</v>
      </c>
    </row>
    <row r="84" spans="2:5" x14ac:dyDescent="0.25">
      <c r="B84" s="120" t="s">
        <v>434</v>
      </c>
      <c r="C84" s="138">
        <v>81.141000000000005</v>
      </c>
      <c r="D84" s="138">
        <v>53.006027724617155</v>
      </c>
      <c r="E84" s="139">
        <v>0.65325825075630262</v>
      </c>
    </row>
    <row r="85" spans="2:5" ht="30" x14ac:dyDescent="0.25">
      <c r="B85" s="120" t="s">
        <v>445</v>
      </c>
      <c r="C85" s="138">
        <v>18.859000000000002</v>
      </c>
      <c r="D85" s="138">
        <v>2.7847932805555562</v>
      </c>
      <c r="E85" s="139">
        <v>0.1476638888888889</v>
      </c>
    </row>
    <row r="86" spans="2:5" x14ac:dyDescent="0.25">
      <c r="B86" s="120" t="s">
        <v>449</v>
      </c>
      <c r="C86" s="138">
        <v>70.471000000000004</v>
      </c>
      <c r="D86" s="138">
        <v>37.239087254901975</v>
      </c>
      <c r="E86" s="139">
        <v>0.52843137254901973</v>
      </c>
    </row>
    <row r="87" spans="2:5" x14ac:dyDescent="0.25">
      <c r="B87" s="120" t="s">
        <v>452</v>
      </c>
      <c r="C87" s="138">
        <v>21.241</v>
      </c>
      <c r="D87" s="138">
        <v>8.2574387499999986</v>
      </c>
      <c r="E87" s="139">
        <v>0.38874999999999993</v>
      </c>
    </row>
    <row r="88" spans="2:5" ht="30" x14ac:dyDescent="0.25">
      <c r="B88" s="120" t="s">
        <v>455</v>
      </c>
      <c r="C88" s="138">
        <v>3.722</v>
      </c>
      <c r="D88" s="138">
        <v>2.2691537780730897</v>
      </c>
      <c r="E88" s="139">
        <v>0.6096598006644518</v>
      </c>
    </row>
    <row r="89" spans="2:5" ht="30" x14ac:dyDescent="0.25">
      <c r="B89" s="120" t="s">
        <v>458</v>
      </c>
      <c r="C89" s="138">
        <v>4.5659999999999998</v>
      </c>
      <c r="D89" s="138">
        <v>4.1041638972222216</v>
      </c>
      <c r="E89" s="139">
        <v>0.89885324074074069</v>
      </c>
    </row>
    <row r="90" spans="2:5" ht="30" x14ac:dyDescent="0.25">
      <c r="B90" s="120" t="s">
        <v>462</v>
      </c>
      <c r="C90" s="138">
        <v>100</v>
      </c>
      <c r="D90" s="138">
        <v>51.026793609949607</v>
      </c>
      <c r="E90" s="139">
        <v>0.51026793609949606</v>
      </c>
    </row>
  </sheetData>
  <autoFilter ref="B3:B90"/>
  <conditionalFormatting sqref="B3">
    <cfRule type="cellIs" dxfId="11" priority="17" operator="equal">
      <formula>B2</formula>
    </cfRule>
  </conditionalFormatting>
  <conditionalFormatting sqref="B3">
    <cfRule type="expression" dxfId="10" priority="16">
      <formula>$A3=3</formula>
    </cfRule>
  </conditionalFormatting>
  <conditionalFormatting sqref="B4:B90">
    <cfRule type="cellIs" dxfId="9" priority="12" operator="equal">
      <formula>B3</formula>
    </cfRule>
  </conditionalFormatting>
  <conditionalFormatting sqref="B4:B90">
    <cfRule type="expression" dxfId="8" priority="11">
      <formula>$A4=3</formula>
    </cfRule>
  </conditionalFormatting>
  <conditionalFormatting sqref="C3">
    <cfRule type="expression" dxfId="7" priority="8">
      <formula>B3=B2</formula>
    </cfRule>
  </conditionalFormatting>
  <conditionalFormatting sqref="D3">
    <cfRule type="expression" dxfId="6" priority="7">
      <formula>B3=B2</formula>
    </cfRule>
  </conditionalFormatting>
  <conditionalFormatting sqref="E3">
    <cfRule type="expression" dxfId="5" priority="6">
      <formula>B3=B2</formula>
    </cfRule>
  </conditionalFormatting>
  <conditionalFormatting sqref="C3:E3">
    <cfRule type="expression" dxfId="4" priority="5">
      <formula>$A3=3</formula>
    </cfRule>
  </conditionalFormatting>
  <conditionalFormatting sqref="C4:C90">
    <cfRule type="expression" dxfId="3" priority="4">
      <formula>B4=B3</formula>
    </cfRule>
  </conditionalFormatting>
  <conditionalFormatting sqref="D4:D90">
    <cfRule type="expression" dxfId="2" priority="3">
      <formula>B4=B3</formula>
    </cfRule>
  </conditionalFormatting>
  <conditionalFormatting sqref="E4:E90">
    <cfRule type="expression" dxfId="1" priority="2">
      <formula>B4=B3</formula>
    </cfRule>
  </conditionalFormatting>
  <conditionalFormatting sqref="C4:E90">
    <cfRule type="expression" dxfId="0" priority="1">
      <formula>$A4=3</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0"/>
  <sheetViews>
    <sheetView topLeftCell="A345" workbookViewId="0">
      <selection activeCell="E349" sqref="E349"/>
    </sheetView>
  </sheetViews>
  <sheetFormatPr baseColWidth="10" defaultRowHeight="15" x14ac:dyDescent="0.25"/>
  <cols>
    <col min="1" max="1" width="11.42578125" style="34"/>
    <col min="2" max="2" width="49.140625" customWidth="1"/>
    <col min="3" max="3" width="13.7109375" customWidth="1"/>
    <col min="4" max="4" width="14.28515625" customWidth="1"/>
    <col min="5" max="5" width="17.5703125" style="68" bestFit="1" customWidth="1"/>
  </cols>
  <sheetData>
    <row r="2" spans="1:5" ht="30" x14ac:dyDescent="0.25">
      <c r="A2" s="69" t="s">
        <v>774</v>
      </c>
      <c r="B2" s="69" t="s">
        <v>1047</v>
      </c>
      <c r="C2" s="70" t="s">
        <v>1040</v>
      </c>
      <c r="D2" s="69" t="s">
        <v>1041</v>
      </c>
      <c r="E2" s="82" t="s">
        <v>1044</v>
      </c>
    </row>
    <row r="3" spans="1:5" ht="30" x14ac:dyDescent="0.25">
      <c r="A3" s="73">
        <v>1111</v>
      </c>
      <c r="B3" s="121" t="s">
        <v>8</v>
      </c>
      <c r="C3" s="80">
        <f>FORMATO!O5</f>
        <v>2.2999999999999998</v>
      </c>
      <c r="D3" s="80">
        <f>FORMATO!P5</f>
        <v>0</v>
      </c>
      <c r="E3" s="124">
        <f>FORMATO!R5</f>
        <v>0</v>
      </c>
    </row>
    <row r="4" spans="1:5" ht="45" x14ac:dyDescent="0.25">
      <c r="A4" s="73">
        <v>1112</v>
      </c>
      <c r="B4" s="121" t="s">
        <v>9</v>
      </c>
      <c r="C4" s="80">
        <f>FORMATO!O6</f>
        <v>2.2999999999999998</v>
      </c>
      <c r="D4" s="80">
        <f>FORMATO!P6</f>
        <v>0</v>
      </c>
      <c r="E4" s="124">
        <f>FORMATO!R6</f>
        <v>0</v>
      </c>
    </row>
    <row r="5" spans="1:5" ht="45" x14ac:dyDescent="0.25">
      <c r="A5" s="73">
        <v>1113</v>
      </c>
      <c r="B5" s="121" t="s">
        <v>10</v>
      </c>
      <c r="C5" s="80">
        <f>FORMATO!O7</f>
        <v>2.2999999999999998</v>
      </c>
      <c r="D5" s="80">
        <f>FORMATO!P7</f>
        <v>0</v>
      </c>
      <c r="E5" s="124">
        <f>FORMATO!R7</f>
        <v>0</v>
      </c>
    </row>
    <row r="6" spans="1:5" ht="60" x14ac:dyDescent="0.25">
      <c r="A6" s="73">
        <v>1114</v>
      </c>
      <c r="B6" s="121" t="s">
        <v>11</v>
      </c>
      <c r="C6" s="80">
        <f>FORMATO!O8</f>
        <v>12.65</v>
      </c>
      <c r="D6" s="80">
        <f>FORMATO!P8</f>
        <v>0</v>
      </c>
      <c r="E6" s="124">
        <f>FORMATO!R8</f>
        <v>0</v>
      </c>
    </row>
    <row r="7" spans="1:5" ht="45" x14ac:dyDescent="0.25">
      <c r="A7" s="73">
        <v>1121</v>
      </c>
      <c r="B7" s="121" t="s">
        <v>12</v>
      </c>
      <c r="C7" s="80">
        <f>FORMATO!O9</f>
        <v>3.45</v>
      </c>
      <c r="D7" s="80">
        <f>FORMATO!P9</f>
        <v>0</v>
      </c>
      <c r="E7" s="124">
        <f>FORMATO!R9</f>
        <v>0</v>
      </c>
    </row>
    <row r="8" spans="1:5" ht="30" x14ac:dyDescent="0.25">
      <c r="A8" s="73">
        <v>1122</v>
      </c>
      <c r="B8" s="121" t="s">
        <v>811</v>
      </c>
      <c r="C8" s="80">
        <f>FORMATO!O11</f>
        <v>10.75494</v>
      </c>
      <c r="D8" s="80">
        <f>FORMATO!P11</f>
        <v>0</v>
      </c>
      <c r="E8" s="124">
        <f>FORMATO!R11</f>
        <v>0</v>
      </c>
    </row>
    <row r="9" spans="1:5" ht="30" x14ac:dyDescent="0.25">
      <c r="A9" s="73">
        <v>1131</v>
      </c>
      <c r="B9" s="121" t="s">
        <v>15</v>
      </c>
      <c r="C9" s="80">
        <f>FORMATO!O12</f>
        <v>2.2218</v>
      </c>
      <c r="D9" s="80">
        <f>FORMATO!P12</f>
        <v>0</v>
      </c>
      <c r="E9" s="124">
        <f>FORMATO!R12</f>
        <v>0</v>
      </c>
    </row>
    <row r="10" spans="1:5" ht="45" x14ac:dyDescent="0.25">
      <c r="A10" s="73">
        <v>1132</v>
      </c>
      <c r="B10" s="121" t="s">
        <v>16</v>
      </c>
      <c r="C10" s="80">
        <f>FORMATO!O13</f>
        <v>21.067620000000002</v>
      </c>
      <c r="D10" s="80">
        <f>FORMATO!P13</f>
        <v>0</v>
      </c>
      <c r="E10" s="124">
        <f>FORMATO!R13</f>
        <v>0</v>
      </c>
    </row>
    <row r="11" spans="1:5" ht="30" x14ac:dyDescent="0.25">
      <c r="A11" s="73">
        <v>1133</v>
      </c>
      <c r="B11" s="121" t="s">
        <v>17</v>
      </c>
      <c r="C11" s="80">
        <f>FORMATO!O14</f>
        <v>7.9556399999999998</v>
      </c>
      <c r="D11" s="80">
        <f>FORMATO!P14</f>
        <v>0</v>
      </c>
      <c r="E11" s="124">
        <f>FORMATO!R14</f>
        <v>0</v>
      </c>
    </row>
    <row r="12" spans="1:5" ht="60" x14ac:dyDescent="0.25">
      <c r="A12" s="73">
        <v>1134</v>
      </c>
      <c r="B12" s="121" t="s">
        <v>19</v>
      </c>
      <c r="C12" s="80">
        <f>FORMATO!O16</f>
        <v>0.5</v>
      </c>
      <c r="D12" s="80">
        <f>FORMATO!P16</f>
        <v>0</v>
      </c>
      <c r="E12" s="124">
        <f>FORMATO!R16</f>
        <v>0</v>
      </c>
    </row>
    <row r="13" spans="1:5" ht="45" x14ac:dyDescent="0.25">
      <c r="A13" s="73">
        <v>1141</v>
      </c>
      <c r="B13" s="121" t="s">
        <v>20</v>
      </c>
      <c r="C13" s="80">
        <f>FORMATO!O17</f>
        <v>3.5</v>
      </c>
      <c r="D13" s="80">
        <f>FORMATO!P17</f>
        <v>0</v>
      </c>
      <c r="E13" s="124">
        <f>FORMATO!R17</f>
        <v>0</v>
      </c>
    </row>
    <row r="14" spans="1:5" ht="45" x14ac:dyDescent="0.25">
      <c r="A14" s="73">
        <v>1142</v>
      </c>
      <c r="B14" s="121" t="s">
        <v>21</v>
      </c>
      <c r="C14" s="80">
        <f>FORMATO!O18</f>
        <v>6</v>
      </c>
      <c r="D14" s="80">
        <f>FORMATO!P18</f>
        <v>0</v>
      </c>
      <c r="E14" s="124">
        <f>FORMATO!R18</f>
        <v>0</v>
      </c>
    </row>
    <row r="15" spans="1:5" ht="45" x14ac:dyDescent="0.25">
      <c r="A15" s="73">
        <v>1143</v>
      </c>
      <c r="B15" s="121" t="s">
        <v>23</v>
      </c>
      <c r="C15" s="80">
        <f>FORMATO!O20</f>
        <v>7.5</v>
      </c>
      <c r="D15" s="80">
        <f>FORMATO!P20</f>
        <v>0</v>
      </c>
      <c r="E15" s="124">
        <f>FORMATO!R20</f>
        <v>0</v>
      </c>
    </row>
    <row r="16" spans="1:5" ht="45" x14ac:dyDescent="0.25">
      <c r="A16" s="73">
        <v>1144</v>
      </c>
      <c r="B16" s="121" t="s">
        <v>812</v>
      </c>
      <c r="C16" s="80">
        <f>FORMATO!O21</f>
        <v>3.75</v>
      </c>
      <c r="D16" s="80">
        <f>FORMATO!P21</f>
        <v>0</v>
      </c>
      <c r="E16" s="124">
        <f>FORMATO!R21</f>
        <v>0</v>
      </c>
    </row>
    <row r="17" spans="1:5" ht="75" x14ac:dyDescent="0.25">
      <c r="A17" s="73">
        <v>1145</v>
      </c>
      <c r="B17" s="121" t="s">
        <v>813</v>
      </c>
      <c r="C17" s="80">
        <f>FORMATO!O22</f>
        <v>13.75</v>
      </c>
      <c r="D17" s="80">
        <f>FORMATO!P22</f>
        <v>0</v>
      </c>
      <c r="E17" s="124">
        <f>FORMATO!R22</f>
        <v>0</v>
      </c>
    </row>
    <row r="18" spans="1:5" ht="75" x14ac:dyDescent="0.25">
      <c r="A18" s="73">
        <v>1211</v>
      </c>
      <c r="B18" s="121" t="s">
        <v>788</v>
      </c>
      <c r="C18" s="80">
        <f>FORMATO!O25</f>
        <v>19.513999999999999</v>
      </c>
      <c r="D18" s="80">
        <f>FORMATO!P25</f>
        <v>0</v>
      </c>
      <c r="E18" s="124">
        <f>FORMATO!R25</f>
        <v>0</v>
      </c>
    </row>
    <row r="19" spans="1:5" ht="105" x14ac:dyDescent="0.25">
      <c r="A19" s="73">
        <v>1212</v>
      </c>
      <c r="B19" s="121" t="s">
        <v>787</v>
      </c>
      <c r="C19" s="80">
        <f>FORMATO!O26</f>
        <v>57.904000000000003</v>
      </c>
      <c r="D19" s="80">
        <f>FORMATO!P26</f>
        <v>0</v>
      </c>
      <c r="E19" s="124">
        <f>FORMATO!R26</f>
        <v>0</v>
      </c>
    </row>
    <row r="20" spans="1:5" ht="30" x14ac:dyDescent="0.25">
      <c r="A20" s="73">
        <v>1221</v>
      </c>
      <c r="B20" s="121" t="s">
        <v>30</v>
      </c>
      <c r="C20" s="80">
        <f>FORMATO!O27</f>
        <v>22.582000000000004</v>
      </c>
      <c r="D20" s="80">
        <f>FORMATO!P27</f>
        <v>0</v>
      </c>
      <c r="E20" s="124">
        <f>FORMATO!R27</f>
        <v>0</v>
      </c>
    </row>
    <row r="21" spans="1:5" ht="75" x14ac:dyDescent="0.25">
      <c r="A21" s="73">
        <v>1222</v>
      </c>
      <c r="B21" s="121" t="s">
        <v>33</v>
      </c>
      <c r="C21" s="80">
        <f>FORMATO!O30</f>
        <v>20</v>
      </c>
      <c r="D21" s="80">
        <f>FORMATO!P30</f>
        <v>12.5</v>
      </c>
      <c r="E21" s="124">
        <f>FORMATO!R30</f>
        <v>0.625</v>
      </c>
    </row>
    <row r="22" spans="1:5" x14ac:dyDescent="0.25">
      <c r="A22" s="73">
        <v>1223</v>
      </c>
      <c r="B22" s="121" t="s">
        <v>34</v>
      </c>
      <c r="C22" s="80">
        <f>FORMATO!O31</f>
        <v>60</v>
      </c>
      <c r="D22" s="80">
        <f>FORMATO!P31</f>
        <v>45.6</v>
      </c>
      <c r="E22" s="124">
        <f>FORMATO!R31</f>
        <v>0.76</v>
      </c>
    </row>
    <row r="23" spans="1:5" ht="30" x14ac:dyDescent="0.25">
      <c r="A23" s="73">
        <v>1224</v>
      </c>
      <c r="B23" s="121" t="s">
        <v>35</v>
      </c>
      <c r="C23" s="80">
        <f>FORMATO!O32</f>
        <v>20</v>
      </c>
      <c r="D23" s="80">
        <f>FORMATO!P32</f>
        <v>20</v>
      </c>
      <c r="E23" s="124">
        <f>FORMATO!R32</f>
        <v>1</v>
      </c>
    </row>
    <row r="24" spans="1:5" ht="30" x14ac:dyDescent="0.25">
      <c r="A24" s="73">
        <v>1225</v>
      </c>
      <c r="B24" s="121" t="s">
        <v>38</v>
      </c>
      <c r="C24" s="80">
        <f>FORMATO!O35</f>
        <v>6.6969399999999997</v>
      </c>
      <c r="D24" s="80">
        <f>FORMATO!P35</f>
        <v>0</v>
      </c>
      <c r="E24" s="124">
        <f>FORMATO!R35</f>
        <v>0</v>
      </c>
    </row>
    <row r="25" spans="1:5" ht="30" x14ac:dyDescent="0.25">
      <c r="A25" s="73">
        <v>1231</v>
      </c>
      <c r="B25" s="121" t="s">
        <v>39</v>
      </c>
      <c r="C25" s="80">
        <f>FORMATO!O36</f>
        <v>0.72200999999999993</v>
      </c>
      <c r="D25" s="80">
        <f>FORMATO!P36</f>
        <v>0</v>
      </c>
      <c r="E25" s="124">
        <f>FORMATO!R36</f>
        <v>0</v>
      </c>
    </row>
    <row r="26" spans="1:5" ht="30" x14ac:dyDescent="0.25">
      <c r="A26" s="73">
        <v>1232</v>
      </c>
      <c r="B26" s="121" t="s">
        <v>40</v>
      </c>
      <c r="C26" s="80">
        <f>FORMATO!O37</f>
        <v>4.5715000000000003</v>
      </c>
      <c r="D26" s="80">
        <f>FORMATO!P37</f>
        <v>0</v>
      </c>
      <c r="E26" s="124">
        <f>FORMATO!R37</f>
        <v>0</v>
      </c>
    </row>
    <row r="27" spans="1:5" ht="30" x14ac:dyDescent="0.25">
      <c r="A27" s="73">
        <v>1311</v>
      </c>
      <c r="B27" s="121" t="s">
        <v>41</v>
      </c>
      <c r="C27" s="80">
        <f>FORMATO!O38</f>
        <v>6.6920200000000003</v>
      </c>
      <c r="D27" s="80">
        <f>FORMATO!P38</f>
        <v>0</v>
      </c>
      <c r="E27" s="124">
        <f>FORMATO!R38</f>
        <v>0</v>
      </c>
    </row>
    <row r="28" spans="1:5" ht="30" x14ac:dyDescent="0.25">
      <c r="A28" s="73">
        <v>1312</v>
      </c>
      <c r="B28" s="121" t="s">
        <v>42</v>
      </c>
      <c r="C28" s="80">
        <f>FORMATO!O39</f>
        <v>2.6465500000000004</v>
      </c>
      <c r="D28" s="80">
        <f>FORMATO!P39</f>
        <v>0</v>
      </c>
      <c r="E28" s="124">
        <f>FORMATO!R39</f>
        <v>0</v>
      </c>
    </row>
    <row r="29" spans="1:5" ht="30" x14ac:dyDescent="0.25">
      <c r="A29" s="73">
        <v>1314</v>
      </c>
      <c r="B29" s="121" t="s">
        <v>809</v>
      </c>
      <c r="C29" s="80">
        <f>FORMATO!O40</f>
        <v>5.6944899999999992</v>
      </c>
      <c r="D29" s="80">
        <f>FORMATO!P40</f>
        <v>0</v>
      </c>
      <c r="E29" s="124">
        <f>FORMATO!R40</f>
        <v>0</v>
      </c>
    </row>
    <row r="30" spans="1:5" x14ac:dyDescent="0.25">
      <c r="A30" s="73">
        <v>1315</v>
      </c>
      <c r="B30" s="121" t="s">
        <v>808</v>
      </c>
      <c r="C30" s="80">
        <f>FORMATO!O41</f>
        <v>7.9211999999999998</v>
      </c>
      <c r="D30" s="80">
        <f>FORMATO!P41</f>
        <v>0</v>
      </c>
      <c r="E30" s="124">
        <f>FORMATO!R41</f>
        <v>0</v>
      </c>
    </row>
    <row r="31" spans="1:5" x14ac:dyDescent="0.25">
      <c r="A31" s="73">
        <v>1316</v>
      </c>
      <c r="B31" s="121" t="s">
        <v>45</v>
      </c>
      <c r="C31" s="80">
        <f>FORMATO!O42</f>
        <v>6.0552900000000003</v>
      </c>
      <c r="D31" s="80">
        <f>FORMATO!P42</f>
        <v>0</v>
      </c>
      <c r="E31" s="124">
        <f>FORMATO!R42</f>
        <v>0</v>
      </c>
    </row>
    <row r="32" spans="1:5" ht="45" x14ac:dyDescent="0.25">
      <c r="A32" s="73">
        <v>1411</v>
      </c>
      <c r="B32" s="121" t="s">
        <v>805</v>
      </c>
      <c r="C32" s="80">
        <f>FORMATO!O44</f>
        <v>7.2397799999999997</v>
      </c>
      <c r="D32" s="80">
        <f>FORMATO!P44</f>
        <v>0</v>
      </c>
      <c r="E32" s="124">
        <f>FORMATO!R44</f>
        <v>0</v>
      </c>
    </row>
    <row r="33" spans="1:5" ht="30" x14ac:dyDescent="0.25">
      <c r="A33" s="73">
        <v>1412</v>
      </c>
      <c r="B33" s="121" t="s">
        <v>48</v>
      </c>
      <c r="C33" s="80">
        <f>FORMATO!O45</f>
        <v>9.7434900000000013</v>
      </c>
      <c r="D33" s="80">
        <f>FORMATO!P45</f>
        <v>0</v>
      </c>
      <c r="E33" s="124">
        <f>FORMATO!R45</f>
        <v>0</v>
      </c>
    </row>
    <row r="34" spans="1:5" ht="45" x14ac:dyDescent="0.25">
      <c r="A34" s="73">
        <v>1413</v>
      </c>
      <c r="B34" s="121" t="s">
        <v>49</v>
      </c>
      <c r="C34" s="80">
        <f>FORMATO!O46</f>
        <v>10.016729999999999</v>
      </c>
      <c r="D34" s="80">
        <f>FORMATO!P46</f>
        <v>0</v>
      </c>
      <c r="E34" s="124">
        <f>FORMATO!R46</f>
        <v>0</v>
      </c>
    </row>
    <row r="35" spans="1:5" ht="45" x14ac:dyDescent="0.25">
      <c r="A35" s="73">
        <v>1414</v>
      </c>
      <c r="B35" s="121" t="s">
        <v>51</v>
      </c>
      <c r="C35" s="80">
        <f>FORMATO!O48</f>
        <v>16.2</v>
      </c>
      <c r="D35" s="80">
        <f>FORMATO!P48</f>
        <v>0</v>
      </c>
      <c r="E35" s="124">
        <f>FORMATO!R48</f>
        <v>0</v>
      </c>
    </row>
    <row r="36" spans="1:5" ht="30" x14ac:dyDescent="0.25">
      <c r="A36" s="73">
        <v>1415</v>
      </c>
      <c r="B36" s="121" t="s">
        <v>810</v>
      </c>
      <c r="C36" s="80">
        <f>FORMATO!O49</f>
        <v>10.8</v>
      </c>
      <c r="D36" s="80">
        <f>FORMATO!P49</f>
        <v>0</v>
      </c>
      <c r="E36" s="124">
        <f>FORMATO!R49</f>
        <v>0</v>
      </c>
    </row>
    <row r="37" spans="1:5" ht="45" x14ac:dyDescent="0.25">
      <c r="A37" s="73">
        <v>1421</v>
      </c>
      <c r="B37" s="121" t="s">
        <v>806</v>
      </c>
      <c r="C37" s="80">
        <f>FORMATO!O51</f>
        <v>3.5</v>
      </c>
      <c r="D37" s="80">
        <f>FORMATO!P51</f>
        <v>0</v>
      </c>
      <c r="E37" s="124">
        <f>FORMATO!R51</f>
        <v>0</v>
      </c>
    </row>
    <row r="38" spans="1:5" ht="30" x14ac:dyDescent="0.25">
      <c r="A38" s="73">
        <v>1422</v>
      </c>
      <c r="B38" s="121" t="s">
        <v>55</v>
      </c>
      <c r="C38" s="80">
        <f>FORMATO!O52</f>
        <v>1.5</v>
      </c>
      <c r="D38" s="80">
        <f>FORMATO!P52</f>
        <v>0</v>
      </c>
      <c r="E38" s="124">
        <f>FORMATO!R52</f>
        <v>0</v>
      </c>
    </row>
    <row r="39" spans="1:5" ht="30" x14ac:dyDescent="0.25">
      <c r="A39" s="73">
        <v>1511</v>
      </c>
      <c r="B39" s="121" t="s">
        <v>58</v>
      </c>
      <c r="C39" s="80">
        <f>FORMATO!O55</f>
        <v>0.11413521000000001</v>
      </c>
      <c r="D39" s="80">
        <f>FORMATO!P55</f>
        <v>0</v>
      </c>
      <c r="E39" s="124">
        <f>FORMATO!R55</f>
        <v>0</v>
      </c>
    </row>
    <row r="40" spans="1:5" ht="45" x14ac:dyDescent="0.25">
      <c r="A40" s="73">
        <v>1512</v>
      </c>
      <c r="B40" s="121" t="s">
        <v>59</v>
      </c>
      <c r="C40" s="80">
        <f>FORMATO!O56</f>
        <v>12.62492434</v>
      </c>
      <c r="D40" s="80">
        <f>FORMATO!P56</f>
        <v>0</v>
      </c>
      <c r="E40" s="124">
        <f>FORMATO!R56</f>
        <v>0</v>
      </c>
    </row>
    <row r="41" spans="1:5" ht="45" x14ac:dyDescent="0.25">
      <c r="A41" s="73">
        <v>1513</v>
      </c>
      <c r="B41" s="121" t="s">
        <v>60</v>
      </c>
      <c r="C41" s="80">
        <f>FORMATO!O57</f>
        <v>9.1441023799999996</v>
      </c>
      <c r="D41" s="80">
        <f>FORMATO!P57</f>
        <v>0</v>
      </c>
      <c r="E41" s="124">
        <f>FORMATO!R57</f>
        <v>0</v>
      </c>
    </row>
    <row r="42" spans="1:5" ht="45" x14ac:dyDescent="0.25">
      <c r="A42" s="73">
        <v>1611</v>
      </c>
      <c r="B42" s="121" t="s">
        <v>61</v>
      </c>
      <c r="C42" s="80">
        <f>FORMATO!O58</f>
        <v>24.195456740000004</v>
      </c>
      <c r="D42" s="80">
        <f>FORMATO!P58</f>
        <v>0</v>
      </c>
      <c r="E42" s="124">
        <f>FORMATO!R58</f>
        <v>0</v>
      </c>
    </row>
    <row r="43" spans="1:5" ht="45" x14ac:dyDescent="0.25">
      <c r="A43" s="73">
        <v>1612</v>
      </c>
      <c r="B43" s="121" t="s">
        <v>62</v>
      </c>
      <c r="C43" s="80">
        <f>FORMATO!O59</f>
        <v>1.0725086400000001</v>
      </c>
      <c r="D43" s="80">
        <f>FORMATO!P59</f>
        <v>0</v>
      </c>
      <c r="E43" s="124">
        <f>FORMATO!R59</f>
        <v>0</v>
      </c>
    </row>
    <row r="44" spans="1:5" ht="45" x14ac:dyDescent="0.25">
      <c r="A44" s="73">
        <v>1711</v>
      </c>
      <c r="B44" s="121" t="s">
        <v>794</v>
      </c>
      <c r="C44" s="80">
        <f>FORMATO!O60</f>
        <v>5.1481622500000004</v>
      </c>
      <c r="D44" s="80">
        <f>FORMATO!P60</f>
        <v>0</v>
      </c>
      <c r="E44" s="124">
        <f>FORMATO!R60</f>
        <v>0</v>
      </c>
    </row>
    <row r="45" spans="1:5" x14ac:dyDescent="0.25">
      <c r="A45" s="73">
        <v>1712</v>
      </c>
      <c r="B45" s="121" t="s">
        <v>64</v>
      </c>
      <c r="C45" s="80">
        <f>FORMATO!O61</f>
        <v>8.0897104400000011</v>
      </c>
      <c r="D45" s="80">
        <f>FORMATO!P61</f>
        <v>0</v>
      </c>
      <c r="E45" s="124">
        <f>FORMATO!R61</f>
        <v>0</v>
      </c>
    </row>
    <row r="46" spans="1:5" ht="45" x14ac:dyDescent="0.25">
      <c r="A46" s="73">
        <v>1713</v>
      </c>
      <c r="B46" s="121" t="s">
        <v>66</v>
      </c>
      <c r="C46" s="80">
        <f>FORMATO!O63</f>
        <v>1.0725096000000001</v>
      </c>
      <c r="D46" s="80">
        <f>FORMATO!P63</f>
        <v>0</v>
      </c>
      <c r="E46" s="124">
        <f>FORMATO!R63</f>
        <v>0</v>
      </c>
    </row>
    <row r="47" spans="1:5" ht="45" x14ac:dyDescent="0.25">
      <c r="A47" s="73">
        <v>1811</v>
      </c>
      <c r="B47" s="121" t="s">
        <v>67</v>
      </c>
      <c r="C47" s="80">
        <f>FORMATO!O64</f>
        <v>1.9662675999999999</v>
      </c>
      <c r="D47" s="80">
        <f>FORMATO!P64</f>
        <v>0</v>
      </c>
      <c r="E47" s="124">
        <f>FORMATO!R64</f>
        <v>0</v>
      </c>
    </row>
    <row r="48" spans="1:5" ht="45" x14ac:dyDescent="0.25">
      <c r="A48" s="73">
        <v>1812</v>
      </c>
      <c r="B48" s="121" t="s">
        <v>68</v>
      </c>
      <c r="C48" s="80">
        <f>FORMATO!O65</f>
        <v>0.42900383999999997</v>
      </c>
      <c r="D48" s="80">
        <f>FORMATO!P65</f>
        <v>0</v>
      </c>
      <c r="E48" s="124">
        <f>FORMATO!R65</f>
        <v>0</v>
      </c>
    </row>
    <row r="49" spans="1:5" ht="30" x14ac:dyDescent="0.25">
      <c r="A49" s="73">
        <v>1813</v>
      </c>
      <c r="B49" s="121" t="s">
        <v>69</v>
      </c>
      <c r="C49" s="80">
        <f>FORMATO!O66</f>
        <v>0.89375800000000016</v>
      </c>
      <c r="D49" s="80">
        <f>FORMATO!P66</f>
        <v>0</v>
      </c>
      <c r="E49" s="124">
        <f>FORMATO!R66</f>
        <v>0</v>
      </c>
    </row>
    <row r="50" spans="1:5" ht="30" x14ac:dyDescent="0.25">
      <c r="A50" s="73">
        <v>1814</v>
      </c>
      <c r="B50" s="121" t="s">
        <v>70</v>
      </c>
      <c r="C50" s="80">
        <f>FORMATO!O67</f>
        <v>0.78650704000000005</v>
      </c>
      <c r="D50" s="80">
        <f>FORMATO!P67</f>
        <v>0</v>
      </c>
      <c r="E50" s="124">
        <f>FORMATO!R67</f>
        <v>0</v>
      </c>
    </row>
    <row r="51" spans="1:5" ht="45" x14ac:dyDescent="0.25">
      <c r="A51" s="73">
        <v>1815</v>
      </c>
      <c r="B51" s="121" t="s">
        <v>71</v>
      </c>
      <c r="C51" s="80">
        <f>FORMATO!O68</f>
        <v>0.40037719999999999</v>
      </c>
      <c r="D51" s="80">
        <f>FORMATO!P68</f>
        <v>0</v>
      </c>
      <c r="E51" s="124">
        <f>FORMATO!R68</f>
        <v>0</v>
      </c>
    </row>
    <row r="52" spans="1:5" ht="30" x14ac:dyDescent="0.25">
      <c r="A52" s="73">
        <v>1816</v>
      </c>
      <c r="B52" s="121" t="s">
        <v>791</v>
      </c>
      <c r="C52" s="80">
        <f>FORMATO!O69</f>
        <v>0.71500640000000004</v>
      </c>
      <c r="D52" s="80">
        <f>FORMATO!P69</f>
        <v>0</v>
      </c>
      <c r="E52" s="124">
        <f>FORMATO!R69</f>
        <v>0</v>
      </c>
    </row>
    <row r="53" spans="1:5" ht="30" x14ac:dyDescent="0.25">
      <c r="A53" s="73">
        <v>1817</v>
      </c>
      <c r="B53" s="121" t="s">
        <v>73</v>
      </c>
      <c r="C53" s="80">
        <f>FORMATO!O70</f>
        <v>5.9274294400000009</v>
      </c>
      <c r="D53" s="80">
        <f>FORMATO!P70</f>
        <v>0</v>
      </c>
      <c r="E53" s="124">
        <f>FORMATO!R70</f>
        <v>0</v>
      </c>
    </row>
    <row r="54" spans="1:5" x14ac:dyDescent="0.25">
      <c r="A54" s="73">
        <v>1818</v>
      </c>
      <c r="B54" s="121" t="s">
        <v>74</v>
      </c>
      <c r="C54" s="80">
        <f>FORMATO!O71</f>
        <v>1.0010089600000001</v>
      </c>
      <c r="D54" s="80">
        <f>FORMATO!P71</f>
        <v>0</v>
      </c>
      <c r="E54" s="124">
        <f>FORMATO!R71</f>
        <v>0</v>
      </c>
    </row>
    <row r="55" spans="1:5" ht="90" x14ac:dyDescent="0.25">
      <c r="A55" s="73">
        <v>1911</v>
      </c>
      <c r="B55" s="121" t="s">
        <v>792</v>
      </c>
      <c r="C55" s="80">
        <f>FORMATO!O73</f>
        <v>1.8304</v>
      </c>
      <c r="D55" s="80">
        <f>FORMATO!P73</f>
        <v>0</v>
      </c>
      <c r="E55" s="124">
        <f>FORMATO!R73</f>
        <v>0</v>
      </c>
    </row>
    <row r="56" spans="1:5" ht="30" x14ac:dyDescent="0.25">
      <c r="A56" s="73">
        <v>1912</v>
      </c>
      <c r="B56" s="121" t="s">
        <v>77</v>
      </c>
      <c r="C56" s="80">
        <f>FORMATO!O74</f>
        <v>1.1439999999999999</v>
      </c>
      <c r="D56" s="80">
        <f>FORMATO!P74</f>
        <v>0</v>
      </c>
      <c r="E56" s="124">
        <f>FORMATO!R74</f>
        <v>0</v>
      </c>
    </row>
    <row r="57" spans="1:5" ht="30" x14ac:dyDescent="0.25">
      <c r="A57" s="73">
        <v>1913</v>
      </c>
      <c r="B57" s="121" t="s">
        <v>78</v>
      </c>
      <c r="C57" s="80">
        <f>FORMATO!O75</f>
        <v>1.6015999999999999</v>
      </c>
      <c r="D57" s="80">
        <f>FORMATO!P75</f>
        <v>0</v>
      </c>
      <c r="E57" s="124">
        <f>FORMATO!R75</f>
        <v>0</v>
      </c>
    </row>
    <row r="58" spans="1:5" ht="30" x14ac:dyDescent="0.25">
      <c r="A58" s="73">
        <v>1914</v>
      </c>
      <c r="B58" s="121" t="s">
        <v>80</v>
      </c>
      <c r="C58" s="80">
        <f>FORMATO!O77</f>
        <v>0.28599999999999998</v>
      </c>
      <c r="D58" s="80">
        <f>FORMATO!P77</f>
        <v>0</v>
      </c>
      <c r="E58" s="124">
        <f>FORMATO!R77</f>
        <v>0</v>
      </c>
    </row>
    <row r="59" spans="1:5" ht="30" x14ac:dyDescent="0.25">
      <c r="A59" s="73">
        <v>1915</v>
      </c>
      <c r="B59" s="121" t="s">
        <v>81</v>
      </c>
      <c r="C59" s="80">
        <f>FORMATO!O78</f>
        <v>0.28599999999999998</v>
      </c>
      <c r="D59" s="80">
        <f>FORMATO!P78</f>
        <v>0</v>
      </c>
      <c r="E59" s="124">
        <f>FORMATO!R78</f>
        <v>0</v>
      </c>
    </row>
    <row r="60" spans="1:5" ht="30" x14ac:dyDescent="0.25">
      <c r="A60" s="73">
        <v>1916</v>
      </c>
      <c r="B60" s="121" t="s">
        <v>82</v>
      </c>
      <c r="C60" s="80">
        <f>FORMATO!O79</f>
        <v>2.2879999999999998</v>
      </c>
      <c r="D60" s="80">
        <f>FORMATO!P79</f>
        <v>0</v>
      </c>
      <c r="E60" s="124">
        <f>FORMATO!R79</f>
        <v>0</v>
      </c>
    </row>
    <row r="61" spans="1:5" ht="30" x14ac:dyDescent="0.25">
      <c r="A61" s="73">
        <v>1917</v>
      </c>
      <c r="B61" s="121" t="s">
        <v>84</v>
      </c>
      <c r="C61" s="80">
        <f>FORMATO!O81</f>
        <v>11.065</v>
      </c>
      <c r="D61" s="80">
        <f>FORMATO!P81</f>
        <v>0</v>
      </c>
      <c r="E61" s="124">
        <f>FORMATO!R81</f>
        <v>0</v>
      </c>
    </row>
    <row r="62" spans="1:5" ht="45" x14ac:dyDescent="0.25">
      <c r="A62" s="73">
        <v>1918</v>
      </c>
      <c r="B62" s="121" t="s">
        <v>796</v>
      </c>
      <c r="C62" s="80">
        <f>FORMATO!O83</f>
        <v>1.4298359999999999</v>
      </c>
      <c r="D62" s="80">
        <f>FORMATO!P83</f>
        <v>0</v>
      </c>
      <c r="E62" s="124">
        <f>FORMATO!R83</f>
        <v>0</v>
      </c>
    </row>
    <row r="63" spans="1:5" ht="30" x14ac:dyDescent="0.25">
      <c r="A63" s="73">
        <v>1919</v>
      </c>
      <c r="B63" s="121" t="s">
        <v>87</v>
      </c>
      <c r="C63" s="80">
        <f>FORMATO!O84</f>
        <v>1.015164</v>
      </c>
      <c r="D63" s="80">
        <f>FORMATO!P84</f>
        <v>0</v>
      </c>
      <c r="E63" s="124">
        <f>FORMATO!R84</f>
        <v>0</v>
      </c>
    </row>
    <row r="64" spans="1:5" ht="30" x14ac:dyDescent="0.25">
      <c r="A64" s="73">
        <v>1921</v>
      </c>
      <c r="B64" s="121" t="s">
        <v>89</v>
      </c>
      <c r="C64" s="80">
        <f>FORMATO!O86</f>
        <v>2.46285</v>
      </c>
      <c r="D64" s="80">
        <f>FORMATO!P86</f>
        <v>0</v>
      </c>
      <c r="E64" s="124">
        <f>FORMATO!R86</f>
        <v>0</v>
      </c>
    </row>
    <row r="65" spans="1:5" ht="45" x14ac:dyDescent="0.25">
      <c r="A65" s="73">
        <v>1922</v>
      </c>
      <c r="B65" s="121" t="s">
        <v>797</v>
      </c>
      <c r="C65" s="80">
        <f>FORMATO!O87</f>
        <v>2.7364999999999999</v>
      </c>
      <c r="D65" s="80">
        <f>FORMATO!P87</f>
        <v>0</v>
      </c>
      <c r="E65" s="124">
        <f>FORMATO!R87</f>
        <v>0</v>
      </c>
    </row>
    <row r="66" spans="1:5" ht="45" x14ac:dyDescent="0.25">
      <c r="A66" s="73">
        <v>1923</v>
      </c>
      <c r="B66" s="121" t="s">
        <v>91</v>
      </c>
      <c r="C66" s="80">
        <f>FORMATO!O88</f>
        <v>0.27365</v>
      </c>
      <c r="D66" s="80">
        <f>FORMATO!P88</f>
        <v>0</v>
      </c>
      <c r="E66" s="124">
        <f>FORMATO!R88</f>
        <v>0</v>
      </c>
    </row>
    <row r="67" spans="1:5" ht="45" x14ac:dyDescent="0.25">
      <c r="A67" s="73">
        <v>1931</v>
      </c>
      <c r="B67" s="121" t="s">
        <v>94</v>
      </c>
      <c r="C67" s="80">
        <f>FORMATO!O91</f>
        <v>51.838000000000001</v>
      </c>
      <c r="D67" s="80">
        <f>FORMATO!P91</f>
        <v>0</v>
      </c>
      <c r="E67" s="124">
        <f>FORMATO!R91</f>
        <v>0</v>
      </c>
    </row>
    <row r="68" spans="1:5" ht="45" x14ac:dyDescent="0.25">
      <c r="A68" s="73">
        <v>1932</v>
      </c>
      <c r="B68" s="121" t="s">
        <v>95</v>
      </c>
      <c r="C68" s="80">
        <f>FORMATO!O92</f>
        <v>21.9</v>
      </c>
      <c r="D68" s="80">
        <f>FORMATO!P92</f>
        <v>0</v>
      </c>
      <c r="E68" s="124">
        <f>FORMATO!R92</f>
        <v>0</v>
      </c>
    </row>
    <row r="69" spans="1:5" ht="45" x14ac:dyDescent="0.25">
      <c r="A69" s="73">
        <v>1933</v>
      </c>
      <c r="B69" s="121" t="s">
        <v>96</v>
      </c>
      <c r="C69" s="80">
        <f>FORMATO!O93</f>
        <v>4.6630000000000003</v>
      </c>
      <c r="D69" s="80">
        <f>FORMATO!P93</f>
        <v>0</v>
      </c>
      <c r="E69" s="124">
        <f>FORMATO!R93</f>
        <v>0</v>
      </c>
    </row>
    <row r="70" spans="1:5" ht="75" x14ac:dyDescent="0.25">
      <c r="A70" s="73">
        <v>1941</v>
      </c>
      <c r="B70" s="121" t="s">
        <v>97</v>
      </c>
      <c r="C70" s="80">
        <f>FORMATO!O94</f>
        <v>6.7810000000000006</v>
      </c>
      <c r="D70" s="80">
        <f>FORMATO!P94</f>
        <v>0</v>
      </c>
      <c r="E70" s="124">
        <f>FORMATO!R94</f>
        <v>0</v>
      </c>
    </row>
    <row r="71" spans="1:5" ht="45" x14ac:dyDescent="0.25">
      <c r="A71" s="73">
        <v>1942</v>
      </c>
      <c r="B71" s="121" t="s">
        <v>98</v>
      </c>
      <c r="C71" s="80">
        <f>FORMATO!O95</f>
        <v>2.7160000000000002</v>
      </c>
      <c r="D71" s="80">
        <f>FORMATO!P95</f>
        <v>0</v>
      </c>
      <c r="E71" s="124">
        <f>FORMATO!R95</f>
        <v>0</v>
      </c>
    </row>
    <row r="72" spans="1:5" ht="45" x14ac:dyDescent="0.25">
      <c r="A72" s="73">
        <v>1943</v>
      </c>
      <c r="B72" s="121" t="s">
        <v>790</v>
      </c>
      <c r="C72" s="80">
        <f>FORMATO!O96</f>
        <v>5.1470000000000002</v>
      </c>
      <c r="D72" s="80">
        <f>FORMATO!P96</f>
        <v>0</v>
      </c>
      <c r="E72" s="124">
        <f>FORMATO!R96</f>
        <v>0</v>
      </c>
    </row>
    <row r="73" spans="1:5" ht="60" x14ac:dyDescent="0.25">
      <c r="A73" s="73">
        <v>1944</v>
      </c>
      <c r="B73" s="121" t="s">
        <v>789</v>
      </c>
      <c r="C73" s="80">
        <f>FORMATO!O97</f>
        <v>3.6030000000000002</v>
      </c>
      <c r="D73" s="80">
        <f>FORMATO!P97</f>
        <v>0</v>
      </c>
      <c r="E73" s="124">
        <f>FORMATO!R97</f>
        <v>0</v>
      </c>
    </row>
    <row r="74" spans="1:5" ht="45" x14ac:dyDescent="0.25">
      <c r="A74" s="73">
        <v>1945</v>
      </c>
      <c r="B74" s="121" t="s">
        <v>101</v>
      </c>
      <c r="C74" s="80">
        <f>FORMATO!O98</f>
        <v>3.3519999999999999</v>
      </c>
      <c r="D74" s="80">
        <f>FORMATO!P98</f>
        <v>0</v>
      </c>
      <c r="E74" s="124">
        <f>FORMATO!R98</f>
        <v>0</v>
      </c>
    </row>
    <row r="75" spans="1:5" ht="30" x14ac:dyDescent="0.25">
      <c r="A75" s="73">
        <v>1946</v>
      </c>
      <c r="B75" s="121" t="s">
        <v>104</v>
      </c>
      <c r="C75" s="80">
        <f>FORMATO!O101</f>
        <v>23.092599999999997</v>
      </c>
      <c r="D75" s="80">
        <f>FORMATO!P101</f>
        <v>0</v>
      </c>
      <c r="E75" s="124">
        <f>FORMATO!R101</f>
        <v>0</v>
      </c>
    </row>
    <row r="76" spans="1:5" ht="30" x14ac:dyDescent="0.25">
      <c r="A76" s="73">
        <v>1947</v>
      </c>
      <c r="B76" s="121" t="s">
        <v>105</v>
      </c>
      <c r="C76" s="80">
        <f>FORMATO!O102</f>
        <v>1.2153999999999998</v>
      </c>
      <c r="D76" s="80">
        <f>FORMATO!P102</f>
        <v>0</v>
      </c>
      <c r="E76" s="124">
        <f>FORMATO!R102</f>
        <v>0</v>
      </c>
    </row>
    <row r="77" spans="1:5" ht="30" x14ac:dyDescent="0.25">
      <c r="A77" s="73">
        <v>1951</v>
      </c>
      <c r="B77" s="121" t="s">
        <v>785</v>
      </c>
      <c r="C77" s="80">
        <f>FORMATO!O104</f>
        <v>13.624559999999999</v>
      </c>
      <c r="D77" s="80">
        <f>FORMATO!P104</f>
        <v>13.624559999999999</v>
      </c>
      <c r="E77" s="124">
        <f>FORMATO!R104</f>
        <v>1</v>
      </c>
    </row>
    <row r="78" spans="1:5" ht="75" x14ac:dyDescent="0.25">
      <c r="A78" s="73">
        <v>1952</v>
      </c>
      <c r="B78" s="121" t="s">
        <v>108</v>
      </c>
      <c r="C78" s="80">
        <f>FORMATO!O105</f>
        <v>12.86764</v>
      </c>
      <c r="D78" s="80">
        <f>FORMATO!P105</f>
        <v>12.86764</v>
      </c>
      <c r="E78" s="124">
        <f>FORMATO!R105</f>
        <v>1</v>
      </c>
    </row>
    <row r="79" spans="1:5" ht="45" x14ac:dyDescent="0.25">
      <c r="A79" s="73">
        <v>1961</v>
      </c>
      <c r="B79" s="121" t="s">
        <v>109</v>
      </c>
      <c r="C79" s="80">
        <f>FORMATO!O106</f>
        <v>34.061399999999999</v>
      </c>
      <c r="D79" s="80">
        <f>FORMATO!P106</f>
        <v>0</v>
      </c>
      <c r="E79" s="124">
        <f>FORMATO!R106</f>
        <v>0</v>
      </c>
    </row>
    <row r="80" spans="1:5" ht="60" x14ac:dyDescent="0.25">
      <c r="A80" s="73">
        <v>1971</v>
      </c>
      <c r="B80" s="121" t="s">
        <v>784</v>
      </c>
      <c r="C80" s="80">
        <f>FORMATO!O107</f>
        <v>11.3538</v>
      </c>
      <c r="D80" s="80">
        <f>FORMATO!P107</f>
        <v>6.4230068571428562</v>
      </c>
      <c r="E80" s="124">
        <f>FORMATO!R107</f>
        <v>0.56571428571428561</v>
      </c>
    </row>
    <row r="81" spans="1:5" ht="75" x14ac:dyDescent="0.25">
      <c r="A81" s="73">
        <v>1972</v>
      </c>
      <c r="B81" s="121" t="s">
        <v>111</v>
      </c>
      <c r="C81" s="80">
        <f>FORMATO!O108</f>
        <v>3.7845999999999997</v>
      </c>
      <c r="D81" s="80">
        <f>FORMATO!P108</f>
        <v>3.7845999999999997</v>
      </c>
      <c r="E81" s="124">
        <f>FORMATO!R108</f>
        <v>1</v>
      </c>
    </row>
    <row r="82" spans="1:5" ht="30" x14ac:dyDescent="0.25">
      <c r="A82" s="73">
        <v>1973</v>
      </c>
      <c r="B82" s="121" t="s">
        <v>114</v>
      </c>
      <c r="C82" s="80">
        <f>FORMATO!O111</f>
        <v>4.2664</v>
      </c>
      <c r="D82" s="80">
        <f>FORMATO!P111</f>
        <v>0</v>
      </c>
      <c r="E82" s="124">
        <f>FORMATO!R111</f>
        <v>0</v>
      </c>
    </row>
    <row r="83" spans="1:5" ht="30" x14ac:dyDescent="0.25">
      <c r="A83" s="73">
        <v>11011</v>
      </c>
      <c r="B83" s="121" t="s">
        <v>780</v>
      </c>
      <c r="C83" s="80">
        <f>FORMATO!O112</f>
        <v>81.061599999999999</v>
      </c>
      <c r="D83" s="80">
        <f>FORMATO!P112</f>
        <v>0</v>
      </c>
      <c r="E83" s="124">
        <f>FORMATO!R112</f>
        <v>0</v>
      </c>
    </row>
    <row r="84" spans="1:5" ht="45" x14ac:dyDescent="0.25">
      <c r="A84" s="73">
        <v>11012</v>
      </c>
      <c r="B84" s="121" t="s">
        <v>117</v>
      </c>
      <c r="C84" s="80">
        <f>FORMATO!O114</f>
        <v>2.9535</v>
      </c>
      <c r="D84" s="80">
        <f>FORMATO!P114</f>
        <v>0</v>
      </c>
      <c r="E84" s="124">
        <f>FORMATO!R114</f>
        <v>0</v>
      </c>
    </row>
    <row r="85" spans="1:5" ht="45" x14ac:dyDescent="0.25">
      <c r="A85" s="73">
        <v>11013</v>
      </c>
      <c r="B85" s="121" t="s">
        <v>118</v>
      </c>
      <c r="C85" s="80">
        <f>FORMATO!O115</f>
        <v>0.98450000000000004</v>
      </c>
      <c r="D85" s="80">
        <f>FORMATO!P115</f>
        <v>0</v>
      </c>
      <c r="E85" s="124">
        <f>FORMATO!R115</f>
        <v>0</v>
      </c>
    </row>
    <row r="86" spans="1:5" x14ac:dyDescent="0.25">
      <c r="A86" s="73">
        <v>11021</v>
      </c>
      <c r="B86" s="121" t="s">
        <v>120</v>
      </c>
      <c r="C86" s="80">
        <f>FORMATO!O117</f>
        <v>1.6100999999999999</v>
      </c>
      <c r="D86" s="80">
        <f>FORMATO!P117</f>
        <v>0</v>
      </c>
      <c r="E86" s="124">
        <f>FORMATO!R117</f>
        <v>0</v>
      </c>
    </row>
    <row r="87" spans="1:5" ht="60" x14ac:dyDescent="0.25">
      <c r="A87" s="73">
        <v>11031</v>
      </c>
      <c r="B87" s="121" t="s">
        <v>121</v>
      </c>
      <c r="C87" s="80">
        <f>FORMATO!O118</f>
        <v>4.2936000000000005</v>
      </c>
      <c r="D87" s="80">
        <f>FORMATO!P118</f>
        <v>0</v>
      </c>
      <c r="E87" s="124">
        <f>FORMATO!R118</f>
        <v>0</v>
      </c>
    </row>
    <row r="88" spans="1:5" ht="45" x14ac:dyDescent="0.25">
      <c r="A88" s="73">
        <v>11041</v>
      </c>
      <c r="B88" s="121" t="s">
        <v>122</v>
      </c>
      <c r="C88" s="80">
        <f>FORMATO!O119</f>
        <v>0.53670000000000007</v>
      </c>
      <c r="D88" s="80">
        <f>FORMATO!P119</f>
        <v>0</v>
      </c>
      <c r="E88" s="124">
        <f>FORMATO!R119</f>
        <v>0</v>
      </c>
    </row>
    <row r="89" spans="1:5" ht="45" x14ac:dyDescent="0.25">
      <c r="A89" s="73">
        <v>11042</v>
      </c>
      <c r="B89" s="121" t="s">
        <v>123</v>
      </c>
      <c r="C89" s="80">
        <f>FORMATO!O120</f>
        <v>2.6835000000000004</v>
      </c>
      <c r="D89" s="80">
        <f>FORMATO!P120</f>
        <v>0</v>
      </c>
      <c r="E89" s="124">
        <f>FORMATO!R120</f>
        <v>0</v>
      </c>
    </row>
    <row r="90" spans="1:5" ht="60" x14ac:dyDescent="0.25">
      <c r="A90" s="73">
        <v>11051</v>
      </c>
      <c r="B90" s="121" t="s">
        <v>124</v>
      </c>
      <c r="C90" s="80">
        <f>FORMATO!O121</f>
        <v>1.6100999999999999</v>
      </c>
      <c r="D90" s="80">
        <f>FORMATO!P121</f>
        <v>0</v>
      </c>
      <c r="E90" s="124">
        <f>FORMATO!R121</f>
        <v>0</v>
      </c>
    </row>
    <row r="91" spans="1:5" ht="75" x14ac:dyDescent="0.25">
      <c r="A91" s="73">
        <v>11061</v>
      </c>
      <c r="B91" s="121" t="s">
        <v>782</v>
      </c>
      <c r="C91" s="80">
        <f>FORMATO!O124</f>
        <v>10</v>
      </c>
      <c r="D91" s="80">
        <f>FORMATO!P124</f>
        <v>0</v>
      </c>
      <c r="E91" s="124">
        <f>FORMATO!R124</f>
        <v>0</v>
      </c>
    </row>
    <row r="92" spans="1:5" ht="45" x14ac:dyDescent="0.25">
      <c r="A92" s="73">
        <v>11071</v>
      </c>
      <c r="B92" s="121" t="s">
        <v>781</v>
      </c>
      <c r="C92" s="80">
        <f>FORMATO!O125</f>
        <v>11</v>
      </c>
      <c r="D92" s="80">
        <f>FORMATO!P125</f>
        <v>0</v>
      </c>
      <c r="E92" s="124">
        <f>FORMATO!R125</f>
        <v>0</v>
      </c>
    </row>
    <row r="93" spans="1:5" ht="30" x14ac:dyDescent="0.25">
      <c r="A93" s="73">
        <v>11072</v>
      </c>
      <c r="B93" s="121" t="s">
        <v>129</v>
      </c>
      <c r="C93" s="80">
        <f>FORMATO!O126</f>
        <v>11</v>
      </c>
      <c r="D93" s="80">
        <f>FORMATO!P126</f>
        <v>0</v>
      </c>
      <c r="E93" s="124">
        <f>FORMATO!R126</f>
        <v>0</v>
      </c>
    </row>
    <row r="94" spans="1:5" x14ac:dyDescent="0.25">
      <c r="A94" s="73">
        <v>11073</v>
      </c>
      <c r="B94" s="121" t="s">
        <v>639</v>
      </c>
      <c r="C94" s="80">
        <f>FORMATO!O127</f>
        <v>50</v>
      </c>
      <c r="D94" s="80">
        <f>FORMATO!P127</f>
        <v>0</v>
      </c>
      <c r="E94" s="124">
        <f>FORMATO!R127</f>
        <v>0</v>
      </c>
    </row>
    <row r="95" spans="1:5" ht="30" x14ac:dyDescent="0.25">
      <c r="A95" s="73">
        <v>11074</v>
      </c>
      <c r="B95" s="121" t="s">
        <v>131</v>
      </c>
      <c r="C95" s="80">
        <f>FORMATO!O128</f>
        <v>18</v>
      </c>
      <c r="D95" s="80">
        <f>FORMATO!P128</f>
        <v>0</v>
      </c>
      <c r="E95" s="124">
        <f>FORMATO!R128</f>
        <v>0</v>
      </c>
    </row>
    <row r="96" spans="1:5" ht="45" x14ac:dyDescent="0.25">
      <c r="A96" s="73">
        <v>11076</v>
      </c>
      <c r="B96" s="121" t="s">
        <v>134</v>
      </c>
      <c r="C96" s="80">
        <f>FORMATO!O131</f>
        <v>4.5457999999999998</v>
      </c>
      <c r="D96" s="80">
        <f>FORMATO!P131</f>
        <v>4.5457999999999998</v>
      </c>
      <c r="E96" s="124">
        <f>FORMATO!R131</f>
        <v>1</v>
      </c>
    </row>
    <row r="97" spans="1:5" ht="30" x14ac:dyDescent="0.25">
      <c r="A97" s="73">
        <v>11081</v>
      </c>
      <c r="B97" s="121" t="s">
        <v>777</v>
      </c>
      <c r="C97" s="80">
        <f>FORMATO!O132</f>
        <v>7.2075500000000003</v>
      </c>
      <c r="D97" s="80">
        <f>FORMATO!P132</f>
        <v>7.2075500000000003</v>
      </c>
      <c r="E97" s="124">
        <f>FORMATO!R132</f>
        <v>1</v>
      </c>
    </row>
    <row r="98" spans="1:5" ht="30" x14ac:dyDescent="0.25">
      <c r="A98" s="73">
        <v>11082</v>
      </c>
      <c r="B98" s="121" t="s">
        <v>776</v>
      </c>
      <c r="C98" s="80">
        <f>FORMATO!O133</f>
        <v>13.351100000000001</v>
      </c>
      <c r="D98" s="80">
        <f>FORMATO!P133</f>
        <v>13.351100000000001</v>
      </c>
      <c r="E98" s="124">
        <f>FORMATO!R133</f>
        <v>1</v>
      </c>
    </row>
    <row r="99" spans="1:5" ht="90" x14ac:dyDescent="0.25">
      <c r="A99" s="73">
        <v>11083</v>
      </c>
      <c r="B99" s="121" t="s">
        <v>481</v>
      </c>
      <c r="C99" s="80">
        <f>FORMATO!O134</f>
        <v>9.8955500000000001</v>
      </c>
      <c r="D99" s="80">
        <f>FORMATO!P134</f>
        <v>9.8955500000000001</v>
      </c>
      <c r="E99" s="124">
        <f>FORMATO!R134</f>
        <v>1</v>
      </c>
    </row>
    <row r="100" spans="1:5" ht="45" x14ac:dyDescent="0.25">
      <c r="A100" s="73">
        <v>11091</v>
      </c>
      <c r="B100" s="121" t="s">
        <v>493</v>
      </c>
      <c r="C100" s="80">
        <f>FORMATO!O136</f>
        <v>4.2436499999999997</v>
      </c>
      <c r="D100" s="80">
        <f>FORMATO!P136</f>
        <v>0</v>
      </c>
      <c r="E100" s="124">
        <f>FORMATO!R136</f>
        <v>0</v>
      </c>
    </row>
    <row r="101" spans="1:5" ht="45" x14ac:dyDescent="0.25">
      <c r="A101" s="73">
        <v>11092</v>
      </c>
      <c r="B101" s="121" t="s">
        <v>140</v>
      </c>
      <c r="C101" s="80">
        <f>FORMATO!O137</f>
        <v>10.756349999999999</v>
      </c>
      <c r="D101" s="80">
        <f>FORMATO!P137</f>
        <v>10.756349999999999</v>
      </c>
      <c r="E101" s="124">
        <f>FORMATO!R137</f>
        <v>1</v>
      </c>
    </row>
    <row r="102" spans="1:5" ht="60" x14ac:dyDescent="0.25">
      <c r="A102" s="73">
        <v>11093</v>
      </c>
      <c r="B102" s="121" t="s">
        <v>142</v>
      </c>
      <c r="C102" s="80">
        <f>FORMATO!O139</f>
        <v>5.5620000000000003</v>
      </c>
      <c r="D102" s="80">
        <f>FORMATO!P139</f>
        <v>4.4496000000000002</v>
      </c>
      <c r="E102" s="124">
        <f>FORMATO!R139</f>
        <v>0.8</v>
      </c>
    </row>
    <row r="103" spans="1:5" ht="60" x14ac:dyDescent="0.25">
      <c r="A103" s="73">
        <v>11094</v>
      </c>
      <c r="B103" s="121" t="s">
        <v>143</v>
      </c>
      <c r="C103" s="80">
        <f>FORMATO!O140</f>
        <v>4.0810000000000004</v>
      </c>
      <c r="D103" s="80">
        <f>FORMATO!P140</f>
        <v>1.8475518724298736</v>
      </c>
      <c r="E103" s="124">
        <f>FORMATO!R140</f>
        <v>0.45272038040428164</v>
      </c>
    </row>
    <row r="104" spans="1:5" ht="75" x14ac:dyDescent="0.25">
      <c r="A104" s="73">
        <v>110105</v>
      </c>
      <c r="B104" s="121" t="s">
        <v>144</v>
      </c>
      <c r="C104" s="80">
        <f>FORMATO!O141</f>
        <v>3.4285000000000001</v>
      </c>
      <c r="D104" s="80">
        <f>FORMATO!P141</f>
        <v>3.1999333333333335</v>
      </c>
      <c r="E104" s="124">
        <f>FORMATO!R141</f>
        <v>0.93333333333333335</v>
      </c>
    </row>
    <row r="105" spans="1:5" ht="60" x14ac:dyDescent="0.25">
      <c r="A105" s="73">
        <v>11111</v>
      </c>
      <c r="B105" s="121" t="s">
        <v>145</v>
      </c>
      <c r="C105" s="80">
        <f>FORMATO!O142</f>
        <v>11.9285</v>
      </c>
      <c r="D105" s="80">
        <f>FORMATO!P142</f>
        <v>11.9285</v>
      </c>
      <c r="E105" s="124">
        <f>FORMATO!R142</f>
        <v>1</v>
      </c>
    </row>
    <row r="106" spans="1:5" ht="90" x14ac:dyDescent="0.25">
      <c r="A106" s="73">
        <v>11112</v>
      </c>
      <c r="B106" s="121" t="s">
        <v>483</v>
      </c>
      <c r="C106" s="80">
        <f>FORMATO!O144</f>
        <v>2.5</v>
      </c>
      <c r="D106" s="80">
        <f>FORMATO!P144</f>
        <v>2.5</v>
      </c>
      <c r="E106" s="124">
        <f>FORMATO!R144</f>
        <v>1</v>
      </c>
    </row>
    <row r="107" spans="1:5" ht="90" x14ac:dyDescent="0.25">
      <c r="A107" s="73">
        <v>11113</v>
      </c>
      <c r="B107" s="121" t="s">
        <v>148</v>
      </c>
      <c r="C107" s="80">
        <f>FORMATO!O145</f>
        <v>5</v>
      </c>
      <c r="D107" s="80">
        <f>FORMATO!P145</f>
        <v>0</v>
      </c>
      <c r="E107" s="124">
        <f>FORMATO!R145</f>
        <v>0</v>
      </c>
    </row>
    <row r="108" spans="1:5" ht="60" x14ac:dyDescent="0.25">
      <c r="A108" s="73">
        <v>11121</v>
      </c>
      <c r="B108" s="121" t="s">
        <v>778</v>
      </c>
      <c r="C108" s="80">
        <f>FORMATO!O146</f>
        <v>2.5</v>
      </c>
      <c r="D108" s="80">
        <f>FORMATO!P146</f>
        <v>2.5</v>
      </c>
      <c r="E108" s="124">
        <f>FORMATO!R146</f>
        <v>1</v>
      </c>
    </row>
    <row r="109" spans="1:5" ht="30" x14ac:dyDescent="0.25">
      <c r="A109" s="73">
        <v>11122</v>
      </c>
      <c r="B109" s="121" t="s">
        <v>779</v>
      </c>
      <c r="C109" s="80">
        <f>FORMATO!O147</f>
        <v>6.25</v>
      </c>
      <c r="D109" s="80">
        <f>FORMATO!P147</f>
        <v>6.25</v>
      </c>
      <c r="E109" s="124">
        <f>FORMATO!R147</f>
        <v>1</v>
      </c>
    </row>
    <row r="110" spans="1:5" ht="90" x14ac:dyDescent="0.25">
      <c r="A110" s="73">
        <v>11131</v>
      </c>
      <c r="B110" s="121" t="s">
        <v>151</v>
      </c>
      <c r="C110" s="80">
        <f>FORMATO!O148</f>
        <v>8.75</v>
      </c>
      <c r="D110" s="80">
        <f>FORMATO!P148</f>
        <v>8.75</v>
      </c>
      <c r="E110" s="124">
        <f>FORMATO!R148</f>
        <v>1</v>
      </c>
    </row>
    <row r="111" spans="1:5" ht="60" x14ac:dyDescent="0.25">
      <c r="A111" s="73">
        <v>11132</v>
      </c>
      <c r="B111" s="121" t="s">
        <v>154</v>
      </c>
      <c r="C111" s="80">
        <f>FORMATO!O151</f>
        <v>65</v>
      </c>
      <c r="D111" s="80">
        <f>FORMATO!P151</f>
        <v>0</v>
      </c>
      <c r="E111" s="124">
        <f>FORMATO!R151</f>
        <v>0</v>
      </c>
    </row>
    <row r="112" spans="1:5" ht="60" x14ac:dyDescent="0.25">
      <c r="A112" s="73">
        <v>11133</v>
      </c>
      <c r="B112" s="121" t="s">
        <v>155</v>
      </c>
      <c r="C112" s="80">
        <f>FORMATO!O152</f>
        <v>35</v>
      </c>
      <c r="D112" s="80">
        <f>FORMATO!P152</f>
        <v>0</v>
      </c>
      <c r="E112" s="124">
        <f>FORMATO!R152</f>
        <v>0</v>
      </c>
    </row>
    <row r="113" spans="1:5" x14ac:dyDescent="0.25">
      <c r="A113" s="73">
        <v>11134</v>
      </c>
      <c r="B113" s="121" t="s">
        <v>158</v>
      </c>
      <c r="C113" s="80">
        <f>FORMATO!O155</f>
        <v>0.28000000000000003</v>
      </c>
      <c r="D113" s="80">
        <f>FORMATO!P155</f>
        <v>0</v>
      </c>
      <c r="E113" s="124">
        <f>FORMATO!R155</f>
        <v>0</v>
      </c>
    </row>
    <row r="114" spans="1:5" ht="30" x14ac:dyDescent="0.25">
      <c r="A114" s="73">
        <v>11135</v>
      </c>
      <c r="B114" s="121" t="s">
        <v>159</v>
      </c>
      <c r="C114" s="80">
        <f>FORMATO!O156</f>
        <v>0.72</v>
      </c>
      <c r="D114" s="80">
        <f>FORMATO!P156</f>
        <v>0</v>
      </c>
      <c r="E114" s="124">
        <f>FORMATO!R156</f>
        <v>0</v>
      </c>
    </row>
    <row r="115" spans="1:5" ht="45" x14ac:dyDescent="0.25">
      <c r="A115" s="73">
        <v>11136</v>
      </c>
      <c r="B115" s="121" t="s">
        <v>161</v>
      </c>
      <c r="C115" s="80">
        <f>FORMATO!O158</f>
        <v>1</v>
      </c>
      <c r="D115" s="80">
        <f>FORMATO!P158</f>
        <v>0</v>
      </c>
      <c r="E115" s="124">
        <f>FORMATO!R158</f>
        <v>0</v>
      </c>
    </row>
    <row r="116" spans="1:5" ht="30" x14ac:dyDescent="0.25">
      <c r="A116" s="73">
        <v>11137</v>
      </c>
      <c r="B116" s="121" t="s">
        <v>163</v>
      </c>
      <c r="C116" s="80">
        <f>FORMATO!O160</f>
        <v>2</v>
      </c>
      <c r="D116" s="80">
        <f>FORMATO!P160</f>
        <v>0</v>
      </c>
      <c r="E116" s="124">
        <f>FORMATO!R160</f>
        <v>0</v>
      </c>
    </row>
    <row r="117" spans="1:5" ht="30" x14ac:dyDescent="0.25">
      <c r="A117" s="73">
        <v>11138</v>
      </c>
      <c r="B117" s="121" t="s">
        <v>165</v>
      </c>
      <c r="C117" s="80">
        <f>FORMATO!O162</f>
        <v>85.5</v>
      </c>
      <c r="D117" s="80">
        <f>FORMATO!P162</f>
        <v>0</v>
      </c>
      <c r="E117" s="124">
        <f>FORMATO!R162</f>
        <v>0</v>
      </c>
    </row>
    <row r="118" spans="1:5" ht="30" x14ac:dyDescent="0.25">
      <c r="A118" s="73">
        <v>11141</v>
      </c>
      <c r="B118" s="121" t="s">
        <v>166</v>
      </c>
      <c r="C118" s="80">
        <f>FORMATO!O163</f>
        <v>2.7</v>
      </c>
      <c r="D118" s="80">
        <f>FORMATO!P163</f>
        <v>0</v>
      </c>
      <c r="E118" s="124">
        <f>FORMATO!R163</f>
        <v>0</v>
      </c>
    </row>
    <row r="119" spans="1:5" x14ac:dyDescent="0.25">
      <c r="A119" s="73">
        <v>11142</v>
      </c>
      <c r="B119" s="121" t="s">
        <v>167</v>
      </c>
      <c r="C119" s="80">
        <f>FORMATO!O164</f>
        <v>0.9</v>
      </c>
      <c r="D119" s="80">
        <f>FORMATO!P164</f>
        <v>0</v>
      </c>
      <c r="E119" s="124">
        <f>FORMATO!R164</f>
        <v>0</v>
      </c>
    </row>
    <row r="120" spans="1:5" ht="45" x14ac:dyDescent="0.25">
      <c r="A120" s="73">
        <v>11211</v>
      </c>
      <c r="B120" s="121" t="s">
        <v>802</v>
      </c>
      <c r="C120" s="80">
        <f>FORMATO!O165</f>
        <v>0.9</v>
      </c>
      <c r="D120" s="80">
        <f>FORMATO!P165</f>
        <v>0</v>
      </c>
      <c r="E120" s="124">
        <f>FORMATO!R165</f>
        <v>0</v>
      </c>
    </row>
    <row r="121" spans="1:5" ht="30" x14ac:dyDescent="0.25">
      <c r="A121" s="73">
        <v>11212</v>
      </c>
      <c r="B121" s="121" t="s">
        <v>170</v>
      </c>
      <c r="C121" s="80">
        <f>FORMATO!O167</f>
        <v>3.465E-2</v>
      </c>
      <c r="D121" s="80">
        <f>FORMATO!P167</f>
        <v>0</v>
      </c>
      <c r="E121" s="124">
        <f>FORMATO!R167</f>
        <v>0</v>
      </c>
    </row>
    <row r="122" spans="1:5" ht="30" x14ac:dyDescent="0.25">
      <c r="A122" s="73">
        <v>11213</v>
      </c>
      <c r="B122" s="121" t="s">
        <v>171</v>
      </c>
      <c r="C122" s="80">
        <f>FORMATO!O168</f>
        <v>0.69023999999999996</v>
      </c>
      <c r="D122" s="80">
        <f>FORMATO!P168</f>
        <v>0</v>
      </c>
      <c r="E122" s="124">
        <f>FORMATO!R168</f>
        <v>0</v>
      </c>
    </row>
    <row r="123" spans="1:5" ht="45" x14ac:dyDescent="0.25">
      <c r="A123" s="73">
        <v>11214</v>
      </c>
      <c r="B123" s="121" t="s">
        <v>172</v>
      </c>
      <c r="C123" s="80">
        <f>FORMATO!O169</f>
        <v>0.27510999999999997</v>
      </c>
      <c r="D123" s="80">
        <f>FORMATO!P169</f>
        <v>0</v>
      </c>
      <c r="E123" s="124">
        <f>FORMATO!R169</f>
        <v>0</v>
      </c>
    </row>
    <row r="124" spans="1:5" ht="30" x14ac:dyDescent="0.25">
      <c r="A124" s="73">
        <v>11221</v>
      </c>
      <c r="B124" s="121" t="s">
        <v>800</v>
      </c>
      <c r="C124" s="80">
        <f>FORMATO!O171</f>
        <v>0.25835000000000002</v>
      </c>
      <c r="D124" s="80">
        <f>FORMATO!P171</f>
        <v>0</v>
      </c>
      <c r="E124" s="124">
        <f>FORMATO!R171</f>
        <v>0</v>
      </c>
    </row>
    <row r="125" spans="1:5" ht="45" x14ac:dyDescent="0.25">
      <c r="A125" s="73">
        <v>11222</v>
      </c>
      <c r="B125" s="121" t="s">
        <v>175</v>
      </c>
      <c r="C125" s="80">
        <f>FORMATO!O172</f>
        <v>0.50377000000000005</v>
      </c>
      <c r="D125" s="80">
        <f>FORMATO!P172</f>
        <v>0</v>
      </c>
      <c r="E125" s="124">
        <f>FORMATO!R172</f>
        <v>0</v>
      </c>
    </row>
    <row r="126" spans="1:5" ht="45" x14ac:dyDescent="0.25">
      <c r="A126" s="73">
        <v>11223</v>
      </c>
      <c r="B126" s="121" t="s">
        <v>176</v>
      </c>
      <c r="C126" s="80">
        <f>FORMATO!O173</f>
        <v>0.23788000000000001</v>
      </c>
      <c r="D126" s="80">
        <f>FORMATO!P173</f>
        <v>0</v>
      </c>
      <c r="E126" s="124">
        <f>FORMATO!R173</f>
        <v>0</v>
      </c>
    </row>
    <row r="127" spans="1:5" ht="45" x14ac:dyDescent="0.25">
      <c r="A127" s="73">
        <v>11224</v>
      </c>
      <c r="B127" s="121" t="s">
        <v>178</v>
      </c>
      <c r="C127" s="80">
        <f>FORMATO!O175</f>
        <v>1</v>
      </c>
      <c r="D127" s="80">
        <f>FORMATO!P175</f>
        <v>0</v>
      </c>
      <c r="E127" s="124">
        <f>FORMATO!R175</f>
        <v>0</v>
      </c>
    </row>
    <row r="128" spans="1:5" ht="30" x14ac:dyDescent="0.25">
      <c r="A128" s="73">
        <v>11225</v>
      </c>
      <c r="B128" s="121" t="s">
        <v>180</v>
      </c>
      <c r="C128" s="80">
        <f>FORMATO!O177</f>
        <v>1</v>
      </c>
      <c r="D128" s="80">
        <f>FORMATO!P177</f>
        <v>0</v>
      </c>
      <c r="E128" s="124">
        <f>FORMATO!R177</f>
        <v>0</v>
      </c>
    </row>
    <row r="129" spans="1:5" ht="60" x14ac:dyDescent="0.25">
      <c r="A129" s="73">
        <v>11231</v>
      </c>
      <c r="B129" s="121" t="s">
        <v>182</v>
      </c>
      <c r="C129" s="80">
        <f>FORMATO!O179</f>
        <v>1</v>
      </c>
      <c r="D129" s="80">
        <f>FORMATO!P179</f>
        <v>0</v>
      </c>
      <c r="E129" s="124">
        <f>FORMATO!R179</f>
        <v>0</v>
      </c>
    </row>
    <row r="130" spans="1:5" ht="30" x14ac:dyDescent="0.25">
      <c r="A130" s="73">
        <v>11232</v>
      </c>
      <c r="B130" s="121" t="s">
        <v>184</v>
      </c>
      <c r="C130" s="80">
        <f>FORMATO!O181</f>
        <v>0.13150000000000001</v>
      </c>
      <c r="D130" s="80">
        <f>FORMATO!P181</f>
        <v>0</v>
      </c>
      <c r="E130" s="124">
        <f>FORMATO!R181</f>
        <v>0</v>
      </c>
    </row>
    <row r="131" spans="1:5" ht="30" x14ac:dyDescent="0.25">
      <c r="A131" s="73">
        <v>11233</v>
      </c>
      <c r="B131" s="121" t="s">
        <v>185</v>
      </c>
      <c r="C131" s="80">
        <f>FORMATO!O182</f>
        <v>0.17411000000000001</v>
      </c>
      <c r="D131" s="80">
        <f>FORMATO!P182</f>
        <v>0</v>
      </c>
      <c r="E131" s="124">
        <f>FORMATO!R182</f>
        <v>0</v>
      </c>
    </row>
    <row r="132" spans="1:5" ht="30" x14ac:dyDescent="0.25">
      <c r="A132" s="73">
        <v>11241</v>
      </c>
      <c r="B132" s="121" t="s">
        <v>186</v>
      </c>
      <c r="C132" s="80">
        <f>FORMATO!O183</f>
        <v>0.30432999999999999</v>
      </c>
      <c r="D132" s="80">
        <f>FORMATO!P183</f>
        <v>0</v>
      </c>
      <c r="E132" s="124">
        <f>FORMATO!R183</f>
        <v>0</v>
      </c>
    </row>
    <row r="133" spans="1:5" ht="30" x14ac:dyDescent="0.25">
      <c r="A133" s="73">
        <v>11242</v>
      </c>
      <c r="B133" s="121" t="s">
        <v>798</v>
      </c>
      <c r="C133" s="80">
        <f>FORMATO!O184</f>
        <v>0.11752000000000001</v>
      </c>
      <c r="D133" s="80">
        <f>FORMATO!P184</f>
        <v>0</v>
      </c>
      <c r="E133" s="124">
        <f>FORMATO!R184</f>
        <v>0</v>
      </c>
    </row>
    <row r="134" spans="1:5" ht="45" x14ac:dyDescent="0.25">
      <c r="A134" s="73">
        <v>11243</v>
      </c>
      <c r="B134" s="121" t="s">
        <v>799</v>
      </c>
      <c r="C134" s="80">
        <f>FORMATO!O185</f>
        <v>0.27254</v>
      </c>
      <c r="D134" s="80">
        <f>FORMATO!P185</f>
        <v>0</v>
      </c>
      <c r="E134" s="124">
        <f>FORMATO!R185</f>
        <v>0</v>
      </c>
    </row>
    <row r="135" spans="1:5" ht="75" x14ac:dyDescent="0.25">
      <c r="A135" s="73">
        <v>2111</v>
      </c>
      <c r="B135" s="121" t="s">
        <v>192</v>
      </c>
      <c r="C135" s="80">
        <f>FORMATO!O189</f>
        <v>2.8154000000000003</v>
      </c>
      <c r="D135" s="80">
        <f>FORMATO!P189</f>
        <v>0</v>
      </c>
      <c r="E135" s="124">
        <f>FORMATO!R189</f>
        <v>0</v>
      </c>
    </row>
    <row r="136" spans="1:5" ht="60" x14ac:dyDescent="0.25">
      <c r="A136" s="73">
        <v>2112</v>
      </c>
      <c r="B136" s="121" t="s">
        <v>193</v>
      </c>
      <c r="C136" s="80">
        <f>FORMATO!O190</f>
        <v>2.8154000000000003</v>
      </c>
      <c r="D136" s="80">
        <f>FORMATO!P190</f>
        <v>0</v>
      </c>
      <c r="E136" s="124">
        <f>FORMATO!R190</f>
        <v>0</v>
      </c>
    </row>
    <row r="137" spans="1:5" ht="30" x14ac:dyDescent="0.25">
      <c r="A137" s="73">
        <v>2121</v>
      </c>
      <c r="B137" s="121" t="s">
        <v>194</v>
      </c>
      <c r="C137" s="80">
        <f>FORMATO!O191</f>
        <v>2.4132000000000002</v>
      </c>
      <c r="D137" s="80">
        <f>FORMATO!P191</f>
        <v>0</v>
      </c>
      <c r="E137" s="124">
        <f>FORMATO!R191</f>
        <v>0</v>
      </c>
    </row>
    <row r="138" spans="1:5" ht="30" x14ac:dyDescent="0.25">
      <c r="A138" s="73">
        <v>2122</v>
      </c>
      <c r="B138" s="121" t="s">
        <v>886</v>
      </c>
      <c r="C138" s="80">
        <f>FORMATO!O193</f>
        <v>0.22275000000000003</v>
      </c>
      <c r="D138" s="80">
        <f>FORMATO!P193</f>
        <v>0</v>
      </c>
      <c r="E138" s="124">
        <f>FORMATO!R193</f>
        <v>0</v>
      </c>
    </row>
    <row r="139" spans="1:5" ht="30" x14ac:dyDescent="0.25">
      <c r="A139" s="73">
        <v>2131</v>
      </c>
      <c r="B139" s="121" t="s">
        <v>197</v>
      </c>
      <c r="C139" s="80">
        <f>FORMATO!O194</f>
        <v>1.2622500000000001</v>
      </c>
      <c r="D139" s="80">
        <f>FORMATO!P194</f>
        <v>0</v>
      </c>
      <c r="E139" s="124">
        <f>FORMATO!R194</f>
        <v>0</v>
      </c>
    </row>
    <row r="140" spans="1:5" ht="75" x14ac:dyDescent="0.25">
      <c r="A140" s="73">
        <v>2132</v>
      </c>
      <c r="B140" s="121" t="s">
        <v>882</v>
      </c>
      <c r="C140" s="80">
        <f>FORMATO!O196</f>
        <v>9.0471000000000004</v>
      </c>
      <c r="D140" s="80">
        <f>FORMATO!P196</f>
        <v>0</v>
      </c>
      <c r="E140" s="124">
        <f>FORMATO!R196</f>
        <v>0</v>
      </c>
    </row>
    <row r="141" spans="1:5" ht="60" x14ac:dyDescent="0.25">
      <c r="A141" s="73">
        <v>2141</v>
      </c>
      <c r="B141" s="121" t="s">
        <v>200</v>
      </c>
      <c r="C141" s="80">
        <f>FORMATO!O197</f>
        <v>7.2376800000000001</v>
      </c>
      <c r="D141" s="80">
        <f>FORMATO!P197</f>
        <v>0</v>
      </c>
      <c r="E141" s="124">
        <f>FORMATO!R197</f>
        <v>0</v>
      </c>
    </row>
    <row r="142" spans="1:5" ht="75" x14ac:dyDescent="0.25">
      <c r="A142" s="73">
        <v>2142</v>
      </c>
      <c r="B142" s="121" t="s">
        <v>201</v>
      </c>
      <c r="C142" s="80">
        <f>FORMATO!O198</f>
        <v>36.188400000000001</v>
      </c>
      <c r="D142" s="80">
        <f>FORMATO!P198</f>
        <v>0</v>
      </c>
      <c r="E142" s="124">
        <f>FORMATO!R198</f>
        <v>0</v>
      </c>
    </row>
    <row r="143" spans="1:5" ht="75" x14ac:dyDescent="0.25">
      <c r="A143" s="73">
        <v>2211</v>
      </c>
      <c r="B143" s="121" t="s">
        <v>884</v>
      </c>
      <c r="C143" s="80">
        <f>FORMATO!O199</f>
        <v>7.2376800000000001</v>
      </c>
      <c r="D143" s="80">
        <f>FORMATO!P199</f>
        <v>0</v>
      </c>
      <c r="E143" s="124">
        <f>FORMATO!R199</f>
        <v>0</v>
      </c>
    </row>
    <row r="144" spans="1:5" ht="30" x14ac:dyDescent="0.25">
      <c r="A144" s="73">
        <v>2212</v>
      </c>
      <c r="B144" s="121" t="s">
        <v>885</v>
      </c>
      <c r="C144" s="80">
        <f>FORMATO!O200</f>
        <v>15.38007</v>
      </c>
      <c r="D144" s="80">
        <f>FORMATO!P200</f>
        <v>0</v>
      </c>
      <c r="E144" s="124">
        <f>FORMATO!R200</f>
        <v>0</v>
      </c>
    </row>
    <row r="145" spans="1:5" ht="60" x14ac:dyDescent="0.25">
      <c r="A145" s="73">
        <v>2213</v>
      </c>
      <c r="B145" s="121" t="s">
        <v>204</v>
      </c>
      <c r="C145" s="80">
        <f>FORMATO!O201</f>
        <v>7.2376800000000001</v>
      </c>
      <c r="D145" s="80">
        <f>FORMATO!P201</f>
        <v>0</v>
      </c>
      <c r="E145" s="124">
        <f>FORMATO!R201</f>
        <v>0</v>
      </c>
    </row>
    <row r="146" spans="1:5" ht="60" x14ac:dyDescent="0.25">
      <c r="A146" s="73">
        <v>2214</v>
      </c>
      <c r="B146" s="121" t="s">
        <v>883</v>
      </c>
      <c r="C146" s="80">
        <f>FORMATO!O202</f>
        <v>6.3329700000000004</v>
      </c>
      <c r="D146" s="80">
        <f>FORMATO!P202</f>
        <v>0</v>
      </c>
      <c r="E146" s="124">
        <f>FORMATO!R202</f>
        <v>0</v>
      </c>
    </row>
    <row r="147" spans="1:5" ht="60" x14ac:dyDescent="0.25">
      <c r="A147" s="73">
        <v>2215</v>
      </c>
      <c r="B147" s="121" t="s">
        <v>881</v>
      </c>
      <c r="C147" s="80">
        <f>FORMATO!O203</f>
        <v>1.80942</v>
      </c>
      <c r="D147" s="80">
        <f>FORMATO!P203</f>
        <v>0</v>
      </c>
      <c r="E147" s="124">
        <f>FORMATO!R203</f>
        <v>0</v>
      </c>
    </row>
    <row r="148" spans="1:5" ht="30" x14ac:dyDescent="0.25">
      <c r="A148" s="73">
        <v>2216</v>
      </c>
      <c r="B148" s="121" t="s">
        <v>890</v>
      </c>
      <c r="C148" s="80">
        <f>FORMATO!O206</f>
        <v>3.2434503399999999</v>
      </c>
      <c r="D148" s="80">
        <f>FORMATO!P206</f>
        <v>0</v>
      </c>
      <c r="E148" s="124">
        <f>FORMATO!R206</f>
        <v>0</v>
      </c>
    </row>
    <row r="149" spans="1:5" ht="30" x14ac:dyDescent="0.25">
      <c r="A149" s="73">
        <v>2311</v>
      </c>
      <c r="B149" s="121" t="s">
        <v>210</v>
      </c>
      <c r="C149" s="80">
        <f>FORMATO!O207</f>
        <v>2.72485876</v>
      </c>
      <c r="D149" s="80">
        <f>FORMATO!P207</f>
        <v>0</v>
      </c>
      <c r="E149" s="124">
        <f>FORMATO!R207</f>
        <v>0</v>
      </c>
    </row>
    <row r="150" spans="1:5" ht="30" x14ac:dyDescent="0.25">
      <c r="A150" s="73">
        <v>2312</v>
      </c>
      <c r="B150" s="121" t="s">
        <v>211</v>
      </c>
      <c r="C150" s="80">
        <f>FORMATO!O208</f>
        <v>4.0930229600000008</v>
      </c>
      <c r="D150" s="80">
        <f>FORMATO!P208</f>
        <v>0</v>
      </c>
      <c r="E150" s="124">
        <f>FORMATO!R208</f>
        <v>0</v>
      </c>
    </row>
    <row r="151" spans="1:5" ht="45" x14ac:dyDescent="0.25">
      <c r="A151" s="73">
        <v>2313</v>
      </c>
      <c r="B151" s="121" t="s">
        <v>212</v>
      </c>
      <c r="C151" s="80">
        <f>FORMATO!O209</f>
        <v>4.54115818</v>
      </c>
      <c r="D151" s="80">
        <f>FORMATO!P209</f>
        <v>0</v>
      </c>
      <c r="E151" s="124">
        <f>FORMATO!R209</f>
        <v>0</v>
      </c>
    </row>
    <row r="152" spans="1:5" ht="45" x14ac:dyDescent="0.25">
      <c r="A152" s="73">
        <v>2314</v>
      </c>
      <c r="B152" s="121" t="s">
        <v>213</v>
      </c>
      <c r="C152" s="80">
        <f>FORMATO!O210</f>
        <v>9.5361864000000001</v>
      </c>
      <c r="D152" s="80">
        <f>FORMATO!P210</f>
        <v>0</v>
      </c>
      <c r="E152" s="124">
        <f>FORMATO!R210</f>
        <v>0</v>
      </c>
    </row>
    <row r="153" spans="1:5" ht="45" x14ac:dyDescent="0.25">
      <c r="A153" s="73">
        <v>2315</v>
      </c>
      <c r="B153" s="121" t="s">
        <v>214</v>
      </c>
      <c r="C153" s="80">
        <f>FORMATO!O211</f>
        <v>0.77993551999999999</v>
      </c>
      <c r="D153" s="80">
        <f>FORMATO!P211</f>
        <v>0</v>
      </c>
      <c r="E153" s="124">
        <f>FORMATO!R211</f>
        <v>0</v>
      </c>
    </row>
    <row r="154" spans="1:5" ht="75" x14ac:dyDescent="0.25">
      <c r="A154" s="73">
        <v>2321</v>
      </c>
      <c r="B154" s="121" t="s">
        <v>889</v>
      </c>
      <c r="C154" s="80">
        <f>FORMATO!O212</f>
        <v>2.4913696600000002</v>
      </c>
      <c r="D154" s="80">
        <f>FORMATO!P212</f>
        <v>0</v>
      </c>
      <c r="E154" s="124">
        <f>FORMATO!R212</f>
        <v>0</v>
      </c>
    </row>
    <row r="155" spans="1:5" ht="30" x14ac:dyDescent="0.25">
      <c r="A155" s="73">
        <v>2322</v>
      </c>
      <c r="B155" s="121" t="s">
        <v>216</v>
      </c>
      <c r="C155" s="80">
        <f>FORMATO!O213</f>
        <v>1.5574132600000001</v>
      </c>
      <c r="D155" s="80">
        <f>FORMATO!P213</f>
        <v>0</v>
      </c>
      <c r="E155" s="124">
        <f>FORMATO!R213</f>
        <v>0</v>
      </c>
    </row>
    <row r="156" spans="1:5" ht="75" x14ac:dyDescent="0.25">
      <c r="A156" s="73">
        <v>2323</v>
      </c>
      <c r="B156" s="121" t="s">
        <v>217</v>
      </c>
      <c r="C156" s="80">
        <f>FORMATO!O214</f>
        <v>1.81629942</v>
      </c>
      <c r="D156" s="80">
        <f>FORMATO!P214</f>
        <v>0</v>
      </c>
      <c r="E156" s="124">
        <f>FORMATO!R214</f>
        <v>0</v>
      </c>
    </row>
    <row r="157" spans="1:5" ht="45" x14ac:dyDescent="0.25">
      <c r="A157" s="73">
        <v>2324</v>
      </c>
      <c r="B157" s="121" t="s">
        <v>218</v>
      </c>
      <c r="C157" s="80">
        <f>FORMATO!O215</f>
        <v>5.7094229400000005</v>
      </c>
      <c r="D157" s="80">
        <f>FORMATO!P215</f>
        <v>0</v>
      </c>
      <c r="E157" s="124">
        <f>FORMATO!R215</f>
        <v>0</v>
      </c>
    </row>
    <row r="158" spans="1:5" ht="45" x14ac:dyDescent="0.25">
      <c r="A158" s="73">
        <v>2411</v>
      </c>
      <c r="B158" s="121" t="s">
        <v>219</v>
      </c>
      <c r="C158" s="80">
        <f>FORMATO!O216</f>
        <v>0.77829700000000002</v>
      </c>
      <c r="D158" s="80">
        <f>FORMATO!P216</f>
        <v>0</v>
      </c>
      <c r="E158" s="124">
        <f>FORMATO!R216</f>
        <v>0</v>
      </c>
    </row>
    <row r="159" spans="1:5" ht="30" x14ac:dyDescent="0.25">
      <c r="A159" s="73">
        <v>2412</v>
      </c>
      <c r="B159" s="121" t="s">
        <v>220</v>
      </c>
      <c r="C159" s="80">
        <f>FORMATO!O217</f>
        <v>32.22395358</v>
      </c>
      <c r="D159" s="80">
        <f>FORMATO!P217</f>
        <v>0</v>
      </c>
      <c r="E159" s="124">
        <f>FORMATO!R217</f>
        <v>0</v>
      </c>
    </row>
    <row r="160" spans="1:5" ht="45" x14ac:dyDescent="0.25">
      <c r="A160" s="73">
        <v>2413</v>
      </c>
      <c r="B160" s="121" t="s">
        <v>221</v>
      </c>
      <c r="C160" s="80">
        <f>FORMATO!O218</f>
        <v>3.1140072600000002</v>
      </c>
      <c r="D160" s="80">
        <f>FORMATO!P218</f>
        <v>0</v>
      </c>
      <c r="E160" s="124">
        <f>FORMATO!R218</f>
        <v>0</v>
      </c>
    </row>
    <row r="161" spans="1:5" ht="30" x14ac:dyDescent="0.25">
      <c r="A161" s="73">
        <v>2414</v>
      </c>
      <c r="B161" s="121" t="s">
        <v>892</v>
      </c>
      <c r="C161" s="80">
        <f>FORMATO!O219</f>
        <v>2.6601372199999997</v>
      </c>
      <c r="D161" s="80">
        <f>FORMATO!P219</f>
        <v>0</v>
      </c>
      <c r="E161" s="124">
        <f>FORMATO!R219</f>
        <v>0</v>
      </c>
    </row>
    <row r="162" spans="1:5" ht="45" x14ac:dyDescent="0.25">
      <c r="A162" s="73">
        <v>2415</v>
      </c>
      <c r="B162" s="121" t="s">
        <v>894</v>
      </c>
      <c r="C162" s="80">
        <f>FORMATO!O220</f>
        <v>0.9732808799999999</v>
      </c>
      <c r="D162" s="80">
        <f>FORMATO!P220</f>
        <v>0</v>
      </c>
      <c r="E162" s="124">
        <f>FORMATO!R220</f>
        <v>0</v>
      </c>
    </row>
    <row r="163" spans="1:5" ht="60" x14ac:dyDescent="0.25">
      <c r="A163" s="73">
        <v>2416</v>
      </c>
      <c r="B163" s="121" t="s">
        <v>893</v>
      </c>
      <c r="C163" s="80">
        <f>FORMATO!O221</f>
        <v>1.36242938</v>
      </c>
      <c r="D163" s="80">
        <f>FORMATO!P221</f>
        <v>0</v>
      </c>
      <c r="E163" s="124">
        <f>FORMATO!R221</f>
        <v>0</v>
      </c>
    </row>
    <row r="164" spans="1:5" x14ac:dyDescent="0.25">
      <c r="A164" s="73">
        <v>2417</v>
      </c>
      <c r="B164" s="121" t="s">
        <v>225</v>
      </c>
      <c r="C164" s="80">
        <f>FORMATO!O222</f>
        <v>0.81762148000000001</v>
      </c>
      <c r="D164" s="80">
        <f>FORMATO!P222</f>
        <v>0</v>
      </c>
      <c r="E164" s="124">
        <f>FORMATO!R222</f>
        <v>0</v>
      </c>
    </row>
    <row r="165" spans="1:5" ht="60" x14ac:dyDescent="0.25">
      <c r="A165" s="73">
        <v>2418</v>
      </c>
      <c r="B165" s="121" t="s">
        <v>226</v>
      </c>
      <c r="C165" s="80">
        <f>FORMATO!O223</f>
        <v>3.5031557599999998</v>
      </c>
      <c r="D165" s="80">
        <f>FORMATO!P223</f>
        <v>0</v>
      </c>
      <c r="E165" s="124">
        <f>FORMATO!R223</f>
        <v>0</v>
      </c>
    </row>
    <row r="166" spans="1:5" ht="60" x14ac:dyDescent="0.25">
      <c r="A166" s="73">
        <v>2419</v>
      </c>
      <c r="B166" s="121" t="s">
        <v>228</v>
      </c>
      <c r="C166" s="80">
        <f>FORMATO!O225</f>
        <v>0.70065517999999993</v>
      </c>
      <c r="D166" s="80">
        <f>FORMATO!P225</f>
        <v>0</v>
      </c>
      <c r="E166" s="124">
        <f>FORMATO!R225</f>
        <v>0</v>
      </c>
    </row>
    <row r="167" spans="1:5" ht="30" x14ac:dyDescent="0.25">
      <c r="A167" s="73">
        <v>24110</v>
      </c>
      <c r="B167" s="121" t="s">
        <v>229</v>
      </c>
      <c r="C167" s="80">
        <f>FORMATO!O226</f>
        <v>0.97306891999999989</v>
      </c>
      <c r="D167" s="80">
        <f>FORMATO!P226</f>
        <v>0</v>
      </c>
      <c r="E167" s="124">
        <f>FORMATO!R226</f>
        <v>0</v>
      </c>
    </row>
    <row r="168" spans="1:5" ht="30" x14ac:dyDescent="0.25">
      <c r="A168" s="73">
        <v>2511</v>
      </c>
      <c r="B168" s="121" t="s">
        <v>230</v>
      </c>
      <c r="C168" s="80">
        <f>FORMATO!O227</f>
        <v>0.97306891999999989</v>
      </c>
      <c r="D168" s="80">
        <f>FORMATO!P227</f>
        <v>0</v>
      </c>
      <c r="E168" s="124">
        <f>FORMATO!R227</f>
        <v>0</v>
      </c>
    </row>
    <row r="169" spans="1:5" ht="45" x14ac:dyDescent="0.25">
      <c r="A169" s="73">
        <v>2512</v>
      </c>
      <c r="B169" s="121" t="s">
        <v>231</v>
      </c>
      <c r="C169" s="80">
        <f>FORMATO!O228</f>
        <v>5.4105862399999998</v>
      </c>
      <c r="D169" s="80">
        <f>FORMATO!P228</f>
        <v>0</v>
      </c>
      <c r="E169" s="124">
        <f>FORMATO!R228</f>
        <v>0</v>
      </c>
    </row>
    <row r="170" spans="1:5" ht="30" x14ac:dyDescent="0.25">
      <c r="A170" s="73">
        <v>2513</v>
      </c>
      <c r="B170" s="121" t="s">
        <v>232</v>
      </c>
      <c r="C170" s="80">
        <f>FORMATO!O229</f>
        <v>0.58386205999999996</v>
      </c>
      <c r="D170" s="80">
        <f>FORMATO!P229</f>
        <v>0</v>
      </c>
      <c r="E170" s="124">
        <f>FORMATO!R229</f>
        <v>0</v>
      </c>
    </row>
    <row r="171" spans="1:5" ht="30" x14ac:dyDescent="0.25">
      <c r="A171" s="73">
        <v>2514</v>
      </c>
      <c r="B171" s="121" t="s">
        <v>233</v>
      </c>
      <c r="C171" s="80">
        <f>FORMATO!O230</f>
        <v>0.73958621999999996</v>
      </c>
      <c r="D171" s="80">
        <f>FORMATO!P230</f>
        <v>0</v>
      </c>
      <c r="E171" s="124">
        <f>FORMATO!R230</f>
        <v>0</v>
      </c>
    </row>
    <row r="172" spans="1:5" ht="60" x14ac:dyDescent="0.25">
      <c r="A172" s="73">
        <v>2515</v>
      </c>
      <c r="B172" s="121" t="s">
        <v>234</v>
      </c>
      <c r="C172" s="80">
        <f>FORMATO!O231</f>
        <v>0.97306891999999989</v>
      </c>
      <c r="D172" s="80">
        <f>FORMATO!P231</f>
        <v>0</v>
      </c>
      <c r="E172" s="124">
        <f>FORMATO!R231</f>
        <v>0</v>
      </c>
    </row>
    <row r="173" spans="1:5" ht="45" x14ac:dyDescent="0.25">
      <c r="A173" s="73">
        <v>2516</v>
      </c>
      <c r="B173" s="121" t="s">
        <v>236</v>
      </c>
      <c r="C173" s="80">
        <f>FORMATO!O233</f>
        <v>0.93417985000000003</v>
      </c>
      <c r="D173" s="80">
        <f>FORMATO!P233</f>
        <v>0</v>
      </c>
      <c r="E173" s="124">
        <f>FORMATO!R233</f>
        <v>0</v>
      </c>
    </row>
    <row r="174" spans="1:5" ht="60" x14ac:dyDescent="0.25">
      <c r="A174" s="73">
        <v>2517</v>
      </c>
      <c r="B174" s="121" t="s">
        <v>237</v>
      </c>
      <c r="C174" s="80">
        <f>FORMATO!O234</f>
        <v>0.53196416000000002</v>
      </c>
      <c r="D174" s="80">
        <f>FORMATO!P234</f>
        <v>0</v>
      </c>
      <c r="E174" s="124">
        <f>FORMATO!R234</f>
        <v>0</v>
      </c>
    </row>
    <row r="175" spans="1:5" ht="30" x14ac:dyDescent="0.25">
      <c r="A175" s="73">
        <v>2518</v>
      </c>
      <c r="B175" s="121" t="s">
        <v>238</v>
      </c>
      <c r="C175" s="80">
        <f>FORMATO!O235</f>
        <v>0.38924540999999996</v>
      </c>
      <c r="D175" s="80">
        <f>FORMATO!P235</f>
        <v>0</v>
      </c>
      <c r="E175" s="124">
        <f>FORMATO!R235</f>
        <v>0</v>
      </c>
    </row>
    <row r="176" spans="1:5" ht="30" x14ac:dyDescent="0.25">
      <c r="A176" s="73">
        <v>2519</v>
      </c>
      <c r="B176" s="121" t="s">
        <v>895</v>
      </c>
      <c r="C176" s="80">
        <f>FORMATO!O236</f>
        <v>1.7385655599999998</v>
      </c>
      <c r="D176" s="80">
        <f>FORMATO!P236</f>
        <v>0</v>
      </c>
      <c r="E176" s="124">
        <f>FORMATO!R236</f>
        <v>0</v>
      </c>
    </row>
    <row r="177" spans="1:5" ht="60" x14ac:dyDescent="0.25">
      <c r="A177" s="73">
        <v>25110</v>
      </c>
      <c r="B177" s="121" t="s">
        <v>240</v>
      </c>
      <c r="C177" s="80">
        <f>FORMATO!O237</f>
        <v>0.97304502000000015</v>
      </c>
      <c r="D177" s="80">
        <f>FORMATO!P237</f>
        <v>0</v>
      </c>
      <c r="E177" s="124">
        <f>FORMATO!R237</f>
        <v>0</v>
      </c>
    </row>
    <row r="178" spans="1:5" ht="30" x14ac:dyDescent="0.25">
      <c r="A178" s="73">
        <v>2521</v>
      </c>
      <c r="B178" s="121" t="s">
        <v>242</v>
      </c>
      <c r="C178" s="80">
        <f>FORMATO!O239</f>
        <v>0.9731419200000001</v>
      </c>
      <c r="D178" s="80">
        <f>FORMATO!P239</f>
        <v>0</v>
      </c>
      <c r="E178" s="124">
        <f>FORMATO!R239</f>
        <v>0</v>
      </c>
    </row>
    <row r="179" spans="1:5" ht="60" x14ac:dyDescent="0.25">
      <c r="A179" s="73">
        <v>2522</v>
      </c>
      <c r="B179" s="121" t="s">
        <v>896</v>
      </c>
      <c r="C179" s="80">
        <f>FORMATO!O240</f>
        <v>0.94719273000000004</v>
      </c>
      <c r="D179" s="80">
        <f>FORMATO!P240</f>
        <v>0</v>
      </c>
      <c r="E179" s="124">
        <f>FORMATO!R240</f>
        <v>0</v>
      </c>
    </row>
    <row r="180" spans="1:5" ht="30" x14ac:dyDescent="0.25">
      <c r="A180" s="73">
        <v>2611</v>
      </c>
      <c r="B180" s="121" t="s">
        <v>897</v>
      </c>
      <c r="C180" s="80">
        <f>FORMATO!O241</f>
        <v>1.23266535</v>
      </c>
      <c r="D180" s="80">
        <f>FORMATO!P241</f>
        <v>0</v>
      </c>
      <c r="E180" s="124">
        <f>FORMATO!R241</f>
        <v>0</v>
      </c>
    </row>
    <row r="181" spans="1:5" ht="75" x14ac:dyDescent="0.25">
      <c r="A181" s="73">
        <v>2612</v>
      </c>
      <c r="B181" s="121" t="s">
        <v>247</v>
      </c>
      <c r="C181" s="80">
        <f>FORMATO!O244</f>
        <v>19.849500000000003</v>
      </c>
      <c r="D181" s="80">
        <f>FORMATO!P244</f>
        <v>0</v>
      </c>
      <c r="E181" s="124">
        <f>FORMATO!R244</f>
        <v>0</v>
      </c>
    </row>
    <row r="182" spans="1:5" ht="75" x14ac:dyDescent="0.25">
      <c r="A182" s="73">
        <v>2613</v>
      </c>
      <c r="B182" s="121" t="s">
        <v>878</v>
      </c>
      <c r="C182" s="80">
        <f>FORMATO!O245</f>
        <v>1.8045000000000002</v>
      </c>
      <c r="D182" s="80">
        <f>FORMATO!P245</f>
        <v>0</v>
      </c>
      <c r="E182" s="124">
        <f>FORMATO!R245</f>
        <v>0</v>
      </c>
    </row>
    <row r="183" spans="1:5" ht="60" x14ac:dyDescent="0.25">
      <c r="A183" s="73">
        <v>2621</v>
      </c>
      <c r="B183" s="121" t="s">
        <v>249</v>
      </c>
      <c r="C183" s="80">
        <f>FORMATO!O246</f>
        <v>14.436000000000002</v>
      </c>
      <c r="D183" s="80">
        <f>FORMATO!P246</f>
        <v>0</v>
      </c>
      <c r="E183" s="124">
        <f>FORMATO!R246</f>
        <v>0</v>
      </c>
    </row>
    <row r="184" spans="1:5" ht="60" x14ac:dyDescent="0.25">
      <c r="A184" s="73">
        <v>2622</v>
      </c>
      <c r="B184" s="121" t="s">
        <v>879</v>
      </c>
      <c r="C184" s="80">
        <f>FORMATO!O248</f>
        <v>9.3985000000000003</v>
      </c>
      <c r="D184" s="80">
        <f>FORMATO!P248</f>
        <v>0</v>
      </c>
      <c r="E184" s="124">
        <f>FORMATO!R248</f>
        <v>0</v>
      </c>
    </row>
    <row r="185" spans="1:5" ht="45" x14ac:dyDescent="0.25">
      <c r="A185" s="73">
        <v>2623</v>
      </c>
      <c r="B185" s="121" t="s">
        <v>252</v>
      </c>
      <c r="C185" s="80">
        <f>FORMATO!O249</f>
        <v>4.6992500000000001</v>
      </c>
      <c r="D185" s="80">
        <f>FORMATO!P249</f>
        <v>0</v>
      </c>
      <c r="E185" s="124">
        <f>FORMATO!R249</f>
        <v>0</v>
      </c>
    </row>
    <row r="186" spans="1:5" ht="45" x14ac:dyDescent="0.25">
      <c r="A186" s="73">
        <v>2624</v>
      </c>
      <c r="B186" s="121" t="s">
        <v>253</v>
      </c>
      <c r="C186" s="80">
        <f>FORMATO!O250</f>
        <v>4.6992500000000001</v>
      </c>
      <c r="D186" s="80">
        <f>FORMATO!P250</f>
        <v>0</v>
      </c>
      <c r="E186" s="124">
        <f>FORMATO!R250</f>
        <v>0</v>
      </c>
    </row>
    <row r="187" spans="1:5" ht="45" x14ac:dyDescent="0.25">
      <c r="A187" s="73">
        <v>3111</v>
      </c>
      <c r="B187" s="121" t="s">
        <v>880</v>
      </c>
      <c r="C187" s="80">
        <f>FORMATO!O252</f>
        <v>11.27825</v>
      </c>
      <c r="D187" s="80">
        <f>FORMATO!P252</f>
        <v>0</v>
      </c>
      <c r="E187" s="124">
        <f>FORMATO!R252</f>
        <v>0</v>
      </c>
    </row>
    <row r="188" spans="1:5" ht="30" x14ac:dyDescent="0.25">
      <c r="A188" s="73">
        <v>3112</v>
      </c>
      <c r="B188" s="121" t="s">
        <v>256</v>
      </c>
      <c r="C188" s="80">
        <f>FORMATO!O253</f>
        <v>33.83475</v>
      </c>
      <c r="D188" s="80">
        <f>FORMATO!P253</f>
        <v>0</v>
      </c>
      <c r="E188" s="124">
        <f>FORMATO!R253</f>
        <v>0</v>
      </c>
    </row>
    <row r="189" spans="1:5" ht="45" x14ac:dyDescent="0.25">
      <c r="A189" s="73">
        <v>3121</v>
      </c>
      <c r="B189" s="121" t="s">
        <v>259</v>
      </c>
      <c r="C189" s="80">
        <f>FORMATO!O256</f>
        <v>4.4400000000000004</v>
      </c>
      <c r="D189" s="80">
        <f>FORMATO!P256</f>
        <v>0</v>
      </c>
      <c r="E189" s="124">
        <f>FORMATO!R256</f>
        <v>0</v>
      </c>
    </row>
    <row r="190" spans="1:5" ht="75" x14ac:dyDescent="0.25">
      <c r="A190" s="73">
        <v>3122</v>
      </c>
      <c r="B190" s="121" t="s">
        <v>260</v>
      </c>
      <c r="C190" s="80">
        <f>FORMATO!O257</f>
        <v>4.4400000000000004</v>
      </c>
      <c r="D190" s="80">
        <f>FORMATO!P257</f>
        <v>0</v>
      </c>
      <c r="E190" s="124">
        <f>FORMATO!R257</f>
        <v>0</v>
      </c>
    </row>
    <row r="191" spans="1:5" ht="45" x14ac:dyDescent="0.25">
      <c r="A191" s="73">
        <v>3123</v>
      </c>
      <c r="B191" s="121" t="s">
        <v>262</v>
      </c>
      <c r="C191" s="80">
        <f>FORMATO!O259</f>
        <v>1.11944</v>
      </c>
      <c r="D191" s="80">
        <f>FORMATO!P259</f>
        <v>0</v>
      </c>
      <c r="E191" s="124">
        <f>FORMATO!R259</f>
        <v>0</v>
      </c>
    </row>
    <row r="192" spans="1:5" ht="30" x14ac:dyDescent="0.25">
      <c r="A192" s="73">
        <v>3131</v>
      </c>
      <c r="B192" s="121" t="s">
        <v>263</v>
      </c>
      <c r="C192" s="80">
        <f>FORMATO!O260</f>
        <v>3.9980000000000002</v>
      </c>
      <c r="D192" s="80">
        <f>FORMATO!P260</f>
        <v>0</v>
      </c>
      <c r="E192" s="124">
        <f>FORMATO!R260</f>
        <v>0</v>
      </c>
    </row>
    <row r="193" spans="1:5" ht="30" x14ac:dyDescent="0.25">
      <c r="A193" s="73">
        <v>3132</v>
      </c>
      <c r="B193" s="121" t="s">
        <v>264</v>
      </c>
      <c r="C193" s="80">
        <f>FORMATO!O261</f>
        <v>3.9980000000000002</v>
      </c>
      <c r="D193" s="80">
        <f>FORMATO!P261</f>
        <v>0</v>
      </c>
      <c r="E193" s="124">
        <f>FORMATO!R261</f>
        <v>0</v>
      </c>
    </row>
    <row r="194" spans="1:5" x14ac:dyDescent="0.25">
      <c r="A194" s="73">
        <v>3133</v>
      </c>
      <c r="B194" s="121" t="s">
        <v>265</v>
      </c>
      <c r="C194" s="80">
        <f>FORMATO!O262</f>
        <v>1.4392799999999999</v>
      </c>
      <c r="D194" s="80">
        <f>FORMATO!P262</f>
        <v>0</v>
      </c>
      <c r="E194" s="124">
        <f>FORMATO!R262</f>
        <v>0</v>
      </c>
    </row>
    <row r="195" spans="1:5" ht="30" x14ac:dyDescent="0.25">
      <c r="A195" s="73">
        <v>3134</v>
      </c>
      <c r="B195" s="121" t="s">
        <v>266</v>
      </c>
      <c r="C195" s="80">
        <f>FORMATO!O263</f>
        <v>1.4392799999999999</v>
      </c>
      <c r="D195" s="80">
        <f>FORMATO!P263</f>
        <v>0</v>
      </c>
      <c r="E195" s="124">
        <f>FORMATO!R263</f>
        <v>0</v>
      </c>
    </row>
    <row r="196" spans="1:5" x14ac:dyDescent="0.25">
      <c r="A196" s="73">
        <v>3135</v>
      </c>
      <c r="B196" s="121" t="s">
        <v>267</v>
      </c>
      <c r="C196" s="80">
        <f>FORMATO!O264</f>
        <v>3.9980000000000002</v>
      </c>
      <c r="D196" s="80">
        <f>FORMATO!P264</f>
        <v>0</v>
      </c>
      <c r="E196" s="124">
        <f>FORMATO!R264</f>
        <v>0</v>
      </c>
    </row>
    <row r="197" spans="1:5" ht="30" x14ac:dyDescent="0.25">
      <c r="A197" s="73">
        <v>3136</v>
      </c>
      <c r="B197" s="121" t="s">
        <v>269</v>
      </c>
      <c r="C197" s="80">
        <f>FORMATO!O266</f>
        <v>2.6752500000000001</v>
      </c>
      <c r="D197" s="80">
        <f>FORMATO!P266</f>
        <v>0</v>
      </c>
      <c r="E197" s="124">
        <f>FORMATO!R266</f>
        <v>0</v>
      </c>
    </row>
    <row r="198" spans="1:5" ht="45" x14ac:dyDescent="0.25">
      <c r="A198" s="73">
        <v>3141</v>
      </c>
      <c r="B198" s="121" t="s">
        <v>270</v>
      </c>
      <c r="C198" s="80">
        <f>FORMATO!O267</f>
        <v>42.804000000000002</v>
      </c>
      <c r="D198" s="80">
        <f>FORMATO!P267</f>
        <v>0</v>
      </c>
      <c r="E198" s="124">
        <f>FORMATO!R267</f>
        <v>0</v>
      </c>
    </row>
    <row r="199" spans="1:5" ht="30" x14ac:dyDescent="0.25">
      <c r="A199" s="73">
        <v>3142</v>
      </c>
      <c r="B199" s="121" t="s">
        <v>271</v>
      </c>
      <c r="C199" s="80">
        <f>FORMATO!O268</f>
        <v>2.6752500000000001</v>
      </c>
      <c r="D199" s="80">
        <f>FORMATO!P268</f>
        <v>0</v>
      </c>
      <c r="E199" s="124">
        <f>FORMATO!R268</f>
        <v>0</v>
      </c>
    </row>
    <row r="200" spans="1:5" ht="30" x14ac:dyDescent="0.25">
      <c r="A200" s="73">
        <v>3143</v>
      </c>
      <c r="B200" s="121" t="s">
        <v>272</v>
      </c>
      <c r="C200" s="80">
        <f>FORMATO!O269</f>
        <v>2.6752500000000001</v>
      </c>
      <c r="D200" s="80">
        <f>FORMATO!P269</f>
        <v>0</v>
      </c>
      <c r="E200" s="124">
        <f>FORMATO!R269</f>
        <v>0</v>
      </c>
    </row>
    <row r="201" spans="1:5" ht="30" x14ac:dyDescent="0.25">
      <c r="A201" s="73">
        <v>3144</v>
      </c>
      <c r="B201" s="121" t="s">
        <v>273</v>
      </c>
      <c r="C201" s="80">
        <f>FORMATO!O270</f>
        <v>2.6752500000000001</v>
      </c>
      <c r="D201" s="80">
        <f>FORMATO!P270</f>
        <v>0</v>
      </c>
      <c r="E201" s="124">
        <f>FORMATO!R270</f>
        <v>0</v>
      </c>
    </row>
    <row r="202" spans="1:5" ht="30" x14ac:dyDescent="0.25">
      <c r="A202" s="73">
        <v>3145</v>
      </c>
      <c r="B202" s="121" t="s">
        <v>275</v>
      </c>
      <c r="C202" s="80">
        <f>FORMATO!O272</f>
        <v>2.87758884</v>
      </c>
      <c r="D202" s="80">
        <f>FORMATO!P272</f>
        <v>0</v>
      </c>
      <c r="E202" s="124">
        <f>FORMATO!R272</f>
        <v>0</v>
      </c>
    </row>
    <row r="203" spans="1:5" ht="75" x14ac:dyDescent="0.25">
      <c r="A203" s="73">
        <v>3146</v>
      </c>
      <c r="B203" s="121" t="s">
        <v>887</v>
      </c>
      <c r="C203" s="80">
        <f>FORMATO!O273</f>
        <v>0.73993906000000009</v>
      </c>
      <c r="D203" s="80">
        <f>FORMATO!P273</f>
        <v>0</v>
      </c>
      <c r="E203" s="124">
        <f>FORMATO!R273</f>
        <v>0</v>
      </c>
    </row>
    <row r="204" spans="1:5" ht="30" x14ac:dyDescent="0.25">
      <c r="A204" s="73">
        <v>3151</v>
      </c>
      <c r="B204" s="121" t="s">
        <v>277</v>
      </c>
      <c r="C204" s="80">
        <f>FORMATO!O274</f>
        <v>3.6996953000000001</v>
      </c>
      <c r="D204" s="80">
        <f>FORMATO!P274</f>
        <v>0</v>
      </c>
      <c r="E204" s="124">
        <f>FORMATO!R274</f>
        <v>0</v>
      </c>
    </row>
    <row r="205" spans="1:5" ht="45" x14ac:dyDescent="0.25">
      <c r="A205" s="73">
        <v>3152</v>
      </c>
      <c r="B205" s="121" t="s">
        <v>278</v>
      </c>
      <c r="C205" s="80">
        <f>FORMATO!O275</f>
        <v>0.90449009000000002</v>
      </c>
      <c r="D205" s="80">
        <f>FORMATO!P275</f>
        <v>0</v>
      </c>
      <c r="E205" s="124">
        <f>FORMATO!R275</f>
        <v>0</v>
      </c>
    </row>
    <row r="206" spans="1:5" ht="45" x14ac:dyDescent="0.25">
      <c r="A206" s="73">
        <v>3153</v>
      </c>
      <c r="B206" s="121" t="s">
        <v>279</v>
      </c>
      <c r="C206" s="80">
        <f>FORMATO!O276</f>
        <v>5.13027298</v>
      </c>
      <c r="D206" s="80">
        <f>FORMATO!P276</f>
        <v>0</v>
      </c>
      <c r="E206" s="124">
        <f>FORMATO!R276</f>
        <v>0</v>
      </c>
    </row>
    <row r="207" spans="1:5" ht="45" x14ac:dyDescent="0.25">
      <c r="A207" s="73">
        <v>3211</v>
      </c>
      <c r="B207" s="121" t="s">
        <v>888</v>
      </c>
      <c r="C207" s="80">
        <f>FORMATO!O277</f>
        <v>8.27101373</v>
      </c>
      <c r="D207" s="80">
        <f>FORMATO!P277</f>
        <v>0</v>
      </c>
      <c r="E207" s="124">
        <f>FORMATO!R277</f>
        <v>0</v>
      </c>
    </row>
    <row r="208" spans="1:5" ht="30" x14ac:dyDescent="0.25">
      <c r="A208" s="73">
        <v>3212</v>
      </c>
      <c r="B208" s="121" t="s">
        <v>284</v>
      </c>
      <c r="C208" s="80">
        <f>FORMATO!O281</f>
        <v>30.663200000000003</v>
      </c>
      <c r="D208" s="80">
        <f>FORMATO!P281</f>
        <v>0</v>
      </c>
      <c r="E208" s="124">
        <f>FORMATO!R281</f>
        <v>0</v>
      </c>
    </row>
    <row r="209" spans="1:5" ht="30" x14ac:dyDescent="0.25">
      <c r="A209" s="73">
        <v>3213</v>
      </c>
      <c r="B209" s="121" t="s">
        <v>285</v>
      </c>
      <c r="C209" s="80">
        <f>FORMATO!O282</f>
        <v>3.7392000000000003</v>
      </c>
      <c r="D209" s="80">
        <f>FORMATO!P282</f>
        <v>0</v>
      </c>
      <c r="E209" s="124">
        <f>FORMATO!R282</f>
        <v>0</v>
      </c>
    </row>
    <row r="210" spans="1:5" ht="30" x14ac:dyDescent="0.25">
      <c r="A210" s="73">
        <v>3214</v>
      </c>
      <c r="B210" s="121" t="s">
        <v>286</v>
      </c>
      <c r="C210" s="80">
        <f>FORMATO!O283</f>
        <v>35.845600000000005</v>
      </c>
      <c r="D210" s="80">
        <f>FORMATO!P283</f>
        <v>0</v>
      </c>
      <c r="E210" s="124">
        <f>FORMATO!R283</f>
        <v>0</v>
      </c>
    </row>
    <row r="211" spans="1:5" ht="30" x14ac:dyDescent="0.25">
      <c r="A211" s="73">
        <v>3221</v>
      </c>
      <c r="B211" s="121" t="s">
        <v>876</v>
      </c>
      <c r="C211" s="80">
        <f>FORMATO!O284</f>
        <v>4.4927999999999999</v>
      </c>
      <c r="D211" s="80">
        <f>FORMATO!P284</f>
        <v>0</v>
      </c>
      <c r="E211" s="124">
        <f>FORMATO!R284</f>
        <v>0</v>
      </c>
    </row>
    <row r="212" spans="1:5" ht="45" x14ac:dyDescent="0.25">
      <c r="A212" s="73">
        <v>3222</v>
      </c>
      <c r="B212" s="121" t="s">
        <v>288</v>
      </c>
      <c r="C212" s="80">
        <f>FORMATO!O285</f>
        <v>5.2591999999999999</v>
      </c>
      <c r="D212" s="80">
        <f>FORMATO!P285</f>
        <v>0</v>
      </c>
      <c r="E212" s="124">
        <f>FORMATO!R285</f>
        <v>0</v>
      </c>
    </row>
    <row r="213" spans="1:5" ht="45" x14ac:dyDescent="0.25">
      <c r="A213" s="73">
        <v>3223</v>
      </c>
      <c r="B213" s="121" t="s">
        <v>875</v>
      </c>
      <c r="C213" s="80">
        <f>FORMATO!O287</f>
        <v>10</v>
      </c>
      <c r="D213" s="80">
        <f>FORMATO!P287</f>
        <v>0</v>
      </c>
      <c r="E213" s="124">
        <f>FORMATO!R287</f>
        <v>0</v>
      </c>
    </row>
    <row r="214" spans="1:5" ht="30" x14ac:dyDescent="0.25">
      <c r="A214" s="73">
        <v>3224</v>
      </c>
      <c r="B214" s="121" t="s">
        <v>292</v>
      </c>
      <c r="C214" s="80">
        <f>FORMATO!O289</f>
        <v>1</v>
      </c>
      <c r="D214" s="80">
        <f>FORMATO!P289</f>
        <v>0</v>
      </c>
      <c r="E214" s="124">
        <f>FORMATO!R289</f>
        <v>0</v>
      </c>
    </row>
    <row r="215" spans="1:5" ht="30" x14ac:dyDescent="0.25">
      <c r="A215" s="73">
        <v>3225</v>
      </c>
      <c r="B215" s="121" t="s">
        <v>293</v>
      </c>
      <c r="C215" s="80">
        <f>FORMATO!O290</f>
        <v>1</v>
      </c>
      <c r="D215" s="80">
        <f>FORMATO!P290</f>
        <v>0</v>
      </c>
      <c r="E215" s="124">
        <f>FORMATO!R290</f>
        <v>0</v>
      </c>
    </row>
    <row r="216" spans="1:5" ht="60" x14ac:dyDescent="0.25">
      <c r="A216" s="73">
        <v>3226</v>
      </c>
      <c r="B216" s="121" t="s">
        <v>877</v>
      </c>
      <c r="C216" s="80">
        <f>FORMATO!O291</f>
        <v>2</v>
      </c>
      <c r="D216" s="80">
        <f>FORMATO!P291</f>
        <v>0</v>
      </c>
      <c r="E216" s="124">
        <f>FORMATO!R291</f>
        <v>0</v>
      </c>
    </row>
    <row r="217" spans="1:5" ht="45" x14ac:dyDescent="0.25">
      <c r="A217" s="73">
        <v>3227</v>
      </c>
      <c r="B217" s="121" t="s">
        <v>295</v>
      </c>
      <c r="C217" s="80">
        <f>FORMATO!O292</f>
        <v>6</v>
      </c>
      <c r="D217" s="80">
        <f>FORMATO!P292</f>
        <v>0</v>
      </c>
      <c r="E217" s="124">
        <f>FORMATO!R292</f>
        <v>0</v>
      </c>
    </row>
    <row r="218" spans="1:5" ht="60" x14ac:dyDescent="0.25">
      <c r="A218" s="73">
        <v>3231</v>
      </c>
      <c r="B218" s="121" t="s">
        <v>872</v>
      </c>
      <c r="C218" s="80">
        <f>FORMATO!O295</f>
        <v>10</v>
      </c>
      <c r="D218" s="80">
        <f>FORMATO!P295</f>
        <v>0</v>
      </c>
      <c r="E218" s="124">
        <f>FORMATO!R295</f>
        <v>0</v>
      </c>
    </row>
    <row r="219" spans="1:5" ht="45" x14ac:dyDescent="0.25">
      <c r="A219" s="73">
        <v>3232</v>
      </c>
      <c r="B219" s="121" t="s">
        <v>300</v>
      </c>
      <c r="C219" s="80">
        <f>FORMATO!O297</f>
        <v>15.75</v>
      </c>
      <c r="D219" s="80">
        <f>FORMATO!P297</f>
        <v>0</v>
      </c>
      <c r="E219" s="124">
        <f>FORMATO!R297</f>
        <v>0</v>
      </c>
    </row>
    <row r="220" spans="1:5" ht="30" x14ac:dyDescent="0.25">
      <c r="A220" s="73">
        <v>3233</v>
      </c>
      <c r="B220" s="121" t="s">
        <v>660</v>
      </c>
      <c r="C220" s="80">
        <f>FORMATO!O298</f>
        <v>2.25</v>
      </c>
      <c r="D220" s="80">
        <f>FORMATO!P298</f>
        <v>0</v>
      </c>
      <c r="E220" s="124">
        <f>FORMATO!R298</f>
        <v>0</v>
      </c>
    </row>
    <row r="221" spans="1:5" ht="45" x14ac:dyDescent="0.25">
      <c r="A221" s="73">
        <v>3234</v>
      </c>
      <c r="B221" s="121" t="s">
        <v>302</v>
      </c>
      <c r="C221" s="80">
        <f>FORMATO!O299</f>
        <v>27</v>
      </c>
      <c r="D221" s="80">
        <f>FORMATO!P299</f>
        <v>0</v>
      </c>
      <c r="E221" s="124">
        <f>FORMATO!R299</f>
        <v>0</v>
      </c>
    </row>
    <row r="222" spans="1:5" ht="45" x14ac:dyDescent="0.25">
      <c r="A222" s="73">
        <v>3235</v>
      </c>
      <c r="B222" s="121" t="s">
        <v>874</v>
      </c>
      <c r="C222" s="80">
        <f>FORMATO!O301</f>
        <v>6</v>
      </c>
      <c r="D222" s="80">
        <f>FORMATO!P301</f>
        <v>0</v>
      </c>
      <c r="E222" s="124">
        <f>FORMATO!R301</f>
        <v>0</v>
      </c>
    </row>
    <row r="223" spans="1:5" ht="30" x14ac:dyDescent="0.25">
      <c r="A223" s="73">
        <v>3236</v>
      </c>
      <c r="B223" s="121" t="s">
        <v>305</v>
      </c>
      <c r="C223" s="80">
        <f>FORMATO!O302</f>
        <v>4</v>
      </c>
      <c r="D223" s="80">
        <f>FORMATO!P302</f>
        <v>0</v>
      </c>
      <c r="E223" s="124">
        <f>FORMATO!R302</f>
        <v>0</v>
      </c>
    </row>
    <row r="224" spans="1:5" ht="30" x14ac:dyDescent="0.25">
      <c r="A224" s="73">
        <v>3237</v>
      </c>
      <c r="B224" s="121" t="s">
        <v>306</v>
      </c>
      <c r="C224" s="80">
        <f>FORMATO!O303</f>
        <v>2</v>
      </c>
      <c r="D224" s="80">
        <f>FORMATO!P303</f>
        <v>0</v>
      </c>
      <c r="E224" s="124">
        <f>FORMATO!R303</f>
        <v>0</v>
      </c>
    </row>
    <row r="225" spans="1:5" ht="45" x14ac:dyDescent="0.25">
      <c r="A225" s="73">
        <v>3241</v>
      </c>
      <c r="B225" s="121" t="s">
        <v>873</v>
      </c>
      <c r="C225" s="80">
        <f>FORMATO!O304</f>
        <v>23.6</v>
      </c>
      <c r="D225" s="80">
        <f>FORMATO!P304</f>
        <v>0</v>
      </c>
      <c r="E225" s="124">
        <f>FORMATO!R304</f>
        <v>0</v>
      </c>
    </row>
    <row r="226" spans="1:5" ht="60" x14ac:dyDescent="0.25">
      <c r="A226" s="73">
        <v>3242</v>
      </c>
      <c r="B226" s="121" t="s">
        <v>308</v>
      </c>
      <c r="C226" s="80">
        <f>FORMATO!O305</f>
        <v>0.4</v>
      </c>
      <c r="D226" s="80">
        <f>FORMATO!P305</f>
        <v>0</v>
      </c>
      <c r="E226" s="124">
        <f>FORMATO!R305</f>
        <v>0</v>
      </c>
    </row>
    <row r="227" spans="1:5" ht="30" x14ac:dyDescent="0.25">
      <c r="A227" s="73">
        <v>3243</v>
      </c>
      <c r="B227" s="121" t="s">
        <v>309</v>
      </c>
      <c r="C227" s="80">
        <f>FORMATO!O306</f>
        <v>4</v>
      </c>
      <c r="D227" s="80">
        <f>FORMATO!P306</f>
        <v>0</v>
      </c>
      <c r="E227" s="124">
        <f>FORMATO!R306</f>
        <v>0</v>
      </c>
    </row>
    <row r="228" spans="1:5" ht="45" x14ac:dyDescent="0.25">
      <c r="A228" s="73">
        <v>3244</v>
      </c>
      <c r="B228" s="121" t="s">
        <v>311</v>
      </c>
      <c r="C228" s="80">
        <f>FORMATO!O308</f>
        <v>5</v>
      </c>
      <c r="D228" s="80">
        <f>FORMATO!P308</f>
        <v>0</v>
      </c>
      <c r="E228" s="124">
        <f>FORMATO!R308</f>
        <v>0</v>
      </c>
    </row>
    <row r="229" spans="1:5" ht="105" x14ac:dyDescent="0.25">
      <c r="A229" s="73">
        <v>3245</v>
      </c>
      <c r="B229" s="121" t="s">
        <v>861</v>
      </c>
      <c r="C229" s="80">
        <f>FORMATO!O311</f>
        <v>2.9417109899999998</v>
      </c>
      <c r="D229" s="80">
        <f>FORMATO!P311</f>
        <v>0</v>
      </c>
      <c r="E229" s="124">
        <f>FORMATO!R311</f>
        <v>0</v>
      </c>
    </row>
    <row r="230" spans="1:5" ht="60" x14ac:dyDescent="0.25">
      <c r="A230" s="73">
        <v>3311</v>
      </c>
      <c r="B230" s="121" t="s">
        <v>859</v>
      </c>
      <c r="C230" s="80">
        <f>FORMATO!O312</f>
        <v>0.65244227999999993</v>
      </c>
      <c r="D230" s="80">
        <f>FORMATO!P312</f>
        <v>0</v>
      </c>
      <c r="E230" s="124">
        <f>FORMATO!R312</f>
        <v>0</v>
      </c>
    </row>
    <row r="231" spans="1:5" ht="60" x14ac:dyDescent="0.25">
      <c r="A231" s="73">
        <v>3312</v>
      </c>
      <c r="B231" s="121" t="s">
        <v>857</v>
      </c>
      <c r="C231" s="80">
        <f>FORMATO!O313</f>
        <v>4.0142780999999994</v>
      </c>
      <c r="D231" s="80">
        <f>FORMATO!P313</f>
        <v>0</v>
      </c>
      <c r="E231" s="124">
        <f>FORMATO!R313</f>
        <v>0</v>
      </c>
    </row>
    <row r="232" spans="1:5" ht="45" x14ac:dyDescent="0.25">
      <c r="A232" s="73">
        <v>3313</v>
      </c>
      <c r="B232" s="121" t="s">
        <v>317</v>
      </c>
      <c r="C232" s="80">
        <f>FORMATO!O314</f>
        <v>3.2504908799999996</v>
      </c>
      <c r="D232" s="80">
        <f>FORMATO!P314</f>
        <v>0</v>
      </c>
      <c r="E232" s="124">
        <f>FORMATO!R314</f>
        <v>0</v>
      </c>
    </row>
    <row r="233" spans="1:5" ht="105" x14ac:dyDescent="0.25">
      <c r="A233" s="73">
        <v>3314</v>
      </c>
      <c r="B233" s="121" t="s">
        <v>858</v>
      </c>
      <c r="C233" s="80">
        <f>FORMATO!O315</f>
        <v>1.5715263899999998</v>
      </c>
      <c r="D233" s="80">
        <f>FORMATO!P315</f>
        <v>0</v>
      </c>
      <c r="E233" s="124">
        <f>FORMATO!R315</f>
        <v>0</v>
      </c>
    </row>
    <row r="234" spans="1:5" ht="45" x14ac:dyDescent="0.25">
      <c r="A234" s="73">
        <v>3315</v>
      </c>
      <c r="B234" s="121" t="s">
        <v>860</v>
      </c>
      <c r="C234" s="80">
        <f>FORMATO!O316</f>
        <v>1.52255136</v>
      </c>
      <c r="D234" s="80">
        <f>FORMATO!P316</f>
        <v>0</v>
      </c>
      <c r="E234" s="124">
        <f>FORMATO!R316</f>
        <v>0</v>
      </c>
    </row>
    <row r="235" spans="1:5" ht="45" x14ac:dyDescent="0.25">
      <c r="A235" s="73">
        <v>3316</v>
      </c>
      <c r="B235" s="121" t="s">
        <v>321</v>
      </c>
      <c r="C235" s="80">
        <f>FORMATO!O318</f>
        <v>0.98965000000000003</v>
      </c>
      <c r="D235" s="80">
        <f>FORMATO!P318</f>
        <v>0</v>
      </c>
      <c r="E235" s="124">
        <f>FORMATO!R318</f>
        <v>0</v>
      </c>
    </row>
    <row r="236" spans="1:5" ht="75" x14ac:dyDescent="0.25">
      <c r="A236" s="73">
        <v>3321</v>
      </c>
      <c r="B236" s="121" t="s">
        <v>866</v>
      </c>
      <c r="C236" s="80">
        <f>FORMATO!O319</f>
        <v>0.98965000000000003</v>
      </c>
      <c r="D236" s="80">
        <f>FORMATO!P319</f>
        <v>0</v>
      </c>
      <c r="E236" s="124">
        <f>FORMATO!R319</f>
        <v>0</v>
      </c>
    </row>
    <row r="237" spans="1:5" ht="30" x14ac:dyDescent="0.25">
      <c r="A237" s="73">
        <v>3322</v>
      </c>
      <c r="B237" s="121" t="s">
        <v>867</v>
      </c>
      <c r="C237" s="80">
        <f>FORMATO!O320</f>
        <v>17.813699999999997</v>
      </c>
      <c r="D237" s="80">
        <f>FORMATO!P320</f>
        <v>0</v>
      </c>
      <c r="E237" s="124">
        <f>FORMATO!R320</f>
        <v>0</v>
      </c>
    </row>
    <row r="238" spans="1:5" ht="75" x14ac:dyDescent="0.25">
      <c r="A238" s="73">
        <v>3323</v>
      </c>
      <c r="B238" s="121" t="s">
        <v>325</v>
      </c>
      <c r="C238" s="80">
        <f>FORMATO!O322</f>
        <v>43.065100000000001</v>
      </c>
      <c r="D238" s="80">
        <f>FORMATO!P322</f>
        <v>0</v>
      </c>
      <c r="E238" s="124">
        <f>FORMATO!R322</f>
        <v>0</v>
      </c>
    </row>
    <row r="239" spans="1:5" ht="75" x14ac:dyDescent="0.25">
      <c r="A239" s="73">
        <v>3324</v>
      </c>
      <c r="B239" s="121" t="s">
        <v>864</v>
      </c>
      <c r="C239" s="80">
        <f>FORMATO!O323</f>
        <v>16.563500000000001</v>
      </c>
      <c r="D239" s="80">
        <f>FORMATO!P323</f>
        <v>0</v>
      </c>
      <c r="E239" s="124">
        <f>FORMATO!R323</f>
        <v>0</v>
      </c>
    </row>
    <row r="240" spans="1:5" ht="60" x14ac:dyDescent="0.25">
      <c r="A240" s="73">
        <v>3331</v>
      </c>
      <c r="B240" s="121" t="s">
        <v>862</v>
      </c>
      <c r="C240" s="80">
        <f>FORMATO!O324</f>
        <v>3.3127000000000004</v>
      </c>
      <c r="D240" s="80">
        <f>FORMATO!P324</f>
        <v>0</v>
      </c>
      <c r="E240" s="124">
        <f>FORMATO!R324</f>
        <v>0</v>
      </c>
    </row>
    <row r="241" spans="1:5" ht="135" x14ac:dyDescent="0.25">
      <c r="A241" s="73">
        <v>3332</v>
      </c>
      <c r="B241" s="121" t="s">
        <v>863</v>
      </c>
      <c r="C241" s="80">
        <f>FORMATO!O325</f>
        <v>3.3127000000000004</v>
      </c>
      <c r="D241" s="80">
        <f>FORMATO!P325</f>
        <v>0</v>
      </c>
      <c r="E241" s="124">
        <f>FORMATO!R325</f>
        <v>0</v>
      </c>
    </row>
    <row r="242" spans="1:5" ht="60" x14ac:dyDescent="0.25">
      <c r="A242" s="73">
        <v>3333</v>
      </c>
      <c r="B242" s="121" t="s">
        <v>331</v>
      </c>
      <c r="C242" s="80">
        <f>FORMATO!O328</f>
        <v>6</v>
      </c>
      <c r="D242" s="80">
        <f>FORMATO!P328</f>
        <v>0</v>
      </c>
      <c r="E242" s="124">
        <f>FORMATO!R328</f>
        <v>0</v>
      </c>
    </row>
    <row r="243" spans="1:5" ht="45" x14ac:dyDescent="0.25">
      <c r="A243" s="73">
        <v>3411</v>
      </c>
      <c r="B243" s="121" t="s">
        <v>332</v>
      </c>
      <c r="C243" s="80">
        <f>FORMATO!O329</f>
        <v>14</v>
      </c>
      <c r="D243" s="80">
        <f>FORMATO!P329</f>
        <v>0</v>
      </c>
      <c r="E243" s="124">
        <f>FORMATO!R329</f>
        <v>0</v>
      </c>
    </row>
    <row r="244" spans="1:5" ht="30" x14ac:dyDescent="0.25">
      <c r="A244" s="73">
        <v>3412</v>
      </c>
      <c r="B244" s="121" t="s">
        <v>334</v>
      </c>
      <c r="C244" s="80">
        <f>FORMATO!O331</f>
        <v>1.0920000000000001</v>
      </c>
      <c r="D244" s="80">
        <f>FORMATO!P331</f>
        <v>0</v>
      </c>
      <c r="E244" s="124">
        <f>FORMATO!R331</f>
        <v>0</v>
      </c>
    </row>
    <row r="245" spans="1:5" ht="60" x14ac:dyDescent="0.25">
      <c r="A245" s="73">
        <v>3413</v>
      </c>
      <c r="B245" s="121" t="s">
        <v>839</v>
      </c>
      <c r="C245" s="80">
        <f>FORMATO!O332</f>
        <v>3.2760000000000002</v>
      </c>
      <c r="D245" s="80">
        <f>FORMATO!P332</f>
        <v>0</v>
      </c>
      <c r="E245" s="124">
        <f>FORMATO!R332</f>
        <v>0</v>
      </c>
    </row>
    <row r="246" spans="1:5" ht="120" x14ac:dyDescent="0.25">
      <c r="A246" s="73">
        <v>3414</v>
      </c>
      <c r="B246" s="121" t="s">
        <v>336</v>
      </c>
      <c r="C246" s="80">
        <f>FORMATO!O333</f>
        <v>12.285</v>
      </c>
      <c r="D246" s="80">
        <f>FORMATO!P333</f>
        <v>0</v>
      </c>
      <c r="E246" s="124">
        <f>FORMATO!R333</f>
        <v>0</v>
      </c>
    </row>
    <row r="247" spans="1:5" ht="60" x14ac:dyDescent="0.25">
      <c r="A247" s="73">
        <v>3415</v>
      </c>
      <c r="B247" s="121" t="s">
        <v>337</v>
      </c>
      <c r="C247" s="80">
        <f>FORMATO!O334</f>
        <v>1.911</v>
      </c>
      <c r="D247" s="80">
        <f>FORMATO!P334</f>
        <v>0</v>
      </c>
      <c r="E247" s="124">
        <f>FORMATO!R334</f>
        <v>0</v>
      </c>
    </row>
    <row r="248" spans="1:5" ht="90" x14ac:dyDescent="0.25">
      <c r="A248" s="73">
        <v>3421</v>
      </c>
      <c r="B248" s="121" t="s">
        <v>838</v>
      </c>
      <c r="C248" s="80">
        <f>FORMATO!O335</f>
        <v>6.2789999999999999</v>
      </c>
      <c r="D248" s="80">
        <f>FORMATO!P335</f>
        <v>0</v>
      </c>
      <c r="E248" s="124">
        <f>FORMATO!R335</f>
        <v>0</v>
      </c>
    </row>
    <row r="249" spans="1:5" ht="45" x14ac:dyDescent="0.25">
      <c r="A249" s="73">
        <v>3422</v>
      </c>
      <c r="B249" s="121" t="s">
        <v>339</v>
      </c>
      <c r="C249" s="80">
        <f>FORMATO!O336</f>
        <v>2.4570000000000003</v>
      </c>
      <c r="D249" s="80">
        <f>FORMATO!P336</f>
        <v>0</v>
      </c>
      <c r="E249" s="124">
        <f>FORMATO!R336</f>
        <v>0</v>
      </c>
    </row>
    <row r="250" spans="1:5" ht="60" x14ac:dyDescent="0.25">
      <c r="A250" s="73">
        <v>3431</v>
      </c>
      <c r="B250" s="121" t="s">
        <v>341</v>
      </c>
      <c r="C250" s="80">
        <f>FORMATO!O338</f>
        <v>9.8000000000000007</v>
      </c>
      <c r="D250" s="80">
        <f>FORMATO!P338</f>
        <v>0</v>
      </c>
      <c r="E250" s="124">
        <f>FORMATO!R338</f>
        <v>0</v>
      </c>
    </row>
    <row r="251" spans="1:5" ht="45" x14ac:dyDescent="0.25">
      <c r="A251" s="73">
        <v>3432</v>
      </c>
      <c r="B251" s="121" t="s">
        <v>342</v>
      </c>
      <c r="C251" s="80">
        <f>FORMATO!O339</f>
        <v>3.43</v>
      </c>
      <c r="D251" s="80">
        <f>FORMATO!P339</f>
        <v>0</v>
      </c>
      <c r="E251" s="124">
        <f>FORMATO!R339</f>
        <v>0</v>
      </c>
    </row>
    <row r="252" spans="1:5" ht="120" x14ac:dyDescent="0.25">
      <c r="A252" s="73">
        <v>3433</v>
      </c>
      <c r="B252" s="121" t="s">
        <v>343</v>
      </c>
      <c r="C252" s="80">
        <f>FORMATO!O340</f>
        <v>5.6349999999999998</v>
      </c>
      <c r="D252" s="80">
        <f>FORMATO!P340</f>
        <v>0</v>
      </c>
      <c r="E252" s="124">
        <f>FORMATO!R340</f>
        <v>0</v>
      </c>
    </row>
    <row r="253" spans="1:5" ht="60" x14ac:dyDescent="0.25">
      <c r="A253" s="73">
        <v>3434</v>
      </c>
      <c r="B253" s="121" t="s">
        <v>344</v>
      </c>
      <c r="C253" s="80">
        <f>FORMATO!O341</f>
        <v>1.2250000000000001</v>
      </c>
      <c r="D253" s="80">
        <f>FORMATO!P341</f>
        <v>0</v>
      </c>
      <c r="E253" s="124">
        <f>FORMATO!R341</f>
        <v>0</v>
      </c>
    </row>
    <row r="254" spans="1:5" ht="60" x14ac:dyDescent="0.25">
      <c r="A254" s="73">
        <v>3435</v>
      </c>
      <c r="B254" s="121" t="s">
        <v>345</v>
      </c>
      <c r="C254" s="80">
        <f>FORMATO!O342</f>
        <v>1.96</v>
      </c>
      <c r="D254" s="80">
        <f>FORMATO!P342</f>
        <v>0</v>
      </c>
      <c r="E254" s="124">
        <f>FORMATO!R342</f>
        <v>0</v>
      </c>
    </row>
    <row r="255" spans="1:5" ht="30" x14ac:dyDescent="0.25">
      <c r="A255" s="73">
        <v>3441</v>
      </c>
      <c r="B255" s="121" t="s">
        <v>840</v>
      </c>
      <c r="C255" s="80">
        <f>FORMATO!O343</f>
        <v>2.4500000000000002</v>
      </c>
      <c r="D255" s="80">
        <f>FORMATO!P343</f>
        <v>0</v>
      </c>
      <c r="E255" s="124">
        <f>FORMATO!R343</f>
        <v>0</v>
      </c>
    </row>
    <row r="256" spans="1:5" ht="60" x14ac:dyDescent="0.25">
      <c r="A256" s="73">
        <v>3442</v>
      </c>
      <c r="B256" s="121" t="s">
        <v>348</v>
      </c>
      <c r="C256" s="80">
        <f>FORMATO!O345</f>
        <v>8.4</v>
      </c>
      <c r="D256" s="80">
        <f>FORMATO!P345</f>
        <v>0</v>
      </c>
      <c r="E256" s="124">
        <f>FORMATO!R345</f>
        <v>0</v>
      </c>
    </row>
    <row r="257" spans="1:5" ht="60" x14ac:dyDescent="0.25">
      <c r="A257" s="73">
        <v>3511</v>
      </c>
      <c r="B257" s="121" t="s">
        <v>349</v>
      </c>
      <c r="C257" s="80">
        <f>FORMATO!O346</f>
        <v>1.8</v>
      </c>
      <c r="D257" s="80">
        <f>FORMATO!P346</f>
        <v>0</v>
      </c>
      <c r="E257" s="124">
        <f>FORMATO!R346</f>
        <v>0</v>
      </c>
    </row>
    <row r="258" spans="1:5" ht="30" x14ac:dyDescent="0.25">
      <c r="A258" s="73">
        <v>3521</v>
      </c>
      <c r="B258" s="121" t="s">
        <v>350</v>
      </c>
      <c r="C258" s="80">
        <f>FORMATO!O347</f>
        <v>1.8</v>
      </c>
      <c r="D258" s="80">
        <f>FORMATO!P347</f>
        <v>0</v>
      </c>
      <c r="E258" s="124">
        <f>FORMATO!R347</f>
        <v>0</v>
      </c>
    </row>
    <row r="259" spans="1:5" ht="90" x14ac:dyDescent="0.25">
      <c r="A259" s="73">
        <v>3531</v>
      </c>
      <c r="B259" s="121" t="s">
        <v>352</v>
      </c>
      <c r="C259" s="80">
        <f>FORMATO!O349</f>
        <v>1.62</v>
      </c>
      <c r="D259" s="80">
        <f>FORMATO!P349</f>
        <v>0</v>
      </c>
      <c r="E259" s="124">
        <f>FORMATO!R349</f>
        <v>0</v>
      </c>
    </row>
    <row r="260" spans="1:5" ht="75" x14ac:dyDescent="0.25">
      <c r="A260" s="73">
        <v>3532</v>
      </c>
      <c r="B260" s="121" t="s">
        <v>841</v>
      </c>
      <c r="C260" s="80">
        <f>FORMATO!O350</f>
        <v>7.29</v>
      </c>
      <c r="D260" s="80">
        <f>FORMATO!P350</f>
        <v>0</v>
      </c>
      <c r="E260" s="124">
        <f>FORMATO!R350</f>
        <v>0</v>
      </c>
    </row>
    <row r="261" spans="1:5" ht="30" x14ac:dyDescent="0.25">
      <c r="A261" s="73">
        <v>3533</v>
      </c>
      <c r="B261" s="121" t="s">
        <v>354</v>
      </c>
      <c r="C261" s="80">
        <f>FORMATO!O351</f>
        <v>7.29</v>
      </c>
      <c r="D261" s="80">
        <f>FORMATO!P351</f>
        <v>0</v>
      </c>
      <c r="E261" s="124">
        <f>FORMATO!R351</f>
        <v>0</v>
      </c>
    </row>
    <row r="262" spans="1:5" ht="30" x14ac:dyDescent="0.25">
      <c r="A262" s="73">
        <v>3541</v>
      </c>
      <c r="B262" s="121" t="s">
        <v>849</v>
      </c>
      <c r="C262" s="80">
        <f>FORMATO!O354</f>
        <v>3.3492000000000002</v>
      </c>
      <c r="D262" s="80">
        <f>FORMATO!P354</f>
        <v>0</v>
      </c>
      <c r="E262" s="124">
        <f>FORMATO!R354</f>
        <v>0</v>
      </c>
    </row>
    <row r="263" spans="1:5" ht="75" x14ac:dyDescent="0.25">
      <c r="A263" s="73">
        <v>3542</v>
      </c>
      <c r="B263" s="121" t="s">
        <v>846</v>
      </c>
      <c r="C263" s="80">
        <f>FORMATO!O355</f>
        <v>1.1164000000000001</v>
      </c>
      <c r="D263" s="80">
        <f>FORMATO!P355</f>
        <v>0</v>
      </c>
      <c r="E263" s="124">
        <f>FORMATO!R355</f>
        <v>0</v>
      </c>
    </row>
    <row r="264" spans="1:5" ht="30" x14ac:dyDescent="0.25">
      <c r="A264" s="73">
        <v>3543</v>
      </c>
      <c r="B264" s="121" t="s">
        <v>848</v>
      </c>
      <c r="C264" s="80">
        <f>FORMATO!O356</f>
        <v>4.4656000000000002</v>
      </c>
      <c r="D264" s="80">
        <f>FORMATO!P356</f>
        <v>0</v>
      </c>
      <c r="E264" s="124">
        <f>FORMATO!R356</f>
        <v>0</v>
      </c>
    </row>
    <row r="265" spans="1:5" ht="75" x14ac:dyDescent="0.25">
      <c r="A265" s="73">
        <v>3544</v>
      </c>
      <c r="B265" s="121" t="s">
        <v>847</v>
      </c>
      <c r="C265" s="80">
        <f>FORMATO!O357</f>
        <v>1.1164000000000001</v>
      </c>
      <c r="D265" s="80">
        <f>FORMATO!P357</f>
        <v>0</v>
      </c>
      <c r="E265" s="124">
        <f>FORMATO!R357</f>
        <v>0</v>
      </c>
    </row>
    <row r="266" spans="1:5" ht="45" x14ac:dyDescent="0.25">
      <c r="A266" s="73">
        <v>3545</v>
      </c>
      <c r="B266" s="121" t="s">
        <v>844</v>
      </c>
      <c r="C266" s="80">
        <f>FORMATO!O358</f>
        <v>4.4656000000000002</v>
      </c>
      <c r="D266" s="80">
        <f>FORMATO!P358</f>
        <v>0</v>
      </c>
      <c r="E266" s="124">
        <f>FORMATO!R358</f>
        <v>0</v>
      </c>
    </row>
    <row r="267" spans="1:5" ht="75" x14ac:dyDescent="0.25">
      <c r="A267" s="73">
        <v>3546</v>
      </c>
      <c r="B267" s="121" t="s">
        <v>845</v>
      </c>
      <c r="C267" s="80">
        <f>FORMATO!O359</f>
        <v>6.6984000000000004</v>
      </c>
      <c r="D267" s="80">
        <f>FORMATO!P359</f>
        <v>0</v>
      </c>
      <c r="E267" s="124">
        <f>FORMATO!R359</f>
        <v>0</v>
      </c>
    </row>
    <row r="268" spans="1:5" ht="45" x14ac:dyDescent="0.25">
      <c r="A268" s="73">
        <v>3611</v>
      </c>
      <c r="B268" s="121" t="s">
        <v>363</v>
      </c>
      <c r="C268" s="80">
        <f>FORMATO!O360</f>
        <v>1.1164000000000001</v>
      </c>
      <c r="D268" s="80">
        <f>FORMATO!P360</f>
        <v>0</v>
      </c>
      <c r="E268" s="124">
        <f>FORMATO!R360</f>
        <v>0</v>
      </c>
    </row>
    <row r="269" spans="1:5" ht="75" x14ac:dyDescent="0.25">
      <c r="A269" s="73">
        <v>3621</v>
      </c>
      <c r="B269" s="121" t="s">
        <v>365</v>
      </c>
      <c r="C269" s="80">
        <f>FORMATO!O362</f>
        <v>15.68774228</v>
      </c>
      <c r="D269" s="80">
        <f>FORMATO!P362</f>
        <v>0</v>
      </c>
      <c r="E269" s="124">
        <f>FORMATO!R362</f>
        <v>0</v>
      </c>
    </row>
    <row r="270" spans="1:5" ht="105" x14ac:dyDescent="0.25">
      <c r="A270" s="73">
        <v>3622</v>
      </c>
      <c r="B270" s="121" t="s">
        <v>366</v>
      </c>
      <c r="C270" s="80">
        <f>FORMATO!O363</f>
        <v>0.84679755999999995</v>
      </c>
      <c r="D270" s="80">
        <f>FORMATO!P363</f>
        <v>0</v>
      </c>
      <c r="E270" s="124">
        <f>FORMATO!R363</f>
        <v>0</v>
      </c>
    </row>
    <row r="271" spans="1:5" ht="45" x14ac:dyDescent="0.25">
      <c r="A271" s="73">
        <v>3623</v>
      </c>
      <c r="B271" s="121" t="s">
        <v>367</v>
      </c>
      <c r="C271" s="80">
        <f>FORMATO!O364</f>
        <v>6.2393532600000006</v>
      </c>
      <c r="D271" s="80">
        <f>FORMATO!P364</f>
        <v>0</v>
      </c>
      <c r="E271" s="124">
        <f>FORMATO!R364</f>
        <v>0</v>
      </c>
    </row>
    <row r="272" spans="1:5" ht="45" x14ac:dyDescent="0.25">
      <c r="A272" s="73">
        <v>3624</v>
      </c>
      <c r="B272" s="121" t="s">
        <v>851</v>
      </c>
      <c r="C272" s="80">
        <f>FORMATO!O365</f>
        <v>6.4175077399999996</v>
      </c>
      <c r="D272" s="80">
        <f>FORMATO!P365</f>
        <v>0</v>
      </c>
      <c r="E272" s="124">
        <f>FORMATO!R365</f>
        <v>0</v>
      </c>
    </row>
    <row r="273" spans="1:5" ht="75" x14ac:dyDescent="0.25">
      <c r="A273" s="73">
        <v>3625</v>
      </c>
      <c r="B273" s="121" t="s">
        <v>369</v>
      </c>
      <c r="C273" s="80">
        <f>FORMATO!O366</f>
        <v>11.141984140000002</v>
      </c>
      <c r="D273" s="80">
        <f>FORMATO!P366</f>
        <v>0</v>
      </c>
      <c r="E273" s="124">
        <f>FORMATO!R366</f>
        <v>0</v>
      </c>
    </row>
    <row r="274" spans="1:5" ht="45" x14ac:dyDescent="0.25">
      <c r="A274" s="73">
        <v>3631</v>
      </c>
      <c r="B274" s="121" t="s">
        <v>370</v>
      </c>
      <c r="C274" s="80">
        <f>FORMATO!O367</f>
        <v>12.924656500000001</v>
      </c>
      <c r="D274" s="80">
        <f>FORMATO!P367</f>
        <v>0</v>
      </c>
      <c r="E274" s="124">
        <f>FORMATO!R367</f>
        <v>0</v>
      </c>
    </row>
    <row r="275" spans="1:5" ht="45" x14ac:dyDescent="0.25">
      <c r="A275" s="73">
        <v>3632</v>
      </c>
      <c r="B275" s="121" t="s">
        <v>371</v>
      </c>
      <c r="C275" s="80">
        <f>FORMATO!O368</f>
        <v>3.11995852</v>
      </c>
      <c r="D275" s="80">
        <f>FORMATO!P368</f>
        <v>0</v>
      </c>
      <c r="E275" s="124">
        <f>FORMATO!R368</f>
        <v>0</v>
      </c>
    </row>
    <row r="276" spans="1:5" ht="60" x14ac:dyDescent="0.25">
      <c r="A276" s="73">
        <v>3633</v>
      </c>
      <c r="B276" s="121" t="s">
        <v>854</v>
      </c>
      <c r="C276" s="80">
        <f>FORMATO!O370</f>
        <v>0.12033735999999999</v>
      </c>
      <c r="D276" s="80">
        <f>FORMATO!P370</f>
        <v>0</v>
      </c>
      <c r="E276" s="124">
        <f>FORMATO!R370</f>
        <v>0</v>
      </c>
    </row>
    <row r="277" spans="1:5" ht="60" x14ac:dyDescent="0.25">
      <c r="A277" s="73">
        <v>3634</v>
      </c>
      <c r="B277" s="121" t="s">
        <v>855</v>
      </c>
      <c r="C277" s="80">
        <f>FORMATO!O371</f>
        <v>1.3368958199999996</v>
      </c>
      <c r="D277" s="80">
        <f>FORMATO!P371</f>
        <v>0</v>
      </c>
      <c r="E277" s="124">
        <f>FORMATO!R371</f>
        <v>0</v>
      </c>
    </row>
    <row r="278" spans="1:5" ht="60" x14ac:dyDescent="0.25">
      <c r="A278" s="73">
        <v>4111</v>
      </c>
      <c r="B278" s="121" t="s">
        <v>375</v>
      </c>
      <c r="C278" s="80">
        <f>FORMATO!O372</f>
        <v>0.40105649999999998</v>
      </c>
      <c r="D278" s="80">
        <f>FORMATO!P372</f>
        <v>0</v>
      </c>
      <c r="E278" s="124">
        <f>FORMATO!R372</f>
        <v>0</v>
      </c>
    </row>
    <row r="279" spans="1:5" ht="60" x14ac:dyDescent="0.25">
      <c r="A279" s="73">
        <v>4112</v>
      </c>
      <c r="B279" s="121" t="s">
        <v>853</v>
      </c>
      <c r="C279" s="80">
        <f>FORMATO!O373</f>
        <v>0.80215381999999991</v>
      </c>
      <c r="D279" s="80">
        <f>FORMATO!P373</f>
        <v>0</v>
      </c>
      <c r="E279" s="124">
        <f>FORMATO!R373</f>
        <v>0</v>
      </c>
    </row>
    <row r="280" spans="1:5" ht="60" x14ac:dyDescent="0.25">
      <c r="A280" s="73">
        <v>4113</v>
      </c>
      <c r="B280" s="121" t="s">
        <v>856</v>
      </c>
      <c r="C280" s="80">
        <f>FORMATO!O374</f>
        <v>1.4215565000000001</v>
      </c>
      <c r="D280" s="80">
        <f>FORMATO!P374</f>
        <v>0</v>
      </c>
      <c r="E280" s="124">
        <f>FORMATO!R374</f>
        <v>0</v>
      </c>
    </row>
    <row r="281" spans="1:5" ht="90" x14ac:dyDescent="0.25">
      <c r="A281" s="73">
        <v>4121</v>
      </c>
      <c r="B281" s="121" t="s">
        <v>379</v>
      </c>
      <c r="C281" s="80">
        <f>FORMATO!O376</f>
        <v>1.7212000000000001</v>
      </c>
      <c r="D281" s="80">
        <f>FORMATO!P376</f>
        <v>0</v>
      </c>
      <c r="E281" s="124">
        <f>FORMATO!R376</f>
        <v>0</v>
      </c>
    </row>
    <row r="282" spans="1:5" ht="90" x14ac:dyDescent="0.25">
      <c r="A282" s="73">
        <v>4122</v>
      </c>
      <c r="B282" s="121" t="s">
        <v>842</v>
      </c>
      <c r="C282" s="80">
        <f>FORMATO!O377</f>
        <v>1.7212000000000001</v>
      </c>
      <c r="D282" s="80">
        <f>FORMATO!P377</f>
        <v>0</v>
      </c>
      <c r="E282" s="124">
        <f>FORMATO!R377</f>
        <v>0</v>
      </c>
    </row>
    <row r="283" spans="1:5" ht="45" x14ac:dyDescent="0.25">
      <c r="A283" s="73">
        <v>4123</v>
      </c>
      <c r="B283" s="121" t="s">
        <v>843</v>
      </c>
      <c r="C283" s="80">
        <f>FORMATO!O378</f>
        <v>1.7212000000000001</v>
      </c>
      <c r="D283" s="80">
        <f>FORMATO!P378</f>
        <v>0</v>
      </c>
      <c r="E283" s="124">
        <f>FORMATO!R378</f>
        <v>0</v>
      </c>
    </row>
    <row r="284" spans="1:5" ht="45" x14ac:dyDescent="0.25">
      <c r="A284" s="73">
        <v>4131</v>
      </c>
      <c r="B284" s="121" t="s">
        <v>382</v>
      </c>
      <c r="C284" s="80">
        <f>FORMATO!O379</f>
        <v>12.048399999999999</v>
      </c>
      <c r="D284" s="80">
        <f>FORMATO!P379</f>
        <v>0</v>
      </c>
      <c r="E284" s="124">
        <f>FORMATO!R379</f>
        <v>0</v>
      </c>
    </row>
    <row r="285" spans="1:5" ht="60" x14ac:dyDescent="0.25">
      <c r="A285" s="73">
        <v>4132</v>
      </c>
      <c r="B285" s="121" t="s">
        <v>577</v>
      </c>
      <c r="C285" s="80">
        <f>FORMATO!O382</f>
        <v>2.5855999999999999</v>
      </c>
      <c r="D285" s="80">
        <f>FORMATO!P382</f>
        <v>0</v>
      </c>
      <c r="E285" s="124">
        <f>FORMATO!R382</f>
        <v>0</v>
      </c>
    </row>
    <row r="286" spans="1:5" ht="30" x14ac:dyDescent="0.25">
      <c r="A286" s="73">
        <v>4211</v>
      </c>
      <c r="B286" s="121" t="s">
        <v>386</v>
      </c>
      <c r="C286" s="80">
        <f>FORMATO!O383</f>
        <v>3.2320000000000007</v>
      </c>
      <c r="D286" s="80">
        <f>FORMATO!P383</f>
        <v>0</v>
      </c>
      <c r="E286" s="124">
        <f>FORMATO!R383</f>
        <v>0</v>
      </c>
    </row>
    <row r="287" spans="1:5" ht="30" x14ac:dyDescent="0.25">
      <c r="A287" s="73">
        <v>4212</v>
      </c>
      <c r="B287" s="121" t="s">
        <v>578</v>
      </c>
      <c r="C287" s="80">
        <f>FORMATO!O384</f>
        <v>3.8784000000000005</v>
      </c>
      <c r="D287" s="80">
        <f>FORMATO!P384</f>
        <v>0</v>
      </c>
      <c r="E287" s="124">
        <f>FORMATO!R384</f>
        <v>0</v>
      </c>
    </row>
    <row r="288" spans="1:5" ht="45" x14ac:dyDescent="0.25">
      <c r="A288" s="73">
        <v>4213</v>
      </c>
      <c r="B288" s="121" t="s">
        <v>580</v>
      </c>
      <c r="C288" s="80">
        <f>FORMATO!O385</f>
        <v>1.2927999999999999</v>
      </c>
      <c r="D288" s="80">
        <f>FORMATO!P385</f>
        <v>0</v>
      </c>
      <c r="E288" s="124">
        <f>FORMATO!R385</f>
        <v>0</v>
      </c>
    </row>
    <row r="289" spans="1:5" x14ac:dyDescent="0.25">
      <c r="A289" s="73">
        <v>4214</v>
      </c>
      <c r="B289" s="121" t="s">
        <v>870</v>
      </c>
      <c r="C289" s="80">
        <f>FORMATO!O386</f>
        <v>1.9392000000000003</v>
      </c>
      <c r="D289" s="80">
        <f>FORMATO!P386</f>
        <v>0</v>
      </c>
      <c r="E289" s="124">
        <f>FORMATO!R386</f>
        <v>0</v>
      </c>
    </row>
    <row r="290" spans="1:5" ht="75" x14ac:dyDescent="0.25">
      <c r="A290" s="73">
        <v>4215</v>
      </c>
      <c r="B290" s="121" t="s">
        <v>871</v>
      </c>
      <c r="C290" s="80">
        <f>FORMATO!O388</f>
        <v>1.7067000000000001</v>
      </c>
      <c r="D290" s="80">
        <f>FORMATO!P388</f>
        <v>0</v>
      </c>
      <c r="E290" s="124">
        <f>FORMATO!R388</f>
        <v>0</v>
      </c>
    </row>
    <row r="291" spans="1:5" ht="45" x14ac:dyDescent="0.25">
      <c r="A291" s="73">
        <v>4216</v>
      </c>
      <c r="B291" s="121" t="s">
        <v>658</v>
      </c>
      <c r="C291" s="80">
        <f>FORMATO!O389</f>
        <v>32.427300000000002</v>
      </c>
      <c r="D291" s="80">
        <f>FORMATO!P389</f>
        <v>0</v>
      </c>
      <c r="E291" s="124">
        <f>FORMATO!R389</f>
        <v>0</v>
      </c>
    </row>
    <row r="292" spans="1:5" ht="45" x14ac:dyDescent="0.25">
      <c r="A292" s="73">
        <v>4217</v>
      </c>
      <c r="B292" s="121" t="s">
        <v>869</v>
      </c>
      <c r="C292" s="80">
        <f>FORMATO!O391</f>
        <v>5.220600000000001</v>
      </c>
      <c r="D292" s="80">
        <f>FORMATO!P391</f>
        <v>0</v>
      </c>
      <c r="E292" s="124">
        <f>FORMATO!R391</f>
        <v>0</v>
      </c>
    </row>
    <row r="293" spans="1:5" ht="45" x14ac:dyDescent="0.25">
      <c r="A293" s="73">
        <v>4218</v>
      </c>
      <c r="B293" s="121" t="s">
        <v>652</v>
      </c>
      <c r="C293" s="80">
        <f>FORMATO!O392</f>
        <v>5.220600000000001</v>
      </c>
      <c r="D293" s="80">
        <f>FORMATO!P392</f>
        <v>0</v>
      </c>
      <c r="E293" s="124">
        <f>FORMATO!R392</f>
        <v>0</v>
      </c>
    </row>
    <row r="294" spans="1:5" ht="45" x14ac:dyDescent="0.25">
      <c r="A294" s="73">
        <v>4221</v>
      </c>
      <c r="B294" s="121" t="s">
        <v>868</v>
      </c>
      <c r="C294" s="80">
        <f>FORMATO!O393</f>
        <v>8.7010000000000005</v>
      </c>
      <c r="D294" s="80">
        <f>FORMATO!P393</f>
        <v>0</v>
      </c>
      <c r="E294" s="124">
        <f>FORMATO!R393</f>
        <v>0</v>
      </c>
    </row>
    <row r="295" spans="1:5" ht="45" x14ac:dyDescent="0.25">
      <c r="A295" s="73">
        <v>4222</v>
      </c>
      <c r="B295" s="121" t="s">
        <v>397</v>
      </c>
      <c r="C295" s="80">
        <f>FORMATO!O394</f>
        <v>1.7402000000000002</v>
      </c>
      <c r="D295" s="80">
        <f>FORMATO!P394</f>
        <v>0</v>
      </c>
      <c r="E295" s="124">
        <f>FORMATO!R394</f>
        <v>0</v>
      </c>
    </row>
    <row r="296" spans="1:5" ht="30" x14ac:dyDescent="0.25">
      <c r="A296" s="73">
        <v>4231</v>
      </c>
      <c r="B296" s="121" t="s">
        <v>653</v>
      </c>
      <c r="C296" s="80">
        <f>FORMATO!O395</f>
        <v>13.921600000000002</v>
      </c>
      <c r="D296" s="80">
        <f>FORMATO!P395</f>
        <v>0</v>
      </c>
      <c r="E296" s="124">
        <f>FORMATO!R395</f>
        <v>0</v>
      </c>
    </row>
    <row r="297" spans="1:5" ht="60" x14ac:dyDescent="0.25">
      <c r="A297" s="73">
        <v>4232</v>
      </c>
      <c r="B297" s="121" t="s">
        <v>400</v>
      </c>
      <c r="C297" s="80">
        <f>FORMATO!O397</f>
        <v>10.8804</v>
      </c>
      <c r="D297" s="80">
        <f>FORMATO!P397</f>
        <v>0</v>
      </c>
      <c r="E297" s="124">
        <f>FORMATO!R397</f>
        <v>0</v>
      </c>
    </row>
    <row r="298" spans="1:5" ht="45" x14ac:dyDescent="0.25">
      <c r="A298" s="73">
        <v>4233</v>
      </c>
      <c r="B298" s="121" t="s">
        <v>657</v>
      </c>
      <c r="C298" s="80">
        <f>FORMATO!O398</f>
        <v>7.2536000000000005</v>
      </c>
      <c r="D298" s="80">
        <f>FORMATO!P398</f>
        <v>0</v>
      </c>
      <c r="E298" s="124">
        <f>FORMATO!R398</f>
        <v>0</v>
      </c>
    </row>
    <row r="299" spans="1:5" ht="30" x14ac:dyDescent="0.25">
      <c r="A299" s="73">
        <v>4311</v>
      </c>
      <c r="B299" s="121" t="s">
        <v>405</v>
      </c>
      <c r="C299" s="80">
        <f>FORMATO!O402</f>
        <v>15</v>
      </c>
      <c r="D299" s="80">
        <f>FORMATO!P402</f>
        <v>0</v>
      </c>
      <c r="E299" s="124">
        <f>FORMATO!R402</f>
        <v>0</v>
      </c>
    </row>
    <row r="300" spans="1:5" ht="30" x14ac:dyDescent="0.25">
      <c r="A300" s="73">
        <v>4312</v>
      </c>
      <c r="B300" s="121" t="s">
        <v>406</v>
      </c>
      <c r="C300" s="80">
        <f>FORMATO!O403</f>
        <v>10</v>
      </c>
      <c r="D300" s="80">
        <f>FORMATO!P403</f>
        <v>0</v>
      </c>
      <c r="E300" s="124">
        <f>FORMATO!R403</f>
        <v>0</v>
      </c>
    </row>
    <row r="301" spans="1:5" ht="30" x14ac:dyDescent="0.25">
      <c r="A301" s="73">
        <v>4313</v>
      </c>
      <c r="B301" s="121" t="s">
        <v>407</v>
      </c>
      <c r="C301" s="80">
        <f>FORMATO!O404</f>
        <v>17.5</v>
      </c>
      <c r="D301" s="80">
        <f>FORMATO!P404</f>
        <v>0</v>
      </c>
      <c r="E301" s="124">
        <f>FORMATO!R404</f>
        <v>0</v>
      </c>
    </row>
    <row r="302" spans="1:5" x14ac:dyDescent="0.25">
      <c r="A302" s="73">
        <v>4314</v>
      </c>
      <c r="B302" s="121" t="s">
        <v>408</v>
      </c>
      <c r="C302" s="80">
        <f>FORMATO!O405</f>
        <v>7.5</v>
      </c>
      <c r="D302" s="80">
        <f>FORMATO!P405</f>
        <v>0</v>
      </c>
      <c r="E302" s="124">
        <f>FORMATO!R405</f>
        <v>0</v>
      </c>
    </row>
    <row r="303" spans="1:5" ht="75" x14ac:dyDescent="0.25">
      <c r="A303" s="73">
        <v>4315</v>
      </c>
      <c r="B303" s="121" t="s">
        <v>823</v>
      </c>
      <c r="C303" s="80">
        <f>FORMATO!O407</f>
        <v>5</v>
      </c>
      <c r="D303" s="80">
        <f>FORMATO!P407</f>
        <v>0</v>
      </c>
      <c r="E303" s="124">
        <f>FORMATO!R407</f>
        <v>0</v>
      </c>
    </row>
    <row r="304" spans="1:5" ht="75" x14ac:dyDescent="0.25">
      <c r="A304" s="73">
        <v>4316</v>
      </c>
      <c r="B304" s="121" t="s">
        <v>824</v>
      </c>
      <c r="C304" s="80">
        <f>FORMATO!O408</f>
        <v>2.5</v>
      </c>
      <c r="D304" s="80">
        <f>FORMATO!P408</f>
        <v>0</v>
      </c>
      <c r="E304" s="124">
        <f>FORMATO!R408</f>
        <v>0</v>
      </c>
    </row>
    <row r="305" spans="1:5" ht="45" x14ac:dyDescent="0.25">
      <c r="A305" s="73">
        <v>4321</v>
      </c>
      <c r="B305" s="121" t="s">
        <v>822</v>
      </c>
      <c r="C305" s="80">
        <f>FORMATO!O409</f>
        <v>2.5</v>
      </c>
      <c r="D305" s="80">
        <f>FORMATO!P409</f>
        <v>0</v>
      </c>
      <c r="E305" s="124">
        <f>FORMATO!R409</f>
        <v>0</v>
      </c>
    </row>
    <row r="306" spans="1:5" ht="45" x14ac:dyDescent="0.25">
      <c r="A306" s="73">
        <v>4322</v>
      </c>
      <c r="B306" s="121" t="s">
        <v>413</v>
      </c>
      <c r="C306" s="80">
        <f>FORMATO!O410</f>
        <v>10</v>
      </c>
      <c r="D306" s="80">
        <f>FORMATO!P410</f>
        <v>0</v>
      </c>
      <c r="E306" s="124">
        <f>FORMATO!R410</f>
        <v>0</v>
      </c>
    </row>
    <row r="307" spans="1:5" ht="30" x14ac:dyDescent="0.25">
      <c r="A307" s="73">
        <v>4323</v>
      </c>
      <c r="B307" s="121" t="s">
        <v>821</v>
      </c>
      <c r="C307" s="80">
        <f>FORMATO!O411</f>
        <v>30</v>
      </c>
      <c r="D307" s="80">
        <f>FORMATO!P411</f>
        <v>0</v>
      </c>
      <c r="E307" s="124">
        <f>FORMATO!R411</f>
        <v>0</v>
      </c>
    </row>
    <row r="308" spans="1:5" ht="30" x14ac:dyDescent="0.25">
      <c r="A308" s="73">
        <v>4324</v>
      </c>
      <c r="B308" s="121" t="s">
        <v>417</v>
      </c>
      <c r="C308" s="80">
        <f>FORMATO!O414</f>
        <v>20</v>
      </c>
      <c r="D308" s="80">
        <f>FORMATO!P414</f>
        <v>0</v>
      </c>
      <c r="E308" s="124">
        <f>FORMATO!R414</f>
        <v>0</v>
      </c>
    </row>
    <row r="309" spans="1:5" ht="30" x14ac:dyDescent="0.25">
      <c r="A309" s="73">
        <v>4325</v>
      </c>
      <c r="B309" s="121" t="s">
        <v>418</v>
      </c>
      <c r="C309" s="80">
        <f>FORMATO!O415</f>
        <v>2.5</v>
      </c>
      <c r="D309" s="80">
        <f>FORMATO!P415</f>
        <v>0</v>
      </c>
      <c r="E309" s="124">
        <f>FORMATO!R415</f>
        <v>0</v>
      </c>
    </row>
    <row r="310" spans="1:5" x14ac:dyDescent="0.25">
      <c r="A310" s="73">
        <v>4326</v>
      </c>
      <c r="B310" s="121" t="s">
        <v>419</v>
      </c>
      <c r="C310" s="80">
        <f>FORMATO!O416</f>
        <v>7.5</v>
      </c>
      <c r="D310" s="80">
        <f>FORMATO!P416</f>
        <v>0</v>
      </c>
      <c r="E310" s="124">
        <f>FORMATO!R416</f>
        <v>0</v>
      </c>
    </row>
    <row r="311" spans="1:5" ht="30" x14ac:dyDescent="0.25">
      <c r="A311" s="73">
        <v>4331</v>
      </c>
      <c r="B311" s="121" t="s">
        <v>835</v>
      </c>
      <c r="C311" s="80">
        <f>FORMATO!O417</f>
        <v>20</v>
      </c>
      <c r="D311" s="80">
        <f>FORMATO!P417</f>
        <v>0</v>
      </c>
      <c r="E311" s="124">
        <f>FORMATO!R417</f>
        <v>0</v>
      </c>
    </row>
    <row r="312" spans="1:5" ht="30" x14ac:dyDescent="0.25">
      <c r="A312" s="73">
        <v>4332</v>
      </c>
      <c r="B312" s="121" t="s">
        <v>422</v>
      </c>
      <c r="C312" s="80">
        <f>FORMATO!O419</f>
        <v>17.5</v>
      </c>
      <c r="D312" s="80">
        <f>FORMATO!P419</f>
        <v>0</v>
      </c>
      <c r="E312" s="124">
        <f>FORMATO!R419</f>
        <v>0</v>
      </c>
    </row>
    <row r="313" spans="1:5" ht="30" x14ac:dyDescent="0.25">
      <c r="A313" s="73">
        <v>4341</v>
      </c>
      <c r="B313" s="121" t="s">
        <v>834</v>
      </c>
      <c r="C313" s="80">
        <f>FORMATO!O420</f>
        <v>12.5</v>
      </c>
      <c r="D313" s="80">
        <f>FORMATO!P420</f>
        <v>0</v>
      </c>
      <c r="E313" s="124">
        <f>FORMATO!R420</f>
        <v>0</v>
      </c>
    </row>
    <row r="314" spans="1:5" ht="30" x14ac:dyDescent="0.25">
      <c r="A314" s="73">
        <v>4342</v>
      </c>
      <c r="B314" s="121" t="s">
        <v>833</v>
      </c>
      <c r="C314" s="80">
        <f>FORMATO!O421</f>
        <v>20</v>
      </c>
      <c r="D314" s="80">
        <f>FORMATO!P421</f>
        <v>0</v>
      </c>
      <c r="E314" s="124">
        <f>FORMATO!R421</f>
        <v>0</v>
      </c>
    </row>
    <row r="315" spans="1:5" ht="30" x14ac:dyDescent="0.25">
      <c r="A315" s="73">
        <v>4343</v>
      </c>
      <c r="B315" s="121" t="s">
        <v>427</v>
      </c>
      <c r="C315" s="80">
        <f>FORMATO!O424</f>
        <v>3.3610000000000002</v>
      </c>
      <c r="D315" s="80">
        <f>FORMATO!P424</f>
        <v>0</v>
      </c>
      <c r="E315" s="124">
        <f>FORMATO!R424</f>
        <v>0</v>
      </c>
    </row>
    <row r="316" spans="1:5" ht="60" x14ac:dyDescent="0.25">
      <c r="A316" s="73">
        <v>4344</v>
      </c>
      <c r="B316" s="121" t="s">
        <v>820</v>
      </c>
      <c r="C316" s="80">
        <f>FORMATO!O425</f>
        <v>8.9339999999999993</v>
      </c>
      <c r="D316" s="80">
        <f>FORMATO!P425</f>
        <v>0</v>
      </c>
      <c r="E316" s="124">
        <f>FORMATO!R425</f>
        <v>0</v>
      </c>
    </row>
    <row r="317" spans="1:5" ht="30" x14ac:dyDescent="0.25">
      <c r="A317" s="73">
        <v>4345</v>
      </c>
      <c r="B317" s="121" t="s">
        <v>819</v>
      </c>
      <c r="C317" s="80">
        <f>FORMATO!O426</f>
        <v>68.817999999999998</v>
      </c>
      <c r="D317" s="80">
        <f>FORMATO!P426</f>
        <v>0</v>
      </c>
      <c r="E317" s="124">
        <f>FORMATO!R426</f>
        <v>0</v>
      </c>
    </row>
    <row r="318" spans="1:5" ht="30" x14ac:dyDescent="0.25">
      <c r="A318" s="73">
        <v>4411</v>
      </c>
      <c r="B318" s="121" t="s">
        <v>430</v>
      </c>
      <c r="C318" s="80">
        <f>FORMATO!O427</f>
        <v>6.9580000000000011</v>
      </c>
      <c r="D318" s="80">
        <f>FORMATO!P427</f>
        <v>0</v>
      </c>
      <c r="E318" s="124">
        <f>FORMATO!R427</f>
        <v>0</v>
      </c>
    </row>
    <row r="319" spans="1:5" ht="30" x14ac:dyDescent="0.25">
      <c r="A319" s="73">
        <v>4412</v>
      </c>
      <c r="B319" s="121" t="s">
        <v>431</v>
      </c>
      <c r="C319" s="80">
        <f>FORMATO!O428</f>
        <v>0.33600000000000002</v>
      </c>
      <c r="D319" s="80">
        <f>FORMATO!P428</f>
        <v>0</v>
      </c>
      <c r="E319" s="124">
        <f>FORMATO!R428</f>
        <v>0</v>
      </c>
    </row>
    <row r="320" spans="1:5" ht="45" x14ac:dyDescent="0.25">
      <c r="A320" s="73">
        <v>4413</v>
      </c>
      <c r="B320" s="121" t="s">
        <v>432</v>
      </c>
      <c r="C320" s="80">
        <f>FORMATO!O429</f>
        <v>11.593</v>
      </c>
      <c r="D320" s="80">
        <f>FORMATO!P429</f>
        <v>0</v>
      </c>
      <c r="E320" s="124">
        <f>FORMATO!R429</f>
        <v>0</v>
      </c>
    </row>
    <row r="321" spans="1:5" ht="45" x14ac:dyDescent="0.25">
      <c r="A321" s="73">
        <v>4414</v>
      </c>
      <c r="B321" s="121" t="s">
        <v>832</v>
      </c>
      <c r="C321" s="80">
        <f>FORMATO!O432</f>
        <v>12.171150000000001</v>
      </c>
      <c r="D321" s="80">
        <f>FORMATO!P432</f>
        <v>0</v>
      </c>
      <c r="E321" s="124">
        <f>FORMATO!R432</f>
        <v>0</v>
      </c>
    </row>
    <row r="322" spans="1:5" ht="45" x14ac:dyDescent="0.25">
      <c r="A322" s="73">
        <v>4415</v>
      </c>
      <c r="B322" s="121" t="s">
        <v>547</v>
      </c>
      <c r="C322" s="80">
        <f>FORMATO!O433</f>
        <v>8.1141000000000005</v>
      </c>
      <c r="D322" s="80">
        <f>FORMATO!P433</f>
        <v>0</v>
      </c>
      <c r="E322" s="124">
        <f>FORMATO!R433</f>
        <v>0</v>
      </c>
    </row>
    <row r="323" spans="1:5" ht="60" x14ac:dyDescent="0.25">
      <c r="A323" s="73">
        <v>4416</v>
      </c>
      <c r="B323" s="121" t="s">
        <v>831</v>
      </c>
      <c r="C323" s="80">
        <f>FORMATO!O434</f>
        <v>12.171150000000001</v>
      </c>
      <c r="D323" s="80">
        <f>FORMATO!P434</f>
        <v>0</v>
      </c>
      <c r="E323" s="124">
        <f>FORMATO!R434</f>
        <v>0</v>
      </c>
    </row>
    <row r="324" spans="1:5" ht="30" x14ac:dyDescent="0.25">
      <c r="A324" s="73">
        <v>4417</v>
      </c>
      <c r="B324" s="121" t="s">
        <v>438</v>
      </c>
      <c r="C324" s="80">
        <f>FORMATO!O435</f>
        <v>13.793970000000002</v>
      </c>
      <c r="D324" s="80">
        <f>FORMATO!P435</f>
        <v>0</v>
      </c>
      <c r="E324" s="124">
        <f>FORMATO!R435</f>
        <v>0</v>
      </c>
    </row>
    <row r="325" spans="1:5" ht="45" x14ac:dyDescent="0.25">
      <c r="A325" s="73">
        <v>4418</v>
      </c>
      <c r="B325" s="121" t="s">
        <v>829</v>
      </c>
      <c r="C325" s="80">
        <f>FORMATO!O436</f>
        <v>13.793970000000002</v>
      </c>
      <c r="D325" s="80">
        <f>FORMATO!P436</f>
        <v>0</v>
      </c>
      <c r="E325" s="124">
        <f>FORMATO!R436</f>
        <v>0</v>
      </c>
    </row>
    <row r="326" spans="1:5" x14ac:dyDescent="0.25">
      <c r="A326" s="73">
        <v>4419</v>
      </c>
      <c r="B326" s="121" t="s">
        <v>830</v>
      </c>
      <c r="C326" s="80">
        <f>FORMATO!O437</f>
        <v>4.0570500000000003</v>
      </c>
      <c r="D326" s="80">
        <f>FORMATO!P437</f>
        <v>0</v>
      </c>
      <c r="E326" s="124">
        <f>FORMATO!R437</f>
        <v>0</v>
      </c>
    </row>
    <row r="327" spans="1:5" x14ac:dyDescent="0.25">
      <c r="A327" s="73">
        <v>44110</v>
      </c>
      <c r="B327" s="121" t="s">
        <v>827</v>
      </c>
      <c r="C327" s="80">
        <f>FORMATO!O438</f>
        <v>0.81141000000000008</v>
      </c>
      <c r="D327" s="80">
        <f>FORMATO!P438</f>
        <v>0</v>
      </c>
      <c r="E327" s="124">
        <f>FORMATO!R438</f>
        <v>0</v>
      </c>
    </row>
    <row r="328" spans="1:5" x14ac:dyDescent="0.25">
      <c r="A328" s="73">
        <v>44111</v>
      </c>
      <c r="B328" s="121" t="s">
        <v>442</v>
      </c>
      <c r="C328" s="80">
        <f>FORMATO!O439</f>
        <v>12.171150000000001</v>
      </c>
      <c r="D328" s="80">
        <f>FORMATO!P439</f>
        <v>0</v>
      </c>
      <c r="E328" s="124">
        <f>FORMATO!R439</f>
        <v>0</v>
      </c>
    </row>
    <row r="329" spans="1:5" x14ac:dyDescent="0.25">
      <c r="A329" s="73">
        <v>44112</v>
      </c>
      <c r="B329" s="121" t="s">
        <v>828</v>
      </c>
      <c r="C329" s="80">
        <f>FORMATO!O440</f>
        <v>3.2456400000000003</v>
      </c>
      <c r="D329" s="80">
        <f>FORMATO!P440</f>
        <v>0</v>
      </c>
      <c r="E329" s="124">
        <f>FORMATO!R440</f>
        <v>0</v>
      </c>
    </row>
    <row r="330" spans="1:5" ht="30" x14ac:dyDescent="0.25">
      <c r="A330" s="73">
        <v>44113</v>
      </c>
      <c r="B330" s="121" t="s">
        <v>546</v>
      </c>
      <c r="C330" s="80">
        <f>FORMATO!O441</f>
        <v>0.81141000000000008</v>
      </c>
      <c r="D330" s="80">
        <f>FORMATO!P441</f>
        <v>0</v>
      </c>
      <c r="E330" s="124">
        <f>FORMATO!R441</f>
        <v>0</v>
      </c>
    </row>
    <row r="331" spans="1:5" ht="30" x14ac:dyDescent="0.25">
      <c r="A331" s="73">
        <v>44114</v>
      </c>
      <c r="B331" s="121" t="s">
        <v>446</v>
      </c>
      <c r="C331" s="80">
        <f>FORMATO!O443</f>
        <v>9.4295000000000009</v>
      </c>
      <c r="D331" s="80">
        <f>FORMATO!P443</f>
        <v>0</v>
      </c>
      <c r="E331" s="124">
        <f>FORMATO!R443</f>
        <v>0</v>
      </c>
    </row>
    <row r="332" spans="1:5" ht="30" x14ac:dyDescent="0.25">
      <c r="A332" s="73">
        <v>44115</v>
      </c>
      <c r="B332" s="121" t="s">
        <v>447</v>
      </c>
      <c r="C332" s="80">
        <f>FORMATO!O444</f>
        <v>9.4295000000000009</v>
      </c>
      <c r="D332" s="80">
        <f>FORMATO!P444</f>
        <v>0</v>
      </c>
      <c r="E332" s="124">
        <f>FORMATO!R444</f>
        <v>0</v>
      </c>
    </row>
    <row r="333" spans="1:5" ht="30" x14ac:dyDescent="0.25">
      <c r="A333" s="73">
        <v>44116</v>
      </c>
      <c r="B333" s="121" t="s">
        <v>450</v>
      </c>
      <c r="C333" s="80">
        <f>FORMATO!O447</f>
        <v>52.85325000000001</v>
      </c>
      <c r="D333" s="80">
        <f>FORMATO!P447</f>
        <v>0</v>
      </c>
      <c r="E333" s="124">
        <f>FORMATO!R447</f>
        <v>0</v>
      </c>
    </row>
    <row r="334" spans="1:5" ht="60" x14ac:dyDescent="0.25">
      <c r="A334" s="73">
        <v>44117</v>
      </c>
      <c r="B334" s="121" t="s">
        <v>451</v>
      </c>
      <c r="C334" s="80">
        <f>FORMATO!O448</f>
        <v>17.617750000000001</v>
      </c>
      <c r="D334" s="80">
        <f>FORMATO!P448</f>
        <v>0</v>
      </c>
      <c r="E334" s="124">
        <f>FORMATO!R448</f>
        <v>0</v>
      </c>
    </row>
    <row r="335" spans="1:5" ht="45" x14ac:dyDescent="0.25">
      <c r="A335" s="73">
        <v>44118</v>
      </c>
      <c r="B335" s="121" t="s">
        <v>453</v>
      </c>
      <c r="C335" s="80">
        <f>FORMATO!O450</f>
        <v>14.868699999999999</v>
      </c>
      <c r="D335" s="80">
        <f>FORMATO!P450</f>
        <v>0</v>
      </c>
      <c r="E335" s="124">
        <f>FORMATO!R450</f>
        <v>0</v>
      </c>
    </row>
    <row r="336" spans="1:5" ht="30" x14ac:dyDescent="0.25">
      <c r="A336" s="73">
        <v>4421</v>
      </c>
      <c r="B336" s="121" t="s">
        <v>814</v>
      </c>
      <c r="C336" s="80">
        <f>FORMATO!O451</f>
        <v>6.3723000000000001</v>
      </c>
      <c r="D336" s="80">
        <f>FORMATO!P451</f>
        <v>0</v>
      </c>
      <c r="E336" s="124">
        <f>FORMATO!R451</f>
        <v>0</v>
      </c>
    </row>
    <row r="337" spans="1:5" ht="60" x14ac:dyDescent="0.25">
      <c r="A337" s="73">
        <v>4422</v>
      </c>
      <c r="B337" s="121" t="s">
        <v>456</v>
      </c>
      <c r="C337" s="80">
        <f>FORMATO!O453</f>
        <v>1.4887999999999999</v>
      </c>
      <c r="D337" s="80">
        <f>FORMATO!P453</f>
        <v>0</v>
      </c>
      <c r="E337" s="124">
        <f>FORMATO!R453</f>
        <v>0</v>
      </c>
    </row>
    <row r="338" spans="1:5" ht="60" x14ac:dyDescent="0.25">
      <c r="A338" s="73">
        <v>4423</v>
      </c>
      <c r="B338" s="121" t="s">
        <v>817</v>
      </c>
      <c r="C338" s="80">
        <f>FORMATO!O454</f>
        <v>2.2332000000000001</v>
      </c>
      <c r="D338" s="80">
        <f>FORMATO!P454</f>
        <v>0</v>
      </c>
      <c r="E338" s="124">
        <f>FORMATO!R454</f>
        <v>0</v>
      </c>
    </row>
    <row r="339" spans="1:5" ht="45" x14ac:dyDescent="0.25">
      <c r="A339" s="73">
        <v>4424</v>
      </c>
      <c r="B339" s="121" t="s">
        <v>816</v>
      </c>
      <c r="C339" s="80">
        <f>FORMATO!O456</f>
        <v>1.0501800000000001</v>
      </c>
      <c r="D339" s="80">
        <f>FORMATO!P456</f>
        <v>0</v>
      </c>
      <c r="E339" s="124">
        <f>FORMATO!R456</f>
        <v>0</v>
      </c>
    </row>
    <row r="340" spans="1:5" ht="30" x14ac:dyDescent="0.25">
      <c r="A340" s="73">
        <v>4425</v>
      </c>
      <c r="B340" s="121" t="s">
        <v>460</v>
      </c>
      <c r="C340" s="80">
        <f>FORMATO!O457</f>
        <v>3.5158199999999997</v>
      </c>
      <c r="D340" s="80">
        <f>FORMATO!P457</f>
        <v>0</v>
      </c>
      <c r="E340" s="124">
        <f>FORMATO!R457</f>
        <v>0</v>
      </c>
    </row>
    <row r="341" spans="1:5" ht="45" x14ac:dyDescent="0.25">
      <c r="A341" s="73">
        <v>4431</v>
      </c>
      <c r="B341" s="121" t="s">
        <v>826</v>
      </c>
      <c r="C341" s="80">
        <f>FORMATO!O460</f>
        <v>8</v>
      </c>
      <c r="D341" s="80">
        <f>FORMATO!P460</f>
        <v>0</v>
      </c>
      <c r="E341" s="124">
        <f>FORMATO!R460</f>
        <v>0</v>
      </c>
    </row>
    <row r="342" spans="1:5" ht="30" x14ac:dyDescent="0.25">
      <c r="A342" s="73">
        <v>4432</v>
      </c>
      <c r="B342" s="121" t="s">
        <v>464</v>
      </c>
      <c r="C342" s="80">
        <f>FORMATO!O461</f>
        <v>1</v>
      </c>
      <c r="D342" s="80">
        <f>FORMATO!P461</f>
        <v>0</v>
      </c>
      <c r="E342" s="124">
        <f>FORMATO!R461</f>
        <v>0</v>
      </c>
    </row>
    <row r="343" spans="1:5" ht="30" x14ac:dyDescent="0.25">
      <c r="A343" s="73">
        <v>4433</v>
      </c>
      <c r="B343" s="121" t="s">
        <v>825</v>
      </c>
      <c r="C343" s="80">
        <f>FORMATO!O462</f>
        <v>5</v>
      </c>
      <c r="D343" s="80">
        <f>FORMATO!P462</f>
        <v>0</v>
      </c>
      <c r="E343" s="124">
        <f>FORMATO!R462</f>
        <v>0</v>
      </c>
    </row>
    <row r="344" spans="1:5" ht="30" x14ac:dyDescent="0.25">
      <c r="A344" s="73">
        <v>4441</v>
      </c>
      <c r="B344" s="121" t="s">
        <v>466</v>
      </c>
      <c r="C344" s="80">
        <f>FORMATO!O463</f>
        <v>1</v>
      </c>
      <c r="D344" s="80">
        <f>FORMATO!P463</f>
        <v>0</v>
      </c>
      <c r="E344" s="124">
        <f>FORMATO!R463</f>
        <v>0</v>
      </c>
    </row>
    <row r="345" spans="1:5" ht="30" x14ac:dyDescent="0.25">
      <c r="A345" s="73">
        <v>4442</v>
      </c>
      <c r="B345" s="121" t="s">
        <v>467</v>
      </c>
      <c r="C345" s="80">
        <f>FORMATO!O464</f>
        <v>38</v>
      </c>
      <c r="D345" s="80">
        <f>FORMATO!P464</f>
        <v>0</v>
      </c>
      <c r="E345" s="124">
        <f>FORMATO!R464</f>
        <v>0</v>
      </c>
    </row>
    <row r="346" spans="1:5" ht="30" x14ac:dyDescent="0.25">
      <c r="A346" s="73">
        <v>4443</v>
      </c>
      <c r="B346" s="121" t="s">
        <v>468</v>
      </c>
      <c r="C346" s="80">
        <f>FORMATO!O465</f>
        <v>1</v>
      </c>
      <c r="D346" s="80">
        <f>FORMATO!P465</f>
        <v>0</v>
      </c>
      <c r="E346" s="124">
        <f>FORMATO!R465</f>
        <v>0</v>
      </c>
    </row>
    <row r="347" spans="1:5" ht="30" x14ac:dyDescent="0.25">
      <c r="A347" s="73">
        <v>4444</v>
      </c>
      <c r="B347" s="121" t="s">
        <v>469</v>
      </c>
      <c r="C347" s="80">
        <f>FORMATO!O466</f>
        <v>39</v>
      </c>
      <c r="D347" s="80">
        <f>FORMATO!P466</f>
        <v>0</v>
      </c>
      <c r="E347" s="124">
        <f>FORMATO!R466</f>
        <v>0</v>
      </c>
    </row>
    <row r="348" spans="1:5" ht="45" x14ac:dyDescent="0.25">
      <c r="A348" s="73">
        <v>4445</v>
      </c>
      <c r="B348" s="121" t="s">
        <v>470</v>
      </c>
      <c r="C348" s="80">
        <f>FORMATO!O467</f>
        <v>1</v>
      </c>
      <c r="D348" s="80">
        <f>FORMATO!P467</f>
        <v>0</v>
      </c>
      <c r="E348" s="124">
        <f>FORMATO!R467</f>
        <v>0</v>
      </c>
    </row>
    <row r="349" spans="1:5" ht="30" x14ac:dyDescent="0.25">
      <c r="A349" s="73">
        <v>4446</v>
      </c>
      <c r="B349" s="121" t="s">
        <v>471</v>
      </c>
      <c r="C349" s="80">
        <f>FORMATO!O468</f>
        <v>1</v>
      </c>
      <c r="D349" s="80">
        <f>FORMATO!P468</f>
        <v>0</v>
      </c>
      <c r="E349" s="124">
        <f>FORMATO!R468</f>
        <v>0</v>
      </c>
    </row>
    <row r="350" spans="1:5" ht="30" x14ac:dyDescent="0.25">
      <c r="A350" s="73">
        <v>4447</v>
      </c>
      <c r="B350" s="121" t="s">
        <v>472</v>
      </c>
      <c r="C350" s="80">
        <f>FORMATO!O469</f>
        <v>5</v>
      </c>
      <c r="D350" s="80">
        <f>FORMATO!P469</f>
        <v>0</v>
      </c>
      <c r="E350" s="124">
        <f>FORMATO!R469</f>
        <v>0</v>
      </c>
    </row>
  </sheetData>
  <sortState ref="B3:D350">
    <sortCondition ref="B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49"/>
  <sheetViews>
    <sheetView workbookViewId="0">
      <selection activeCell="E1" sqref="E1"/>
    </sheetView>
  </sheetViews>
  <sheetFormatPr baseColWidth="10" defaultRowHeight="15" x14ac:dyDescent="0.25"/>
  <cols>
    <col min="2" max="2" width="11.42578125" style="34"/>
    <col min="3" max="3" width="46.42578125" customWidth="1"/>
  </cols>
  <sheetData>
    <row r="1" spans="2:5" x14ac:dyDescent="0.25">
      <c r="B1" s="30" t="s">
        <v>774</v>
      </c>
      <c r="C1" s="30" t="s">
        <v>775</v>
      </c>
      <c r="D1" s="67"/>
      <c r="E1" t="s">
        <v>1053</v>
      </c>
    </row>
    <row r="2" spans="2:5" ht="38.25" x14ac:dyDescent="0.25">
      <c r="B2" s="31">
        <v>1111</v>
      </c>
      <c r="C2" s="32" t="s">
        <v>143</v>
      </c>
      <c r="D2" s="81">
        <f>+SUMPRODUCT(('PA 2021'!$N$9:$N$107=B2)*1,'PA 2021'!$AI$9:$AI$107,'PA 2021'!$Y$9:$Y$107)</f>
        <v>0.45272038040428164</v>
      </c>
      <c r="E2" s="54">
        <f>+IF(D2&gt;1,1,D2)</f>
        <v>0.45272038040428164</v>
      </c>
    </row>
    <row r="3" spans="2:5" ht="51" x14ac:dyDescent="0.25">
      <c r="B3" s="31">
        <v>1112</v>
      </c>
      <c r="C3" s="32" t="s">
        <v>145</v>
      </c>
      <c r="D3" s="81">
        <f>+SUMPRODUCT(('PA 2021'!$N$9:$N$107=B3)*1,'PA 2021'!$AI$9:$AI$107,'PA 2021'!$Y$9:$Y$107)</f>
        <v>2</v>
      </c>
      <c r="E3" s="54">
        <f t="shared" ref="E3:E66" si="0">+IF(D3&gt;1,1,D3)</f>
        <v>1</v>
      </c>
    </row>
    <row r="4" spans="2:5" ht="63.75" x14ac:dyDescent="0.25">
      <c r="B4" s="31">
        <v>1113</v>
      </c>
      <c r="C4" s="32" t="s">
        <v>144</v>
      </c>
      <c r="D4" s="81">
        <f>+SUMPRODUCT(('PA 2021'!$N$9:$N$107=B4)*1,'PA 2021'!$AI$9:$AI$107,'PA 2021'!$Y$9:$Y$107)</f>
        <v>0.93333333333333335</v>
      </c>
      <c r="E4" s="54">
        <f t="shared" si="0"/>
        <v>0.93333333333333335</v>
      </c>
    </row>
    <row r="5" spans="2:5" ht="51" x14ac:dyDescent="0.25">
      <c r="B5" s="31">
        <v>1114</v>
      </c>
      <c r="C5" s="32" t="s">
        <v>142</v>
      </c>
      <c r="D5" s="81">
        <f>+SUMPRODUCT(('PA 2021'!$N$9:$N$107=B5)*1,'PA 2021'!$AI$9:$AI$107,'PA 2021'!$Y$9:$Y$107)</f>
        <v>0.8</v>
      </c>
      <c r="E5" s="54">
        <f t="shared" si="0"/>
        <v>0.8</v>
      </c>
    </row>
    <row r="6" spans="2:5" ht="38.25" x14ac:dyDescent="0.25">
      <c r="B6" s="31">
        <v>1121</v>
      </c>
      <c r="C6" s="32" t="s">
        <v>493</v>
      </c>
      <c r="D6" s="81">
        <f>+SUMPRODUCT(('PA 2021'!$N$9:$N$107=B6)*1,'PA 2021'!$AI$9:$AI$107,'PA 2021'!$Y$9:$Y$107)</f>
        <v>0</v>
      </c>
      <c r="E6" s="54">
        <f t="shared" si="0"/>
        <v>0</v>
      </c>
    </row>
    <row r="7" spans="2:5" ht="38.25" x14ac:dyDescent="0.25">
      <c r="B7" s="31">
        <v>1122</v>
      </c>
      <c r="C7" s="32" t="s">
        <v>140</v>
      </c>
      <c r="D7" s="81">
        <f>+SUMPRODUCT(('PA 2021'!$N$9:$N$107=B7)*1,'PA 2021'!$AI$9:$AI$107,'PA 2021'!$Y$9:$Y$107)</f>
        <v>1.3233333333333333</v>
      </c>
      <c r="E7" s="54">
        <f t="shared" si="0"/>
        <v>1</v>
      </c>
    </row>
    <row r="8" spans="2:5" ht="25.5" x14ac:dyDescent="0.25">
      <c r="B8" s="31">
        <v>1131</v>
      </c>
      <c r="C8" s="32" t="s">
        <v>776</v>
      </c>
      <c r="D8" s="81">
        <f>+SUMPRODUCT(('PA 2021'!$N$9:$N$107=B8)*1,'PA 2021'!$AI$9:$AI$107,'PA 2021'!$Y$9:$Y$107)</f>
        <v>1.7485714285714289</v>
      </c>
      <c r="E8" s="54">
        <f t="shared" si="0"/>
        <v>1</v>
      </c>
    </row>
    <row r="9" spans="2:5" ht="63.75" x14ac:dyDescent="0.25">
      <c r="B9" s="31">
        <v>1132</v>
      </c>
      <c r="C9" s="32" t="s">
        <v>481</v>
      </c>
      <c r="D9" s="81">
        <f>+SUMPRODUCT(('PA 2021'!$N$9:$N$107=B9)*1,'PA 2021'!$AI$9:$AI$107,'PA 2021'!$Y$9:$Y$107)</f>
        <v>1.05</v>
      </c>
      <c r="E9" s="54">
        <f t="shared" si="0"/>
        <v>1</v>
      </c>
    </row>
    <row r="10" spans="2:5" ht="38.25" x14ac:dyDescent="0.25">
      <c r="B10" s="31">
        <v>1133</v>
      </c>
      <c r="C10" s="32" t="s">
        <v>134</v>
      </c>
      <c r="D10" s="81">
        <f>+SUMPRODUCT(('PA 2021'!$N$9:$N$107=B10)*1,'PA 2021'!$AI$9:$AI$107,'PA 2021'!$Y$9:$Y$107)</f>
        <v>1.52</v>
      </c>
      <c r="E10" s="54">
        <f t="shared" si="0"/>
        <v>1</v>
      </c>
    </row>
    <row r="11" spans="2:5" ht="25.5" x14ac:dyDescent="0.25">
      <c r="B11" s="31">
        <v>1134</v>
      </c>
      <c r="C11" s="32" t="s">
        <v>777</v>
      </c>
      <c r="D11" s="81">
        <f>+SUMPRODUCT(('PA 2021'!$N$9:$N$107=B11)*1,'PA 2021'!$AI$9:$AI$107,'PA 2021'!$Y$9:$Y$107)</f>
        <v>1.5714285714285714</v>
      </c>
      <c r="E11" s="54">
        <f t="shared" si="0"/>
        <v>1</v>
      </c>
    </row>
    <row r="12" spans="2:5" ht="76.5" x14ac:dyDescent="0.25">
      <c r="B12" s="31">
        <v>1141</v>
      </c>
      <c r="C12" s="32" t="s">
        <v>483</v>
      </c>
      <c r="D12" s="81">
        <f>+SUMPRODUCT(('PA 2021'!$N$9:$N$107=B12)*1,'PA 2021'!$AI$9:$AI$107,'PA 2021'!$Y$9:$Y$107)</f>
        <v>1.3333333333333333</v>
      </c>
      <c r="E12" s="54">
        <f t="shared" si="0"/>
        <v>1</v>
      </c>
    </row>
    <row r="13" spans="2:5" ht="63.75" x14ac:dyDescent="0.25">
      <c r="B13" s="31">
        <v>1142</v>
      </c>
      <c r="C13" s="32" t="s">
        <v>148</v>
      </c>
      <c r="D13" s="81">
        <f>+SUMPRODUCT(('PA 2021'!$N$9:$N$107=B13)*1,'PA 2021'!$AI$9:$AI$107,'PA 2021'!$Y$9:$Y$107)</f>
        <v>0</v>
      </c>
      <c r="E13" s="54">
        <f t="shared" si="0"/>
        <v>0</v>
      </c>
    </row>
    <row r="14" spans="2:5" ht="76.5" x14ac:dyDescent="0.25">
      <c r="B14" s="31">
        <v>1143</v>
      </c>
      <c r="C14" s="32" t="s">
        <v>151</v>
      </c>
      <c r="D14" s="81">
        <f>+SUMPRODUCT(('PA 2021'!$N$9:$N$107=B14)*1,'PA 2021'!$AI$9:$AI$107,'PA 2021'!$Y$9:$Y$107)</f>
        <v>1</v>
      </c>
      <c r="E14" s="54">
        <f t="shared" si="0"/>
        <v>1</v>
      </c>
    </row>
    <row r="15" spans="2:5" ht="38.25" x14ac:dyDescent="0.25">
      <c r="B15" s="31">
        <v>1144</v>
      </c>
      <c r="C15" s="32" t="s">
        <v>778</v>
      </c>
      <c r="D15" s="81">
        <f>+SUMPRODUCT(('PA 2021'!$N$9:$N$107=B15)*1,'PA 2021'!$AI$9:$AI$107,'PA 2021'!$Y$9:$Y$107)</f>
        <v>1.5599999999999996</v>
      </c>
      <c r="E15" s="54">
        <f t="shared" si="0"/>
        <v>1</v>
      </c>
    </row>
    <row r="16" spans="2:5" ht="25.5" x14ac:dyDescent="0.25">
      <c r="B16" s="31">
        <v>1145</v>
      </c>
      <c r="C16" s="32" t="s">
        <v>779</v>
      </c>
      <c r="D16" s="81">
        <f>+SUMPRODUCT(('PA 2021'!$N$9:$N$107=B16)*1,'PA 2021'!$AI$9:$AI$107,'PA 2021'!$Y$9:$Y$107)</f>
        <v>1.0529979413278436</v>
      </c>
      <c r="E16" s="54">
        <f t="shared" si="0"/>
        <v>1</v>
      </c>
    </row>
    <row r="17" spans="2:5" ht="25.5" x14ac:dyDescent="0.25">
      <c r="B17" s="31">
        <v>1211</v>
      </c>
      <c r="C17" s="32" t="s">
        <v>780</v>
      </c>
      <c r="D17" s="81">
        <f>+SUMPRODUCT(('PA 2021'!$N$9:$N$107=B17)*1,'PA 2021'!$AI$9:$AI$107,'PA 2021'!$Y$9:$Y$107)</f>
        <v>0</v>
      </c>
      <c r="E17" s="54">
        <f t="shared" si="0"/>
        <v>0</v>
      </c>
    </row>
    <row r="18" spans="2:5" ht="25.5" x14ac:dyDescent="0.25">
      <c r="B18" s="31">
        <v>1212</v>
      </c>
      <c r="C18" s="32" t="s">
        <v>114</v>
      </c>
      <c r="D18" s="81">
        <f>+SUMPRODUCT(('PA 2021'!$N$9:$N$107=B18)*1,'PA 2021'!$AI$9:$AI$107,'PA 2021'!$Y$9:$Y$107)</f>
        <v>0</v>
      </c>
      <c r="E18" s="54">
        <f t="shared" si="0"/>
        <v>0</v>
      </c>
    </row>
    <row r="19" spans="2:5" ht="38.25" x14ac:dyDescent="0.25">
      <c r="B19" s="31">
        <v>1221</v>
      </c>
      <c r="C19" s="32" t="s">
        <v>122</v>
      </c>
      <c r="D19" s="81">
        <f>+SUMPRODUCT(('PA 2021'!$N$9:$N$107=B19)*1,'PA 2021'!$AI$9:$AI$107,'PA 2021'!$Y$9:$Y$107)</f>
        <v>0</v>
      </c>
      <c r="E19" s="54">
        <f t="shared" si="0"/>
        <v>0</v>
      </c>
    </row>
    <row r="20" spans="2:5" ht="51" x14ac:dyDescent="0.25">
      <c r="B20" s="31">
        <v>1222</v>
      </c>
      <c r="C20" s="32" t="s">
        <v>121</v>
      </c>
      <c r="D20" s="81">
        <f>+SUMPRODUCT(('PA 2021'!$N$9:$N$107=B20)*1,'PA 2021'!$AI$9:$AI$107,'PA 2021'!$Y$9:$Y$107)</f>
        <v>0</v>
      </c>
      <c r="E20" s="54">
        <f t="shared" si="0"/>
        <v>0</v>
      </c>
    </row>
    <row r="21" spans="2:5" x14ac:dyDescent="0.25">
      <c r="B21" s="31">
        <v>1223</v>
      </c>
      <c r="C21" s="32" t="s">
        <v>120</v>
      </c>
      <c r="D21" s="81">
        <f>+SUMPRODUCT(('PA 2021'!$N$9:$N$107=B21)*1,'PA 2021'!$AI$9:$AI$107,'PA 2021'!$Y$9:$Y$107)</f>
        <v>0</v>
      </c>
      <c r="E21" s="54">
        <f t="shared" si="0"/>
        <v>0</v>
      </c>
    </row>
    <row r="22" spans="2:5" ht="38.25" x14ac:dyDescent="0.25">
      <c r="B22" s="31">
        <v>1224</v>
      </c>
      <c r="C22" s="32" t="s">
        <v>123</v>
      </c>
      <c r="D22" s="81">
        <f>+SUMPRODUCT(('PA 2021'!$N$9:$N$107=B22)*1,'PA 2021'!$AI$9:$AI$107,'PA 2021'!$Y$9:$Y$107)</f>
        <v>0</v>
      </c>
      <c r="E22" s="54">
        <f t="shared" si="0"/>
        <v>0</v>
      </c>
    </row>
    <row r="23" spans="2:5" ht="51" x14ac:dyDescent="0.25">
      <c r="B23" s="31">
        <v>1225</v>
      </c>
      <c r="C23" s="32" t="s">
        <v>124</v>
      </c>
      <c r="D23" s="81">
        <f>+SUMPRODUCT(('PA 2021'!$N$9:$N$107=B23)*1,'PA 2021'!$AI$9:$AI$107,'PA 2021'!$Y$9:$Y$107)</f>
        <v>0</v>
      </c>
      <c r="E23" s="54">
        <f t="shared" si="0"/>
        <v>0</v>
      </c>
    </row>
    <row r="24" spans="2:5" ht="38.25" x14ac:dyDescent="0.25">
      <c r="B24" s="31">
        <v>1231</v>
      </c>
      <c r="C24" s="32" t="s">
        <v>118</v>
      </c>
      <c r="D24" s="81">
        <f>+SUMPRODUCT(('PA 2021'!$N$9:$N$107=B24)*1,'PA 2021'!$AI$9:$AI$107,'PA 2021'!$Y$9:$Y$107)</f>
        <v>0</v>
      </c>
      <c r="E24" s="54">
        <f t="shared" si="0"/>
        <v>0</v>
      </c>
    </row>
    <row r="25" spans="2:5" ht="25.5" x14ac:dyDescent="0.25">
      <c r="B25" s="31">
        <v>1232</v>
      </c>
      <c r="C25" s="32" t="s">
        <v>117</v>
      </c>
      <c r="D25" s="81">
        <f>+SUMPRODUCT(('PA 2021'!$N$9:$N$107=B25)*1,'PA 2021'!$AI$9:$AI$107,'PA 2021'!$Y$9:$Y$107)</f>
        <v>0</v>
      </c>
      <c r="E25" s="54">
        <f t="shared" si="0"/>
        <v>0</v>
      </c>
    </row>
    <row r="26" spans="2:5" ht="25.5" x14ac:dyDescent="0.25">
      <c r="B26" s="31">
        <v>1311</v>
      </c>
      <c r="C26" s="32" t="s">
        <v>129</v>
      </c>
      <c r="D26" s="81">
        <f>+SUMPRODUCT(('PA 2021'!$N$9:$N$107=B26)*1,'PA 2021'!$AI$9:$AI$107,'PA 2021'!$Y$9:$Y$107)</f>
        <v>0</v>
      </c>
      <c r="E26" s="54">
        <f t="shared" si="0"/>
        <v>0</v>
      </c>
    </row>
    <row r="27" spans="2:5" ht="38.25" x14ac:dyDescent="0.25">
      <c r="B27" s="31">
        <v>1312</v>
      </c>
      <c r="C27" s="32" t="s">
        <v>781</v>
      </c>
      <c r="D27" s="81">
        <f>+SUMPRODUCT(('PA 2021'!$N$9:$N$107=B27)*1,'PA 2021'!$AI$9:$AI$107,'PA 2021'!$Y$9:$Y$107)</f>
        <v>0</v>
      </c>
      <c r="E27" s="54">
        <f t="shared" si="0"/>
        <v>0</v>
      </c>
    </row>
    <row r="28" spans="2:5" x14ac:dyDescent="0.25">
      <c r="B28" s="31">
        <v>1314</v>
      </c>
      <c r="C28" s="32" t="s">
        <v>639</v>
      </c>
      <c r="D28" s="81">
        <f>+SUMPRODUCT(('PA 2021'!$N$9:$N$107=B28)*1,'PA 2021'!$AI$9:$AI$107,'PA 2021'!$Y$9:$Y$107)</f>
        <v>0</v>
      </c>
      <c r="E28" s="54">
        <f t="shared" si="0"/>
        <v>0</v>
      </c>
    </row>
    <row r="29" spans="2:5" ht="63.75" x14ac:dyDescent="0.25">
      <c r="B29" s="31">
        <v>1315</v>
      </c>
      <c r="C29" s="32" t="s">
        <v>782</v>
      </c>
      <c r="D29" s="81">
        <f>+SUMPRODUCT(('PA 2021'!$N$9:$N$107=B29)*1,'PA 2021'!$AI$9:$AI$107,'PA 2021'!$Y$9:$Y$107)</f>
        <v>0</v>
      </c>
      <c r="E29" s="54">
        <f t="shared" si="0"/>
        <v>0</v>
      </c>
    </row>
    <row r="30" spans="2:5" ht="25.5" x14ac:dyDescent="0.25">
      <c r="B30" s="31">
        <v>1316</v>
      </c>
      <c r="C30" s="32" t="s">
        <v>131</v>
      </c>
      <c r="D30" s="81">
        <f>+SUMPRODUCT(('PA 2021'!$N$9:$N$107=B30)*1,'PA 2021'!$AI$9:$AI$107,'PA 2021'!$Y$9:$Y$107)</f>
        <v>0</v>
      </c>
      <c r="E30" s="54">
        <f t="shared" si="0"/>
        <v>0</v>
      </c>
    </row>
    <row r="31" spans="2:5" ht="38.25" x14ac:dyDescent="0.25">
      <c r="B31" s="31">
        <v>1411</v>
      </c>
      <c r="C31" s="32" t="s">
        <v>783</v>
      </c>
      <c r="D31" s="81">
        <f>+SUMPRODUCT(('PA 2021'!$N$9:$N$107=B31)*1,'PA 2021'!$AI$9:$AI$107,'PA 2021'!$Y$9:$Y$107)</f>
        <v>0</v>
      </c>
      <c r="E31" s="54">
        <f t="shared" si="0"/>
        <v>0</v>
      </c>
    </row>
    <row r="32" spans="2:5" ht="51" x14ac:dyDescent="0.25">
      <c r="B32" s="31">
        <v>1412</v>
      </c>
      <c r="C32" s="32" t="s">
        <v>111</v>
      </c>
      <c r="D32" s="81">
        <f>+SUMPRODUCT(('PA 2021'!$N$9:$N$107=B32)*1,'PA 2021'!$AI$9:$AI$107,'PA 2021'!$Y$9:$Y$107)</f>
        <v>2</v>
      </c>
      <c r="E32" s="54">
        <f t="shared" si="0"/>
        <v>1</v>
      </c>
    </row>
    <row r="33" spans="2:5" ht="51" x14ac:dyDescent="0.25">
      <c r="B33" s="31">
        <v>1413</v>
      </c>
      <c r="C33" s="32" t="s">
        <v>784</v>
      </c>
      <c r="D33" s="81">
        <f>+SUMPRODUCT(('PA 2021'!$N$9:$N$107=B33)*1,'PA 2021'!$AI$9:$AI$107,'PA 2021'!$Y$9:$Y$107)</f>
        <v>0.56571428571428561</v>
      </c>
      <c r="E33" s="54">
        <f t="shared" si="0"/>
        <v>0.56571428571428561</v>
      </c>
    </row>
    <row r="34" spans="2:5" ht="25.5" x14ac:dyDescent="0.25">
      <c r="B34" s="31">
        <v>1414</v>
      </c>
      <c r="C34" s="32" t="s">
        <v>785</v>
      </c>
      <c r="D34" s="81">
        <f>+SUMPRODUCT(('PA 2021'!$N$9:$N$107=B34)*1,'PA 2021'!$AI$9:$AI$107,'PA 2021'!$Y$9:$Y$107)</f>
        <v>1</v>
      </c>
      <c r="E34" s="54">
        <f t="shared" si="0"/>
        <v>1</v>
      </c>
    </row>
    <row r="35" spans="2:5" ht="63.75" x14ac:dyDescent="0.25">
      <c r="B35" s="31">
        <v>1415</v>
      </c>
      <c r="C35" s="32" t="s">
        <v>786</v>
      </c>
      <c r="D35" s="81">
        <f>+SUMPRODUCT(('PA 2021'!$N$9:$N$107=B35)*1,'PA 2021'!$AI$9:$AI$107,'PA 2021'!$Y$9:$Y$107)</f>
        <v>2</v>
      </c>
      <c r="E35" s="54">
        <f t="shared" si="0"/>
        <v>1</v>
      </c>
    </row>
    <row r="36" spans="2:5" ht="25.5" x14ac:dyDescent="0.25">
      <c r="B36" s="31">
        <v>1421</v>
      </c>
      <c r="C36" s="32" t="s">
        <v>105</v>
      </c>
      <c r="D36" s="81">
        <f>+SUMPRODUCT(('PA 2021'!$N$9:$N$107=B36)*1,'PA 2021'!$AI$9:$AI$107,'PA 2021'!$Y$9:$Y$107)</f>
        <v>0</v>
      </c>
      <c r="E36" s="54">
        <f t="shared" si="0"/>
        <v>0</v>
      </c>
    </row>
    <row r="37" spans="2:5" ht="25.5" x14ac:dyDescent="0.25">
      <c r="B37" s="31">
        <v>1422</v>
      </c>
      <c r="C37" s="32" t="s">
        <v>104</v>
      </c>
      <c r="D37" s="81">
        <f>+SUMPRODUCT(('PA 2021'!$N$9:$N$107=B37)*1,'PA 2021'!$AI$9:$AI$107,'PA 2021'!$Y$9:$Y$107)</f>
        <v>0</v>
      </c>
      <c r="E37" s="54">
        <f t="shared" si="0"/>
        <v>0</v>
      </c>
    </row>
    <row r="38" spans="2:5" ht="25.5" x14ac:dyDescent="0.25">
      <c r="B38" s="31">
        <v>1511</v>
      </c>
      <c r="C38" s="32" t="s">
        <v>30</v>
      </c>
      <c r="D38" s="81">
        <f>+SUMPRODUCT(('PA 2021'!$N$9:$N$107=B38)*1,'PA 2021'!$AI$9:$AI$107,'PA 2021'!$Y$9:$Y$107)</f>
        <v>0</v>
      </c>
      <c r="E38" s="54">
        <f t="shared" si="0"/>
        <v>0</v>
      </c>
    </row>
    <row r="39" spans="2:5" ht="89.25" x14ac:dyDescent="0.25">
      <c r="B39" s="31">
        <v>1512</v>
      </c>
      <c r="C39" s="32" t="s">
        <v>787</v>
      </c>
      <c r="D39" s="81">
        <f>+SUMPRODUCT(('PA 2021'!$N$9:$N$107=B39)*1,'PA 2021'!$AI$9:$AI$107,'PA 2021'!$Y$9:$Y$107)</f>
        <v>0</v>
      </c>
      <c r="E39" s="54">
        <f t="shared" si="0"/>
        <v>0</v>
      </c>
    </row>
    <row r="40" spans="2:5" ht="63.75" x14ac:dyDescent="0.25">
      <c r="B40" s="31">
        <v>1513</v>
      </c>
      <c r="C40" s="32" t="s">
        <v>788</v>
      </c>
      <c r="D40" s="81">
        <f>+SUMPRODUCT(('PA 2021'!$N$9:$N$107=B40)*1,'PA 2021'!$AI$9:$AI$107,'PA 2021'!$Y$9:$Y$107)</f>
        <v>0</v>
      </c>
      <c r="E40" s="54">
        <f t="shared" si="0"/>
        <v>0</v>
      </c>
    </row>
    <row r="41" spans="2:5" ht="51" x14ac:dyDescent="0.25">
      <c r="B41" s="31">
        <v>1611</v>
      </c>
      <c r="C41" s="32" t="s">
        <v>154</v>
      </c>
      <c r="D41" s="81">
        <f>+SUMPRODUCT(('PA 2021'!$N$9:$N$107=B41)*1,'PA 2021'!$AI$9:$AI$107,'PA 2021'!$Y$9:$Y$107)</f>
        <v>0</v>
      </c>
      <c r="E41" s="54">
        <f t="shared" si="0"/>
        <v>0</v>
      </c>
    </row>
    <row r="42" spans="2:5" ht="51" x14ac:dyDescent="0.25">
      <c r="B42" s="31">
        <v>1612</v>
      </c>
      <c r="C42" s="32" t="s">
        <v>155</v>
      </c>
      <c r="D42" s="81">
        <f>+SUMPRODUCT(('PA 2021'!$N$9:$N$107=B42)*1,'PA 2021'!$AI$9:$AI$107,'PA 2021'!$Y$9:$Y$107)</f>
        <v>0</v>
      </c>
      <c r="E42" s="54">
        <f t="shared" si="0"/>
        <v>0</v>
      </c>
    </row>
    <row r="43" spans="2:5" ht="25.5" x14ac:dyDescent="0.25">
      <c r="B43" s="31">
        <v>1711</v>
      </c>
      <c r="C43" s="32" t="s">
        <v>35</v>
      </c>
      <c r="D43" s="81">
        <f>+SUMPRODUCT(('PA 2021'!$N$9:$N$107=B43)*1,'PA 2021'!$AI$9:$AI$107,'PA 2021'!$Y$9:$Y$107)</f>
        <v>1.7291666666666665</v>
      </c>
      <c r="E43" s="54">
        <f t="shared" si="0"/>
        <v>1</v>
      </c>
    </row>
    <row r="44" spans="2:5" x14ac:dyDescent="0.25">
      <c r="B44" s="31">
        <v>1712</v>
      </c>
      <c r="C44" s="32" t="s">
        <v>34</v>
      </c>
      <c r="D44" s="81">
        <f>+SUMPRODUCT(('PA 2021'!$N$9:$N$107=B44)*1,'PA 2021'!$AI$9:$AI$107,'PA 2021'!$Y$9:$Y$107)</f>
        <v>0.76</v>
      </c>
      <c r="E44" s="54">
        <f t="shared" si="0"/>
        <v>0.76</v>
      </c>
    </row>
    <row r="45" spans="2:5" ht="51" x14ac:dyDescent="0.25">
      <c r="B45" s="31">
        <v>1713</v>
      </c>
      <c r="C45" s="32" t="s">
        <v>33</v>
      </c>
      <c r="D45" s="81">
        <f>+SUMPRODUCT(('PA 2021'!$N$9:$N$107=B45)*1,'PA 2021'!$AI$9:$AI$107,'PA 2021'!$Y$9:$Y$107)</f>
        <v>0.625</v>
      </c>
      <c r="E45" s="54">
        <f t="shared" si="0"/>
        <v>0.625</v>
      </c>
    </row>
    <row r="46" spans="2:5" ht="38.25" x14ac:dyDescent="0.25">
      <c r="B46" s="31">
        <v>1811</v>
      </c>
      <c r="C46" s="32" t="s">
        <v>94</v>
      </c>
      <c r="D46" s="81">
        <f>+SUMPRODUCT(('PA 2021'!$N$9:$N$107=B46)*1,'PA 2021'!$AI$9:$AI$107,'PA 2021'!$Y$9:$Y$107)</f>
        <v>0</v>
      </c>
      <c r="E46" s="54">
        <f t="shared" si="0"/>
        <v>0</v>
      </c>
    </row>
    <row r="47" spans="2:5" ht="25.5" x14ac:dyDescent="0.25">
      <c r="B47" s="31">
        <v>1812</v>
      </c>
      <c r="C47" s="32" t="s">
        <v>101</v>
      </c>
      <c r="D47" s="81">
        <f>+SUMPRODUCT(('PA 2021'!$N$9:$N$107=B47)*1,'PA 2021'!$AI$9:$AI$107,'PA 2021'!$Y$9:$Y$107)</f>
        <v>0</v>
      </c>
      <c r="E47" s="54">
        <f t="shared" si="0"/>
        <v>0</v>
      </c>
    </row>
    <row r="48" spans="2:5" ht="38.25" x14ac:dyDescent="0.25">
      <c r="B48" s="66">
        <v>1813</v>
      </c>
      <c r="C48" s="32" t="s">
        <v>96</v>
      </c>
      <c r="D48" s="81">
        <f>+SUMPRODUCT(('PA 2021'!$N$9:$N$107=B48)*1,'PA 2021'!$AI$9:$AI$107,'PA 2021'!$Y$9:$Y$107)</f>
        <v>0</v>
      </c>
      <c r="E48" s="54">
        <f t="shared" si="0"/>
        <v>0</v>
      </c>
    </row>
    <row r="49" spans="2:5" ht="51" x14ac:dyDescent="0.25">
      <c r="B49" s="31">
        <v>1814</v>
      </c>
      <c r="C49" s="32" t="s">
        <v>789</v>
      </c>
      <c r="D49" s="81">
        <f>+SUMPRODUCT(('PA 2021'!$N$9:$N$107=B49)*1,'PA 2021'!$AI$9:$AI$107,'PA 2021'!$Y$9:$Y$107)</f>
        <v>0</v>
      </c>
      <c r="E49" s="54">
        <f t="shared" si="0"/>
        <v>0</v>
      </c>
    </row>
    <row r="50" spans="2:5" ht="38.25" x14ac:dyDescent="0.25">
      <c r="B50" s="31">
        <v>1815</v>
      </c>
      <c r="C50" s="32" t="s">
        <v>95</v>
      </c>
      <c r="D50" s="81">
        <f>+SUMPRODUCT(('PA 2021'!$N$9:$N$107=B50)*1,'PA 2021'!$AI$9:$AI$107,'PA 2021'!$Y$9:$Y$107)</f>
        <v>0</v>
      </c>
      <c r="E50" s="54">
        <f t="shared" si="0"/>
        <v>0</v>
      </c>
    </row>
    <row r="51" spans="2:5" ht="38.25" x14ac:dyDescent="0.25">
      <c r="B51" s="31">
        <v>1816</v>
      </c>
      <c r="C51" s="32" t="s">
        <v>98</v>
      </c>
      <c r="D51" s="81">
        <f>+SUMPRODUCT(('PA 2021'!$N$9:$N$107=B51)*1,'PA 2021'!$AI$9:$AI$107,'PA 2021'!$Y$9:$Y$107)</f>
        <v>0</v>
      </c>
      <c r="E51" s="54">
        <f t="shared" si="0"/>
        <v>0</v>
      </c>
    </row>
    <row r="52" spans="2:5" ht="38.25" x14ac:dyDescent="0.25">
      <c r="B52" s="31">
        <v>1817</v>
      </c>
      <c r="C52" s="32" t="s">
        <v>790</v>
      </c>
      <c r="D52" s="81">
        <f>+SUMPRODUCT(('PA 2021'!$N$9:$N$107=B52)*1,'PA 2021'!$AI$9:$AI$107,'PA 2021'!$Y$9:$Y$107)</f>
        <v>0</v>
      </c>
      <c r="E52" s="54">
        <f t="shared" si="0"/>
        <v>0</v>
      </c>
    </row>
    <row r="53" spans="2:5" ht="63.75" x14ac:dyDescent="0.25">
      <c r="B53" s="31">
        <v>1818</v>
      </c>
      <c r="C53" s="32" t="s">
        <v>97</v>
      </c>
      <c r="D53" s="81">
        <f>+SUMPRODUCT(('PA 2021'!$N$9:$N$107=B53)*1,'PA 2021'!$AI$9:$AI$107,'PA 2021'!$Y$9:$Y$107)</f>
        <v>0</v>
      </c>
      <c r="E53" s="54">
        <f t="shared" si="0"/>
        <v>0</v>
      </c>
    </row>
    <row r="54" spans="2:5" ht="38.25" x14ac:dyDescent="0.25">
      <c r="B54" s="31">
        <v>1911</v>
      </c>
      <c r="C54" s="32" t="s">
        <v>67</v>
      </c>
      <c r="D54" s="81">
        <f>+SUMPRODUCT(('PA 2021'!$N$9:$N$107=B54)*1,'PA 2021'!$AI$9:$AI$107,'PA 2021'!$Y$9:$Y$107)</f>
        <v>0</v>
      </c>
      <c r="E54" s="54">
        <f t="shared" si="0"/>
        <v>0</v>
      </c>
    </row>
    <row r="55" spans="2:5" x14ac:dyDescent="0.25">
      <c r="B55" s="31">
        <v>1912</v>
      </c>
      <c r="C55" s="32" t="s">
        <v>73</v>
      </c>
      <c r="D55" s="81">
        <f>+SUMPRODUCT(('PA 2021'!$N$9:$N$107=B55)*1,'PA 2021'!$AI$9:$AI$107,'PA 2021'!$Y$9:$Y$107)</f>
        <v>0</v>
      </c>
      <c r="E55" s="54">
        <f t="shared" si="0"/>
        <v>0</v>
      </c>
    </row>
    <row r="56" spans="2:5" ht="38.25" x14ac:dyDescent="0.25">
      <c r="B56" s="31">
        <v>1913</v>
      </c>
      <c r="C56" s="32" t="s">
        <v>71</v>
      </c>
      <c r="D56" s="81">
        <f>+SUMPRODUCT(('PA 2021'!$N$9:$N$107=B56)*1,'PA 2021'!$AI$9:$AI$107,'PA 2021'!$Y$9:$Y$107)</f>
        <v>0</v>
      </c>
      <c r="E56" s="54">
        <f t="shared" si="0"/>
        <v>0</v>
      </c>
    </row>
    <row r="57" spans="2:5" ht="25.5" x14ac:dyDescent="0.25">
      <c r="B57" s="31">
        <v>1914</v>
      </c>
      <c r="C57" s="32" t="s">
        <v>791</v>
      </c>
      <c r="D57" s="81">
        <f>+SUMPRODUCT(('PA 2021'!$N$9:$N$107=B57)*1,'PA 2021'!$AI$9:$AI$107,'PA 2021'!$Y$9:$Y$107)</f>
        <v>0</v>
      </c>
      <c r="E57" s="54">
        <f t="shared" si="0"/>
        <v>0</v>
      </c>
    </row>
    <row r="58" spans="2:5" ht="25.5" x14ac:dyDescent="0.25">
      <c r="B58" s="31">
        <v>1915</v>
      </c>
      <c r="C58" s="32" t="s">
        <v>69</v>
      </c>
      <c r="D58" s="81">
        <f>+SUMPRODUCT(('PA 2021'!$N$9:$N$107=B58)*1,'PA 2021'!$AI$9:$AI$107,'PA 2021'!$Y$9:$Y$107)</f>
        <v>0</v>
      </c>
      <c r="E58" s="54">
        <f t="shared" si="0"/>
        <v>0</v>
      </c>
    </row>
    <row r="59" spans="2:5" ht="38.25" x14ac:dyDescent="0.25">
      <c r="B59" s="31">
        <v>1916</v>
      </c>
      <c r="C59" s="32" t="s">
        <v>66</v>
      </c>
      <c r="D59" s="81">
        <f>+SUMPRODUCT(('PA 2021'!$N$9:$N$107=B59)*1,'PA 2021'!$AI$9:$AI$107,'PA 2021'!$Y$9:$Y$107)</f>
        <v>0</v>
      </c>
      <c r="E59" s="54">
        <f t="shared" si="0"/>
        <v>0</v>
      </c>
    </row>
    <row r="60" spans="2:5" ht="25.5" x14ac:dyDescent="0.25">
      <c r="B60" s="31">
        <v>1917</v>
      </c>
      <c r="C60" s="32" t="s">
        <v>70</v>
      </c>
      <c r="D60" s="81">
        <f>+SUMPRODUCT(('PA 2021'!$N$9:$N$107=B60)*1,'PA 2021'!$AI$9:$AI$107,'PA 2021'!$Y$9:$Y$107)</f>
        <v>0</v>
      </c>
      <c r="E60" s="54">
        <f t="shared" si="0"/>
        <v>0</v>
      </c>
    </row>
    <row r="61" spans="2:5" x14ac:dyDescent="0.25">
      <c r="B61" s="31">
        <v>1918</v>
      </c>
      <c r="C61" s="32" t="s">
        <v>74</v>
      </c>
      <c r="D61" s="81">
        <f>+SUMPRODUCT(('PA 2021'!$N$9:$N$107=B61)*1,'PA 2021'!$AI$9:$AI$107,'PA 2021'!$Y$9:$Y$107)</f>
        <v>0</v>
      </c>
      <c r="E61" s="54">
        <f t="shared" si="0"/>
        <v>0</v>
      </c>
    </row>
    <row r="62" spans="2:5" ht="38.25" x14ac:dyDescent="0.25">
      <c r="B62" s="31">
        <v>1919</v>
      </c>
      <c r="C62" s="32" t="s">
        <v>68</v>
      </c>
      <c r="D62" s="81">
        <f>+SUMPRODUCT(('PA 2021'!$N$9:$N$107=B62)*1,'PA 2021'!$AI$9:$AI$107,'PA 2021'!$Y$9:$Y$107)</f>
        <v>0</v>
      </c>
      <c r="E62" s="54">
        <f t="shared" si="0"/>
        <v>0</v>
      </c>
    </row>
    <row r="63" spans="2:5" ht="25.5" x14ac:dyDescent="0.25">
      <c r="B63" s="31">
        <v>1921</v>
      </c>
      <c r="C63" s="32" t="s">
        <v>78</v>
      </c>
      <c r="D63" s="81">
        <f>+SUMPRODUCT(('PA 2021'!$N$9:$N$107=B63)*1,'PA 2021'!$AI$9:$AI$107,'PA 2021'!$Y$9:$Y$107)</f>
        <v>0</v>
      </c>
      <c r="E63" s="54">
        <f t="shared" si="0"/>
        <v>0</v>
      </c>
    </row>
    <row r="64" spans="2:5" ht="25.5" x14ac:dyDescent="0.25">
      <c r="B64" s="31">
        <v>1922</v>
      </c>
      <c r="C64" s="32" t="s">
        <v>77</v>
      </c>
      <c r="D64" s="81">
        <f>+SUMPRODUCT(('PA 2021'!$N$9:$N$107=B64)*1,'PA 2021'!$AI$9:$AI$107,'PA 2021'!$Y$9:$Y$107)</f>
        <v>0</v>
      </c>
      <c r="E64" s="54">
        <f t="shared" si="0"/>
        <v>0</v>
      </c>
    </row>
    <row r="65" spans="2:5" ht="76.5" x14ac:dyDescent="0.25">
      <c r="B65" s="31">
        <v>1923</v>
      </c>
      <c r="C65" s="32" t="s">
        <v>792</v>
      </c>
      <c r="D65" s="81">
        <f>+SUMPRODUCT(('PA 2021'!$N$9:$N$107=B65)*1,'PA 2021'!$AI$9:$AI$107,'PA 2021'!$Y$9:$Y$107)</f>
        <v>0</v>
      </c>
      <c r="E65" s="54">
        <f t="shared" si="0"/>
        <v>0</v>
      </c>
    </row>
    <row r="66" spans="2:5" ht="25.5" x14ac:dyDescent="0.25">
      <c r="B66" s="31">
        <v>1931</v>
      </c>
      <c r="C66" s="32" t="s">
        <v>793</v>
      </c>
      <c r="D66" s="81">
        <f>+SUMPRODUCT(('PA 2021'!$N$9:$N$107=B66)*1,'PA 2021'!$AI$9:$AI$107,'PA 2021'!$Y$9:$Y$107)</f>
        <v>0</v>
      </c>
      <c r="E66" s="54">
        <f t="shared" si="0"/>
        <v>0</v>
      </c>
    </row>
    <row r="67" spans="2:5" ht="25.5" x14ac:dyDescent="0.25">
      <c r="B67" s="31">
        <v>1932</v>
      </c>
      <c r="C67" s="32" t="s">
        <v>82</v>
      </c>
      <c r="D67" s="81">
        <f>+SUMPRODUCT(('PA 2021'!$N$9:$N$107=B67)*1,'PA 2021'!$AI$9:$AI$107,'PA 2021'!$Y$9:$Y$107)</f>
        <v>0</v>
      </c>
      <c r="E67" s="54">
        <f t="shared" ref="E67:E130" si="1">+IF(D67&gt;1,1,D67)</f>
        <v>0</v>
      </c>
    </row>
    <row r="68" spans="2:5" ht="25.5" x14ac:dyDescent="0.25">
      <c r="B68" s="31">
        <v>1933</v>
      </c>
      <c r="C68" s="32" t="s">
        <v>80</v>
      </c>
      <c r="D68" s="81">
        <f>+SUMPRODUCT(('PA 2021'!$N$9:$N$107=B68)*1,'PA 2021'!$AI$9:$AI$107,'PA 2021'!$Y$9:$Y$107)</f>
        <v>0</v>
      </c>
      <c r="E68" s="54">
        <f t="shared" si="1"/>
        <v>0</v>
      </c>
    </row>
    <row r="69" spans="2:5" ht="25.5" x14ac:dyDescent="0.25">
      <c r="B69" s="31">
        <v>1941</v>
      </c>
      <c r="C69" s="32" t="s">
        <v>58</v>
      </c>
      <c r="D69" s="81">
        <f>+SUMPRODUCT(('PA 2021'!$N$9:$N$107=B69)*1,'PA 2021'!$AI$9:$AI$107,'PA 2021'!$Y$9:$Y$107)</f>
        <v>0</v>
      </c>
      <c r="E69" s="54">
        <f t="shared" si="1"/>
        <v>0</v>
      </c>
    </row>
    <row r="70" spans="2:5" x14ac:dyDescent="0.25">
      <c r="B70" s="31">
        <v>1942</v>
      </c>
      <c r="C70" s="32" t="s">
        <v>64</v>
      </c>
      <c r="D70" s="81">
        <f>+SUMPRODUCT(('PA 2021'!$N$9:$N$107=B70)*1,'PA 2021'!$AI$9:$AI$107,'PA 2021'!$Y$9:$Y$107)</f>
        <v>0</v>
      </c>
      <c r="E70" s="54">
        <f t="shared" si="1"/>
        <v>0</v>
      </c>
    </row>
    <row r="71" spans="2:5" ht="38.25" x14ac:dyDescent="0.25">
      <c r="B71" s="31">
        <v>1943</v>
      </c>
      <c r="C71" s="32" t="s">
        <v>59</v>
      </c>
      <c r="D71" s="81">
        <f>+SUMPRODUCT(('PA 2021'!$N$9:$N$107=B71)*1,'PA 2021'!$AI$9:$AI$107,'PA 2021'!$Y$9:$Y$107)</f>
        <v>0</v>
      </c>
      <c r="E71" s="54">
        <f t="shared" si="1"/>
        <v>0</v>
      </c>
    </row>
    <row r="72" spans="2:5" ht="38.25" x14ac:dyDescent="0.25">
      <c r="B72" s="31">
        <v>1944</v>
      </c>
      <c r="C72" s="32" t="s">
        <v>60</v>
      </c>
      <c r="D72" s="81">
        <f>+SUMPRODUCT(('PA 2021'!$N$9:$N$107=B72)*1,'PA 2021'!$AI$9:$AI$107,'PA 2021'!$Y$9:$Y$107)</f>
        <v>0</v>
      </c>
      <c r="E72" s="54">
        <f t="shared" si="1"/>
        <v>0</v>
      </c>
    </row>
    <row r="73" spans="2:5" ht="38.25" x14ac:dyDescent="0.25">
      <c r="B73" s="31">
        <v>1945</v>
      </c>
      <c r="C73" s="32" t="s">
        <v>794</v>
      </c>
      <c r="D73" s="81">
        <f>+SUMPRODUCT(('PA 2021'!$N$9:$N$107=B73)*1,'PA 2021'!$AI$9:$AI$107,'PA 2021'!$Y$9:$Y$107)</f>
        <v>0</v>
      </c>
      <c r="E73" s="54">
        <f t="shared" si="1"/>
        <v>0</v>
      </c>
    </row>
    <row r="74" spans="2:5" ht="38.25" x14ac:dyDescent="0.25">
      <c r="B74" s="31">
        <v>1946</v>
      </c>
      <c r="C74" s="32" t="s">
        <v>61</v>
      </c>
      <c r="D74" s="81">
        <f>+SUMPRODUCT(('PA 2021'!$N$9:$N$107=B74)*1,'PA 2021'!$AI$9:$AI$107,'PA 2021'!$Y$9:$Y$107)</f>
        <v>0</v>
      </c>
      <c r="E74" s="54">
        <f t="shared" si="1"/>
        <v>0</v>
      </c>
    </row>
    <row r="75" spans="2:5" ht="38.25" x14ac:dyDescent="0.25">
      <c r="B75" s="31">
        <v>1947</v>
      </c>
      <c r="C75" s="32" t="s">
        <v>62</v>
      </c>
      <c r="D75" s="81">
        <f>+SUMPRODUCT(('PA 2021'!$N$9:$N$107=B75)*1,'PA 2021'!$AI$9:$AI$107,'PA 2021'!$Y$9:$Y$107)</f>
        <v>0</v>
      </c>
      <c r="E75" s="54">
        <f t="shared" si="1"/>
        <v>0</v>
      </c>
    </row>
    <row r="76" spans="2:5" ht="25.5" x14ac:dyDescent="0.25">
      <c r="B76" s="31">
        <v>1951</v>
      </c>
      <c r="C76" s="32" t="s">
        <v>795</v>
      </c>
      <c r="D76" s="81">
        <f>+SUMPRODUCT(('PA 2021'!$N$9:$N$107=B76)*1,'PA 2021'!$AI$9:$AI$107,'PA 2021'!$Y$9:$Y$107)</f>
        <v>0</v>
      </c>
      <c r="E76" s="54">
        <f t="shared" si="1"/>
        <v>0</v>
      </c>
    </row>
    <row r="77" spans="2:5" ht="38.25" x14ac:dyDescent="0.25">
      <c r="B77" s="31">
        <v>1952</v>
      </c>
      <c r="C77" s="32" t="s">
        <v>796</v>
      </c>
      <c r="D77" s="81">
        <f>+SUMPRODUCT(('PA 2021'!$N$9:$N$107=B77)*1,'PA 2021'!$AI$9:$AI$107,'PA 2021'!$Y$9:$Y$107)</f>
        <v>0</v>
      </c>
      <c r="E77" s="54">
        <f t="shared" si="1"/>
        <v>0</v>
      </c>
    </row>
    <row r="78" spans="2:5" ht="25.5" x14ac:dyDescent="0.25">
      <c r="B78" s="31">
        <v>1961</v>
      </c>
      <c r="C78" s="32" t="s">
        <v>84</v>
      </c>
      <c r="D78" s="81">
        <f>+SUMPRODUCT(('PA 2021'!$N$9:$N$107=B78)*1,'PA 2021'!$AI$9:$AI$107,'PA 2021'!$Y$9:$Y$107)</f>
        <v>0</v>
      </c>
      <c r="E78" s="54">
        <f t="shared" si="1"/>
        <v>0</v>
      </c>
    </row>
    <row r="79" spans="2:5" ht="25.5" x14ac:dyDescent="0.25">
      <c r="B79" s="31">
        <v>1971</v>
      </c>
      <c r="C79" s="33" t="s">
        <v>89</v>
      </c>
      <c r="D79" s="81">
        <f>+SUMPRODUCT(('PA 2021'!$N$9:$N$107=B79)*1,'PA 2021'!$AI$9:$AI$107,'PA 2021'!$Y$9:$Y$107)</f>
        <v>0</v>
      </c>
      <c r="E79" s="54">
        <f t="shared" si="1"/>
        <v>0</v>
      </c>
    </row>
    <row r="80" spans="2:5" ht="38.25" x14ac:dyDescent="0.25">
      <c r="B80" s="31">
        <v>1972</v>
      </c>
      <c r="C80" s="32" t="s">
        <v>797</v>
      </c>
      <c r="D80" s="81">
        <f>+SUMPRODUCT(('PA 2021'!$N$9:$N$107=B80)*1,'PA 2021'!$AI$9:$AI$107,'PA 2021'!$Y$9:$Y$107)</f>
        <v>0</v>
      </c>
      <c r="E80" s="54">
        <f t="shared" si="1"/>
        <v>0</v>
      </c>
    </row>
    <row r="81" spans="2:5" ht="38.25" x14ac:dyDescent="0.25">
      <c r="B81" s="31">
        <v>1973</v>
      </c>
      <c r="C81" s="32" t="s">
        <v>91</v>
      </c>
      <c r="D81" s="81">
        <f>+SUMPRODUCT(('PA 2021'!$N$9:$N$107=B81)*1,'PA 2021'!$AI$9:$AI$107,'PA 2021'!$Y$9:$Y$107)</f>
        <v>0</v>
      </c>
      <c r="E81" s="54">
        <f t="shared" si="1"/>
        <v>0</v>
      </c>
    </row>
    <row r="82" spans="2:5" ht="25.5" x14ac:dyDescent="0.25">
      <c r="B82" s="31">
        <v>11011</v>
      </c>
      <c r="C82" s="32" t="s">
        <v>171</v>
      </c>
      <c r="D82" s="81">
        <f>+SUMPRODUCT(('PA 2021'!$N$9:$N$107=B82)*1,'PA 2021'!$AI$9:$AI$107,'PA 2021'!$Y$9:$Y$107)</f>
        <v>0</v>
      </c>
      <c r="E82" s="54">
        <f t="shared" si="1"/>
        <v>0</v>
      </c>
    </row>
    <row r="83" spans="2:5" ht="25.5" x14ac:dyDescent="0.25">
      <c r="B83" s="31">
        <v>11012</v>
      </c>
      <c r="C83" s="32" t="s">
        <v>170</v>
      </c>
      <c r="D83" s="81">
        <f>+SUMPRODUCT(('PA 2021'!$N$9:$N$107=B83)*1,'PA 2021'!$AI$9:$AI$107,'PA 2021'!$Y$9:$Y$107)</f>
        <v>0</v>
      </c>
      <c r="E83" s="54">
        <f t="shared" si="1"/>
        <v>0</v>
      </c>
    </row>
    <row r="84" spans="2:5" ht="25.5" x14ac:dyDescent="0.25">
      <c r="B84" s="31">
        <v>11013</v>
      </c>
      <c r="C84" s="32" t="s">
        <v>172</v>
      </c>
      <c r="D84" s="81">
        <f>+SUMPRODUCT(('PA 2021'!$N$9:$N$107=B84)*1,'PA 2021'!$AI$9:$AI$107,'PA 2021'!$Y$9:$Y$107)</f>
        <v>0</v>
      </c>
      <c r="E84" s="54">
        <f t="shared" si="1"/>
        <v>0</v>
      </c>
    </row>
    <row r="85" spans="2:5" ht="51" x14ac:dyDescent="0.25">
      <c r="B85" s="31">
        <v>11021</v>
      </c>
      <c r="C85" s="32" t="s">
        <v>182</v>
      </c>
      <c r="D85" s="81">
        <f>+SUMPRODUCT(('PA 2021'!$N$9:$N$107=B85)*1,'PA 2021'!$AI$9:$AI$107,'PA 2021'!$Y$9:$Y$107)</f>
        <v>0</v>
      </c>
      <c r="E85" s="54">
        <f t="shared" si="1"/>
        <v>0</v>
      </c>
    </row>
    <row r="86" spans="2:5" ht="25.5" x14ac:dyDescent="0.25">
      <c r="B86" s="31">
        <v>11031</v>
      </c>
      <c r="C86" s="32" t="s">
        <v>180</v>
      </c>
      <c r="D86" s="81">
        <f>+SUMPRODUCT(('PA 2021'!$N$9:$N$107=B86)*1,'PA 2021'!$AI$9:$AI$107,'PA 2021'!$Y$9:$Y$107)</f>
        <v>0</v>
      </c>
      <c r="E86" s="54">
        <f t="shared" si="1"/>
        <v>0</v>
      </c>
    </row>
    <row r="87" spans="2:5" x14ac:dyDescent="0.25">
      <c r="B87" s="31">
        <v>11041</v>
      </c>
      <c r="C87" s="32" t="s">
        <v>158</v>
      </c>
      <c r="D87" s="81">
        <f>+SUMPRODUCT(('PA 2021'!$N$9:$N$107=B87)*1,'PA 2021'!$AI$9:$AI$107,'PA 2021'!$Y$9:$Y$107)</f>
        <v>0</v>
      </c>
      <c r="E87" s="54">
        <f t="shared" si="1"/>
        <v>0</v>
      </c>
    </row>
    <row r="88" spans="2:5" ht="25.5" x14ac:dyDescent="0.25">
      <c r="B88" s="31">
        <v>11042</v>
      </c>
      <c r="C88" s="32" t="s">
        <v>159</v>
      </c>
      <c r="D88" s="81">
        <f>+SUMPRODUCT(('PA 2021'!$N$9:$N$107=B88)*1,'PA 2021'!$AI$9:$AI$107,'PA 2021'!$Y$9:$Y$107)</f>
        <v>0</v>
      </c>
      <c r="E88" s="54">
        <f t="shared" si="1"/>
        <v>0</v>
      </c>
    </row>
    <row r="89" spans="2:5" ht="38.25" x14ac:dyDescent="0.25">
      <c r="B89" s="31">
        <v>11051</v>
      </c>
      <c r="C89" s="32" t="s">
        <v>161</v>
      </c>
      <c r="D89" s="81">
        <f>+SUMPRODUCT(('PA 2021'!$N$9:$N$107=B89)*1,'PA 2021'!$AI$9:$AI$107,'PA 2021'!$Y$9:$Y$107)</f>
        <v>0</v>
      </c>
      <c r="E89" s="54">
        <f t="shared" si="1"/>
        <v>0</v>
      </c>
    </row>
    <row r="90" spans="2:5" ht="38.25" x14ac:dyDescent="0.25">
      <c r="B90" s="31">
        <v>11061</v>
      </c>
      <c r="C90" s="32" t="s">
        <v>178</v>
      </c>
      <c r="D90" s="81">
        <f>+SUMPRODUCT(('PA 2021'!$N$9:$N$107=B90)*1,'PA 2021'!$AI$9:$AI$107,'PA 2021'!$Y$9:$Y$107)</f>
        <v>0</v>
      </c>
      <c r="E90" s="54">
        <f t="shared" si="1"/>
        <v>0</v>
      </c>
    </row>
    <row r="91" spans="2:5" ht="25.5" x14ac:dyDescent="0.25">
      <c r="B91" s="31">
        <v>11071</v>
      </c>
      <c r="C91" s="32" t="s">
        <v>798</v>
      </c>
      <c r="D91" s="81">
        <f>+SUMPRODUCT(('PA 2021'!$N$9:$N$107=B91)*1,'PA 2021'!$AI$9:$AI$107,'PA 2021'!$Y$9:$Y$107)</f>
        <v>0</v>
      </c>
      <c r="E91" s="54">
        <f t="shared" si="1"/>
        <v>0</v>
      </c>
    </row>
    <row r="92" spans="2:5" ht="38.25" x14ac:dyDescent="0.25">
      <c r="B92" s="31">
        <v>11072</v>
      </c>
      <c r="C92" s="32" t="s">
        <v>799</v>
      </c>
      <c r="D92" s="81">
        <f>+SUMPRODUCT(('PA 2021'!$N$9:$N$107=B92)*1,'PA 2021'!$AI$9:$AI$107,'PA 2021'!$Y$9:$Y$107)</f>
        <v>0</v>
      </c>
      <c r="E92" s="54">
        <f t="shared" si="1"/>
        <v>0</v>
      </c>
    </row>
    <row r="93" spans="2:5" ht="25.5" x14ac:dyDescent="0.25">
      <c r="B93" s="31">
        <v>11073</v>
      </c>
      <c r="C93" s="32" t="s">
        <v>185</v>
      </c>
      <c r="D93" s="81">
        <f>+SUMPRODUCT(('PA 2021'!$N$9:$N$107=B93)*1,'PA 2021'!$AI$9:$AI$107,'PA 2021'!$Y$9:$Y$107)</f>
        <v>0</v>
      </c>
      <c r="E93" s="54">
        <f t="shared" si="1"/>
        <v>0</v>
      </c>
    </row>
    <row r="94" spans="2:5" ht="25.5" x14ac:dyDescent="0.25">
      <c r="B94" s="31">
        <v>11074</v>
      </c>
      <c r="C94" s="32" t="s">
        <v>184</v>
      </c>
      <c r="D94" s="81">
        <f>+SUMPRODUCT(('PA 2021'!$N$9:$N$107=B94)*1,'PA 2021'!$AI$9:$AI$107,'PA 2021'!$Y$9:$Y$107)</f>
        <v>0</v>
      </c>
      <c r="E94" s="54">
        <f t="shared" si="1"/>
        <v>0</v>
      </c>
    </row>
    <row r="95" spans="2:5" ht="25.5" x14ac:dyDescent="0.25">
      <c r="B95" s="31">
        <v>11076</v>
      </c>
      <c r="C95" s="32" t="s">
        <v>186</v>
      </c>
      <c r="D95" s="81">
        <f>+SUMPRODUCT(('PA 2021'!$N$9:$N$107=B95)*1,'PA 2021'!$AI$9:$AI$107,'PA 2021'!$Y$9:$Y$107)</f>
        <v>0</v>
      </c>
      <c r="E95" s="54">
        <f t="shared" si="1"/>
        <v>0</v>
      </c>
    </row>
    <row r="96" spans="2:5" ht="25.5" x14ac:dyDescent="0.25">
      <c r="B96" s="31">
        <v>11081</v>
      </c>
      <c r="C96" s="32" t="s">
        <v>175</v>
      </c>
      <c r="D96" s="81">
        <f>+SUMPRODUCT(('PA 2021'!$N$9:$N$107=B96)*1,'PA 2021'!$AI$9:$AI$107,'PA 2021'!$Y$9:$Y$107)</f>
        <v>0</v>
      </c>
      <c r="E96" s="54">
        <f t="shared" si="1"/>
        <v>0</v>
      </c>
    </row>
    <row r="97" spans="2:5" ht="25.5" x14ac:dyDescent="0.25">
      <c r="B97" s="31">
        <v>11082</v>
      </c>
      <c r="C97" s="32" t="s">
        <v>800</v>
      </c>
      <c r="D97" s="81">
        <f>+SUMPRODUCT(('PA 2021'!$N$9:$N$107=B97)*1,'PA 2021'!$AI$9:$AI$107,'PA 2021'!$Y$9:$Y$107)</f>
        <v>0</v>
      </c>
      <c r="E97" s="54">
        <f t="shared" si="1"/>
        <v>0</v>
      </c>
    </row>
    <row r="98" spans="2:5" ht="38.25" x14ac:dyDescent="0.25">
      <c r="B98" s="31">
        <v>11083</v>
      </c>
      <c r="C98" s="32" t="s">
        <v>176</v>
      </c>
      <c r="D98" s="81">
        <f>+SUMPRODUCT(('PA 2021'!$N$9:$N$107=B98)*1,'PA 2021'!$AI$9:$AI$107,'PA 2021'!$Y$9:$Y$107)</f>
        <v>0</v>
      </c>
      <c r="E98" s="54">
        <f t="shared" si="1"/>
        <v>0</v>
      </c>
    </row>
    <row r="99" spans="2:5" ht="25.5" x14ac:dyDescent="0.25">
      <c r="B99" s="31">
        <v>11091</v>
      </c>
      <c r="C99" s="32" t="s">
        <v>166</v>
      </c>
      <c r="D99" s="81">
        <f>+SUMPRODUCT(('PA 2021'!$N$9:$N$107=B99)*1,'PA 2021'!$AI$9:$AI$107,'PA 2021'!$Y$9:$Y$107)</f>
        <v>0</v>
      </c>
      <c r="E99" s="54">
        <f t="shared" si="1"/>
        <v>0</v>
      </c>
    </row>
    <row r="100" spans="2:5" ht="25.5" x14ac:dyDescent="0.25">
      <c r="B100" s="31">
        <v>11092</v>
      </c>
      <c r="C100" s="32" t="s">
        <v>801</v>
      </c>
      <c r="D100" s="81">
        <f>+SUMPRODUCT(('PA 2021'!$N$9:$N$107=B100)*1,'PA 2021'!$AI$9:$AI$107,'PA 2021'!$Y$9:$Y$107)</f>
        <v>0</v>
      </c>
      <c r="E100" s="54">
        <f t="shared" si="1"/>
        <v>0</v>
      </c>
    </row>
    <row r="101" spans="2:5" ht="38.25" x14ac:dyDescent="0.25">
      <c r="B101" s="31">
        <v>11093</v>
      </c>
      <c r="C101" s="32" t="s">
        <v>802</v>
      </c>
      <c r="D101" s="81">
        <f>+SUMPRODUCT(('PA 2021'!$N$9:$N$107=B101)*1,'PA 2021'!$AI$9:$AI$107,'PA 2021'!$Y$9:$Y$107)</f>
        <v>0</v>
      </c>
      <c r="E101" s="54">
        <f t="shared" si="1"/>
        <v>0</v>
      </c>
    </row>
    <row r="102" spans="2:5" x14ac:dyDescent="0.25">
      <c r="B102" s="31">
        <v>11094</v>
      </c>
      <c r="C102" s="32" t="s">
        <v>803</v>
      </c>
      <c r="D102" s="81">
        <f>+SUMPRODUCT(('PA 2021'!$N$9:$N$107=B102)*1,'PA 2021'!$AI$9:$AI$107,'PA 2021'!$Y$9:$Y$107)</f>
        <v>0</v>
      </c>
      <c r="E102" s="54">
        <f t="shared" si="1"/>
        <v>0</v>
      </c>
    </row>
    <row r="103" spans="2:5" ht="25.5" x14ac:dyDescent="0.25">
      <c r="B103" s="31">
        <v>110105</v>
      </c>
      <c r="C103" s="32" t="s">
        <v>804</v>
      </c>
      <c r="D103" s="81">
        <f>+SUMPRODUCT(('PA 2021'!$N$9:$N$107=B103)*1,'PA 2021'!$AI$9:$AI$107,'PA 2021'!$Y$9:$Y$107)</f>
        <v>0</v>
      </c>
      <c r="E103" s="54">
        <f t="shared" si="1"/>
        <v>0</v>
      </c>
    </row>
    <row r="104" spans="2:5" ht="38.25" x14ac:dyDescent="0.25">
      <c r="B104" s="31">
        <v>11111</v>
      </c>
      <c r="C104" s="32" t="s">
        <v>805</v>
      </c>
      <c r="D104" s="81">
        <f>+SUMPRODUCT(('PA 2021'!$N$9:$N$107=B104)*1,'PA 2021'!$AI$9:$AI$107,'PA 2021'!$Y$9:$Y$107)</f>
        <v>0</v>
      </c>
      <c r="E104" s="54">
        <f t="shared" si="1"/>
        <v>0</v>
      </c>
    </row>
    <row r="105" spans="2:5" ht="38.25" x14ac:dyDescent="0.25">
      <c r="B105" s="31">
        <v>11112</v>
      </c>
      <c r="C105" s="32" t="s">
        <v>49</v>
      </c>
      <c r="D105" s="81">
        <f>+SUMPRODUCT(('PA 2021'!$N$9:$N$107=B105)*1,'PA 2021'!$AI$9:$AI$107,'PA 2021'!$Y$9:$Y$107)</f>
        <v>0</v>
      </c>
      <c r="E105" s="54">
        <f t="shared" si="1"/>
        <v>0</v>
      </c>
    </row>
    <row r="106" spans="2:5" ht="25.5" x14ac:dyDescent="0.25">
      <c r="B106" s="31">
        <v>11113</v>
      </c>
      <c r="C106" s="32" t="s">
        <v>48</v>
      </c>
      <c r="D106" s="81">
        <f>+SUMPRODUCT(('PA 2021'!$N$9:$N$107=B106)*1,'PA 2021'!$AI$9:$AI$107,'PA 2021'!$Y$9:$Y$107)</f>
        <v>0</v>
      </c>
      <c r="E106" s="54">
        <f t="shared" si="1"/>
        <v>0</v>
      </c>
    </row>
    <row r="107" spans="2:5" ht="38.25" x14ac:dyDescent="0.25">
      <c r="B107" s="31">
        <v>11121</v>
      </c>
      <c r="C107" s="32" t="s">
        <v>806</v>
      </c>
      <c r="D107" s="81">
        <f>+SUMPRODUCT(('PA 2021'!$N$9:$N$107=B107)*1,'PA 2021'!$AI$9:$AI$107,'PA 2021'!$Y$9:$Y$107)</f>
        <v>0</v>
      </c>
      <c r="E107" s="54">
        <f t="shared" si="1"/>
        <v>0</v>
      </c>
    </row>
    <row r="108" spans="2:5" ht="25.5" x14ac:dyDescent="0.25">
      <c r="B108" s="31">
        <v>11122</v>
      </c>
      <c r="C108" s="32" t="s">
        <v>55</v>
      </c>
      <c r="D108" s="81">
        <f>+SUMPRODUCT(('PA 2021'!$N$9:$N$107=B108)*1,'PA 2021'!$AI$9:$AI$107,'PA 2021'!$Y$9:$Y$107)</f>
        <v>0</v>
      </c>
      <c r="E108" s="54">
        <f t="shared" si="1"/>
        <v>0</v>
      </c>
    </row>
    <row r="109" spans="2:5" ht="25.5" x14ac:dyDescent="0.25">
      <c r="B109" s="31">
        <v>11131</v>
      </c>
      <c r="C109" s="32" t="s">
        <v>807</v>
      </c>
      <c r="D109" s="81">
        <f>+SUMPRODUCT(('PA 2021'!$N$9:$N$107=B109)*1,'PA 2021'!$AI$9:$AI$107,'PA 2021'!$Y$9:$Y$107)</f>
        <v>0</v>
      </c>
      <c r="E109" s="54">
        <f t="shared" si="1"/>
        <v>0</v>
      </c>
    </row>
    <row r="110" spans="2:5" ht="25.5" x14ac:dyDescent="0.25">
      <c r="B110" s="31">
        <v>11132</v>
      </c>
      <c r="C110" s="32" t="s">
        <v>38</v>
      </c>
      <c r="D110" s="81">
        <f>+SUMPRODUCT(('PA 2021'!$N$9:$N$107=B110)*1,'PA 2021'!$AI$9:$AI$107,'PA 2021'!$Y$9:$Y$107)</f>
        <v>0</v>
      </c>
      <c r="E110" s="54">
        <f t="shared" si="1"/>
        <v>0</v>
      </c>
    </row>
    <row r="111" spans="2:5" x14ac:dyDescent="0.25">
      <c r="B111" s="31">
        <v>11133</v>
      </c>
      <c r="C111" s="32" t="s">
        <v>808</v>
      </c>
      <c r="D111" s="81">
        <f>+SUMPRODUCT(('PA 2021'!$N$9:$N$107=B111)*1,'PA 2021'!$AI$9:$AI$107,'PA 2021'!$Y$9:$Y$107)</f>
        <v>0</v>
      </c>
      <c r="E111" s="54">
        <f t="shared" si="1"/>
        <v>0</v>
      </c>
    </row>
    <row r="112" spans="2:5" ht="25.5" x14ac:dyDescent="0.25">
      <c r="B112" s="31">
        <v>11134</v>
      </c>
      <c r="C112" s="32" t="s">
        <v>40</v>
      </c>
      <c r="D112" s="81">
        <f>+SUMPRODUCT(('PA 2021'!$N$9:$N$107=B112)*1,'PA 2021'!$AI$9:$AI$107,'PA 2021'!$Y$9:$Y$107)</f>
        <v>0</v>
      </c>
      <c r="E112" s="54">
        <f t="shared" si="1"/>
        <v>0</v>
      </c>
    </row>
    <row r="113" spans="2:5" x14ac:dyDescent="0.25">
      <c r="B113" s="31">
        <v>11135</v>
      </c>
      <c r="C113" s="32" t="s">
        <v>45</v>
      </c>
      <c r="D113" s="81">
        <f>+SUMPRODUCT(('PA 2021'!$N$9:$N$107=B113)*1,'PA 2021'!$AI$9:$AI$107,'PA 2021'!$Y$9:$Y$107)</f>
        <v>0</v>
      </c>
      <c r="E113" s="54">
        <f t="shared" si="1"/>
        <v>0</v>
      </c>
    </row>
    <row r="114" spans="2:5" ht="25.5" x14ac:dyDescent="0.25">
      <c r="B114" s="31">
        <v>11136</v>
      </c>
      <c r="C114" s="32" t="s">
        <v>42</v>
      </c>
      <c r="D114" s="81">
        <f>+SUMPRODUCT(('PA 2021'!$N$9:$N$107=B114)*1,'PA 2021'!$AI$9:$AI$107,'PA 2021'!$Y$9:$Y$107)</f>
        <v>0</v>
      </c>
      <c r="E114" s="54">
        <f t="shared" si="1"/>
        <v>0</v>
      </c>
    </row>
    <row r="115" spans="2:5" ht="25.5" x14ac:dyDescent="0.25">
      <c r="B115" s="31">
        <v>11137</v>
      </c>
      <c r="C115" s="32" t="s">
        <v>39</v>
      </c>
      <c r="D115" s="81">
        <f>+SUMPRODUCT(('PA 2021'!$N$9:$N$107=B115)*1,'PA 2021'!$AI$9:$AI$107,'PA 2021'!$Y$9:$Y$107)</f>
        <v>0</v>
      </c>
      <c r="E115" s="54">
        <f t="shared" si="1"/>
        <v>0</v>
      </c>
    </row>
    <row r="116" spans="2:5" ht="25.5" x14ac:dyDescent="0.25">
      <c r="B116" s="31">
        <v>11138</v>
      </c>
      <c r="C116" s="32" t="s">
        <v>809</v>
      </c>
      <c r="D116" s="81">
        <f>+SUMPRODUCT(('PA 2021'!$N$9:$N$107=B116)*1,'PA 2021'!$AI$9:$AI$107,'PA 2021'!$Y$9:$Y$107)</f>
        <v>0</v>
      </c>
      <c r="E116" s="54">
        <f t="shared" si="1"/>
        <v>0</v>
      </c>
    </row>
    <row r="117" spans="2:5" ht="38.25" x14ac:dyDescent="0.25">
      <c r="B117" s="31">
        <v>11141</v>
      </c>
      <c r="C117" s="32" t="s">
        <v>51</v>
      </c>
      <c r="D117" s="81">
        <f>+SUMPRODUCT(('PA 2021'!$N$9:$N$107=B117)*1,'PA 2021'!$AI$9:$AI$107,'PA 2021'!$Y$9:$Y$107)</f>
        <v>0</v>
      </c>
      <c r="E117" s="54">
        <f t="shared" si="1"/>
        <v>0</v>
      </c>
    </row>
    <row r="118" spans="2:5" ht="25.5" x14ac:dyDescent="0.25">
      <c r="B118" s="31">
        <v>11142</v>
      </c>
      <c r="C118" s="32" t="s">
        <v>810</v>
      </c>
      <c r="D118" s="81">
        <f>+SUMPRODUCT(('PA 2021'!$N$9:$N$107=B118)*1,'PA 2021'!$AI$9:$AI$107,'PA 2021'!$Y$9:$Y$107)</f>
        <v>0</v>
      </c>
      <c r="E118" s="54">
        <f t="shared" si="1"/>
        <v>0</v>
      </c>
    </row>
    <row r="119" spans="2:5" ht="38.25" x14ac:dyDescent="0.25">
      <c r="B119" s="31">
        <v>11211</v>
      </c>
      <c r="C119" s="32" t="s">
        <v>16</v>
      </c>
      <c r="D119" s="81">
        <f>+SUMPRODUCT(('PA 2021'!$N$9:$N$107=B119)*1,'PA 2021'!$AI$9:$AI$107,'PA 2021'!$Y$9:$Y$107)</f>
        <v>0</v>
      </c>
      <c r="E119" s="54">
        <f t="shared" si="1"/>
        <v>0</v>
      </c>
    </row>
    <row r="120" spans="2:5" ht="25.5" x14ac:dyDescent="0.25">
      <c r="B120" s="31">
        <v>11212</v>
      </c>
      <c r="C120" s="32" t="s">
        <v>17</v>
      </c>
      <c r="D120" s="81">
        <f>+SUMPRODUCT(('PA 2021'!$N$9:$N$107=B120)*1,'PA 2021'!$AI$9:$AI$107,'PA 2021'!$Y$9:$Y$107)</f>
        <v>0</v>
      </c>
      <c r="E120" s="54">
        <f t="shared" si="1"/>
        <v>0</v>
      </c>
    </row>
    <row r="121" spans="2:5" ht="25.5" x14ac:dyDescent="0.25">
      <c r="B121" s="31">
        <v>11213</v>
      </c>
      <c r="C121" s="32" t="s">
        <v>811</v>
      </c>
      <c r="D121" s="81">
        <f>+SUMPRODUCT(('PA 2021'!$N$9:$N$107=B121)*1,'PA 2021'!$AI$9:$AI$107,'PA 2021'!$Y$9:$Y$107)</f>
        <v>0</v>
      </c>
      <c r="E121" s="54">
        <f t="shared" si="1"/>
        <v>0</v>
      </c>
    </row>
    <row r="122" spans="2:5" ht="25.5" x14ac:dyDescent="0.25">
      <c r="B122" s="31">
        <v>11214</v>
      </c>
      <c r="C122" s="32" t="s">
        <v>15</v>
      </c>
      <c r="D122" s="81">
        <f>+SUMPRODUCT(('PA 2021'!$N$9:$N$107=B122)*1,'PA 2021'!$AI$9:$AI$107,'PA 2021'!$Y$9:$Y$107)</f>
        <v>0</v>
      </c>
      <c r="E122" s="54">
        <f t="shared" si="1"/>
        <v>0</v>
      </c>
    </row>
    <row r="123" spans="2:5" ht="25.5" x14ac:dyDescent="0.25">
      <c r="B123" s="31">
        <v>11221</v>
      </c>
      <c r="C123" s="32" t="s">
        <v>8</v>
      </c>
      <c r="D123" s="81">
        <f>+SUMPRODUCT(('PA 2021'!$N$9:$N$107=B123)*1,'PA 2021'!$AI$9:$AI$107,'PA 2021'!$Y$9:$Y$107)</f>
        <v>0</v>
      </c>
      <c r="E123" s="54">
        <f t="shared" si="1"/>
        <v>0</v>
      </c>
    </row>
    <row r="124" spans="2:5" ht="51" x14ac:dyDescent="0.25">
      <c r="B124" s="31">
        <v>11222</v>
      </c>
      <c r="C124" s="32" t="s">
        <v>11</v>
      </c>
      <c r="D124" s="81">
        <f>+SUMPRODUCT(('PA 2021'!$N$9:$N$107=B124)*1,'PA 2021'!$AI$9:$AI$107,'PA 2021'!$Y$9:$Y$107)</f>
        <v>0</v>
      </c>
      <c r="E124" s="54">
        <f t="shared" si="1"/>
        <v>0</v>
      </c>
    </row>
    <row r="125" spans="2:5" ht="38.25" x14ac:dyDescent="0.25">
      <c r="B125" s="31">
        <v>11223</v>
      </c>
      <c r="C125" s="32" t="s">
        <v>10</v>
      </c>
      <c r="D125" s="81">
        <f>+SUMPRODUCT(('PA 2021'!$N$9:$N$107=B125)*1,'PA 2021'!$AI$9:$AI$107,'PA 2021'!$Y$9:$Y$107)</f>
        <v>0</v>
      </c>
      <c r="E125" s="54">
        <f t="shared" si="1"/>
        <v>0</v>
      </c>
    </row>
    <row r="126" spans="2:5" ht="25.5" x14ac:dyDescent="0.25">
      <c r="B126" s="31">
        <v>11224</v>
      </c>
      <c r="C126" s="32" t="s">
        <v>9</v>
      </c>
      <c r="D126" s="81">
        <f>+SUMPRODUCT(('PA 2021'!$N$9:$N$107=B126)*1,'PA 2021'!$AI$9:$AI$107,'PA 2021'!$Y$9:$Y$107)</f>
        <v>0</v>
      </c>
      <c r="E126" s="54">
        <f t="shared" si="1"/>
        <v>0</v>
      </c>
    </row>
    <row r="127" spans="2:5" ht="25.5" x14ac:dyDescent="0.25">
      <c r="B127" s="31">
        <v>11225</v>
      </c>
      <c r="C127" s="32" t="s">
        <v>12</v>
      </c>
      <c r="D127" s="81">
        <f>+SUMPRODUCT(('PA 2021'!$N$9:$N$107=B127)*1,'PA 2021'!$AI$9:$AI$107,'PA 2021'!$Y$9:$Y$107)</f>
        <v>0</v>
      </c>
      <c r="E127" s="54">
        <f t="shared" si="1"/>
        <v>0</v>
      </c>
    </row>
    <row r="128" spans="2:5" ht="25.5" x14ac:dyDescent="0.25">
      <c r="B128" s="31">
        <v>11231</v>
      </c>
      <c r="C128" s="32" t="s">
        <v>20</v>
      </c>
      <c r="D128" s="81">
        <f>+SUMPRODUCT(('PA 2021'!$N$9:$N$107=B128)*1,'PA 2021'!$AI$9:$AI$107,'PA 2021'!$Y$9:$Y$107)</f>
        <v>0</v>
      </c>
      <c r="E128" s="54">
        <f t="shared" si="1"/>
        <v>0</v>
      </c>
    </row>
    <row r="129" spans="2:5" ht="38.25" x14ac:dyDescent="0.25">
      <c r="B129" s="31">
        <v>11232</v>
      </c>
      <c r="C129" s="32" t="s">
        <v>21</v>
      </c>
      <c r="D129" s="81">
        <f>+SUMPRODUCT(('PA 2021'!$N$9:$N$107=B129)*1,'PA 2021'!$AI$9:$AI$107,'PA 2021'!$Y$9:$Y$107)</f>
        <v>0</v>
      </c>
      <c r="E129" s="54">
        <f t="shared" si="1"/>
        <v>0</v>
      </c>
    </row>
    <row r="130" spans="2:5" ht="51" x14ac:dyDescent="0.25">
      <c r="B130" s="31">
        <v>11233</v>
      </c>
      <c r="C130" s="32" t="s">
        <v>19</v>
      </c>
      <c r="D130" s="81">
        <f>+SUMPRODUCT(('PA 2021'!$N$9:$N$107=B130)*1,'PA 2021'!$AI$9:$AI$107,'PA 2021'!$Y$9:$Y$107)</f>
        <v>0</v>
      </c>
      <c r="E130" s="54">
        <f t="shared" si="1"/>
        <v>0</v>
      </c>
    </row>
    <row r="131" spans="2:5" ht="38.25" x14ac:dyDescent="0.25">
      <c r="B131" s="31">
        <v>11241</v>
      </c>
      <c r="C131" s="32" t="s">
        <v>23</v>
      </c>
      <c r="D131" s="81">
        <f>+SUMPRODUCT(('PA 2021'!$N$9:$N$107=B131)*1,'PA 2021'!$AI$9:$AI$107,'PA 2021'!$Y$9:$Y$107)</f>
        <v>0</v>
      </c>
      <c r="E131" s="54">
        <f t="shared" ref="E131:E194" si="2">+IF(D131&gt;1,1,D131)</f>
        <v>0</v>
      </c>
    </row>
    <row r="132" spans="2:5" ht="38.25" x14ac:dyDescent="0.25">
      <c r="B132" s="31">
        <v>11242</v>
      </c>
      <c r="C132" s="32" t="s">
        <v>812</v>
      </c>
      <c r="D132" s="81">
        <f>+SUMPRODUCT(('PA 2021'!$N$9:$N$107=B132)*1,'PA 2021'!$AI$9:$AI$107,'PA 2021'!$Y$9:$Y$107)</f>
        <v>0</v>
      </c>
      <c r="E132" s="54">
        <f t="shared" si="2"/>
        <v>0</v>
      </c>
    </row>
    <row r="133" spans="2:5" ht="51" x14ac:dyDescent="0.25">
      <c r="B133" s="31">
        <v>11243</v>
      </c>
      <c r="C133" s="32" t="s">
        <v>813</v>
      </c>
      <c r="D133" s="81">
        <f>+SUMPRODUCT(('PA 2021'!$N$9:$N$107=B133)*1,'PA 2021'!$AI$9:$AI$107,'PA 2021'!$Y$9:$Y$107)</f>
        <v>0</v>
      </c>
      <c r="E133" s="54">
        <f t="shared" si="2"/>
        <v>0</v>
      </c>
    </row>
    <row r="134" spans="2:5" ht="25.5" x14ac:dyDescent="0.25">
      <c r="B134" s="31">
        <v>2111</v>
      </c>
      <c r="C134" s="32" t="s">
        <v>453</v>
      </c>
      <c r="D134" s="81">
        <f>+SUMPRODUCT(('PA 2021'!$N$9:$N$107=B134)*1,'PA 2021'!$AI$9:$AI$107,'PA 2021'!$Y$9:$Y$107)</f>
        <v>0</v>
      </c>
      <c r="E134" s="54">
        <f t="shared" si="2"/>
        <v>0</v>
      </c>
    </row>
    <row r="135" spans="2:5" ht="25.5" x14ac:dyDescent="0.25">
      <c r="B135" s="31">
        <v>2112</v>
      </c>
      <c r="C135" s="32" t="s">
        <v>814</v>
      </c>
      <c r="D135" s="81">
        <f>+SUMPRODUCT(('PA 2021'!$N$9:$N$107=B135)*1,'PA 2021'!$AI$9:$AI$107,'PA 2021'!$Y$9:$Y$107)</f>
        <v>0</v>
      </c>
      <c r="E135" s="54">
        <f t="shared" si="2"/>
        <v>0</v>
      </c>
    </row>
    <row r="136" spans="2:5" ht="51" x14ac:dyDescent="0.25">
      <c r="B136" s="31">
        <v>2121</v>
      </c>
      <c r="C136" s="32" t="s">
        <v>815</v>
      </c>
      <c r="D136" s="81">
        <f>+SUMPRODUCT(('PA 2021'!$N$9:$N$107=B136)*1,'PA 2021'!$AI$9:$AI$107,'PA 2021'!$Y$9:$Y$107)</f>
        <v>0</v>
      </c>
      <c r="E136" s="54">
        <f t="shared" si="2"/>
        <v>0</v>
      </c>
    </row>
    <row r="137" spans="2:5" ht="25.5" x14ac:dyDescent="0.25">
      <c r="B137" s="31">
        <v>2122</v>
      </c>
      <c r="C137" s="32" t="s">
        <v>450</v>
      </c>
      <c r="D137" s="81">
        <f>+SUMPRODUCT(('PA 2021'!$N$9:$N$107=B137)*1,'PA 2021'!$AI$9:$AI$107,'PA 2021'!$Y$9:$Y$107)</f>
        <v>0</v>
      </c>
      <c r="E137" s="54">
        <f t="shared" si="2"/>
        <v>0</v>
      </c>
    </row>
    <row r="138" spans="2:5" ht="38.25" x14ac:dyDescent="0.25">
      <c r="B138" s="31">
        <v>2131</v>
      </c>
      <c r="C138" s="32" t="s">
        <v>816</v>
      </c>
      <c r="D138" s="81">
        <f>+SUMPRODUCT(('PA 2021'!$N$9:$N$107=B138)*1,'PA 2021'!$AI$9:$AI$107,'PA 2021'!$Y$9:$Y$107)</f>
        <v>0</v>
      </c>
      <c r="E138" s="54">
        <f t="shared" si="2"/>
        <v>0</v>
      </c>
    </row>
    <row r="139" spans="2:5" ht="25.5" x14ac:dyDescent="0.25">
      <c r="B139" s="31">
        <v>2132</v>
      </c>
      <c r="C139" s="32" t="s">
        <v>460</v>
      </c>
      <c r="D139" s="81">
        <f>+SUMPRODUCT(('PA 2021'!$N$9:$N$107=B139)*1,'PA 2021'!$AI$9:$AI$107,'PA 2021'!$Y$9:$Y$107)</f>
        <v>0</v>
      </c>
      <c r="E139" s="54">
        <f t="shared" si="2"/>
        <v>0</v>
      </c>
    </row>
    <row r="140" spans="2:5" ht="38.25" x14ac:dyDescent="0.25">
      <c r="B140" s="31">
        <v>2141</v>
      </c>
      <c r="C140" s="32" t="s">
        <v>817</v>
      </c>
      <c r="D140" s="81">
        <f>+SUMPRODUCT(('PA 2021'!$N$9:$N$107=B140)*1,'PA 2021'!$AI$9:$AI$107,'PA 2021'!$Y$9:$Y$107)</f>
        <v>0</v>
      </c>
      <c r="E140" s="54">
        <f t="shared" si="2"/>
        <v>0</v>
      </c>
    </row>
    <row r="141" spans="2:5" ht="38.25" x14ac:dyDescent="0.25">
      <c r="B141" s="31">
        <v>2142</v>
      </c>
      <c r="C141" s="32" t="s">
        <v>818</v>
      </c>
      <c r="D141" s="81">
        <f>+SUMPRODUCT(('PA 2021'!$N$9:$N$107=B141)*1,'PA 2021'!$AI$9:$AI$107,'PA 2021'!$Y$9:$Y$107)</f>
        <v>0</v>
      </c>
      <c r="E141" s="54">
        <f t="shared" si="2"/>
        <v>0</v>
      </c>
    </row>
    <row r="142" spans="2:5" ht="38.25" x14ac:dyDescent="0.25">
      <c r="B142" s="31">
        <v>2211</v>
      </c>
      <c r="C142" s="32" t="s">
        <v>432</v>
      </c>
      <c r="D142" s="81">
        <f>+SUMPRODUCT(('PA 2021'!$N$9:$N$107=B142)*1,'PA 2021'!$AI$9:$AI$107,'PA 2021'!$Y$9:$Y$107)</f>
        <v>0</v>
      </c>
      <c r="E142" s="54">
        <f t="shared" si="2"/>
        <v>0</v>
      </c>
    </row>
    <row r="143" spans="2:5" ht="25.5" x14ac:dyDescent="0.25">
      <c r="B143" s="31">
        <v>2212</v>
      </c>
      <c r="C143" s="32" t="s">
        <v>430</v>
      </c>
      <c r="D143" s="81">
        <f>+SUMPRODUCT(('PA 2021'!$N$9:$N$107=B143)*1,'PA 2021'!$AI$9:$AI$107,'PA 2021'!$Y$9:$Y$107)</f>
        <v>0</v>
      </c>
      <c r="E143" s="54">
        <f t="shared" si="2"/>
        <v>0</v>
      </c>
    </row>
    <row r="144" spans="2:5" ht="25.5" x14ac:dyDescent="0.25">
      <c r="B144" s="31">
        <v>2213</v>
      </c>
      <c r="C144" s="32" t="s">
        <v>819</v>
      </c>
      <c r="D144" s="81">
        <f>+SUMPRODUCT(('PA 2021'!$N$9:$N$107=B144)*1,'PA 2021'!$AI$9:$AI$107,'PA 2021'!$Y$9:$Y$107)</f>
        <v>0</v>
      </c>
      <c r="E144" s="54">
        <f t="shared" si="2"/>
        <v>0</v>
      </c>
    </row>
    <row r="145" spans="2:5" ht="51" x14ac:dyDescent="0.25">
      <c r="B145" s="31">
        <v>2214</v>
      </c>
      <c r="C145" s="32" t="s">
        <v>820</v>
      </c>
      <c r="D145" s="81">
        <f>+SUMPRODUCT(('PA 2021'!$N$9:$N$107=B145)*1,'PA 2021'!$AI$9:$AI$107,'PA 2021'!$Y$9:$Y$107)</f>
        <v>0</v>
      </c>
      <c r="E145" s="54">
        <f t="shared" si="2"/>
        <v>0</v>
      </c>
    </row>
    <row r="146" spans="2:5" ht="25.5" x14ac:dyDescent="0.25">
      <c r="B146" s="31">
        <v>2215</v>
      </c>
      <c r="C146" s="32" t="s">
        <v>431</v>
      </c>
      <c r="D146" s="81">
        <f>+SUMPRODUCT(('PA 2021'!$N$9:$N$107=B146)*1,'PA 2021'!$AI$9:$AI$107,'PA 2021'!$Y$9:$Y$107)</f>
        <v>0</v>
      </c>
      <c r="E146" s="54">
        <f t="shared" si="2"/>
        <v>0</v>
      </c>
    </row>
    <row r="147" spans="2:5" ht="25.5" x14ac:dyDescent="0.25">
      <c r="B147" s="31">
        <v>2216</v>
      </c>
      <c r="C147" s="32" t="s">
        <v>427</v>
      </c>
      <c r="D147" s="81">
        <f>+SUMPRODUCT(('PA 2021'!$N$9:$N$107=B147)*1,'PA 2021'!$AI$9:$AI$107,'PA 2021'!$Y$9:$Y$107)</f>
        <v>0</v>
      </c>
      <c r="E147" s="54">
        <f t="shared" si="2"/>
        <v>0</v>
      </c>
    </row>
    <row r="148" spans="2:5" ht="25.5" x14ac:dyDescent="0.25">
      <c r="B148" s="31">
        <v>2311</v>
      </c>
      <c r="C148" s="32" t="s">
        <v>821</v>
      </c>
      <c r="D148" s="81">
        <f>+SUMPRODUCT(('PA 2021'!$N$9:$N$107=B148)*1,'PA 2021'!$AI$9:$AI$107,'PA 2021'!$Y$9:$Y$107)</f>
        <v>0</v>
      </c>
      <c r="E148" s="54">
        <f t="shared" si="2"/>
        <v>0</v>
      </c>
    </row>
    <row r="149" spans="2:5" ht="38.25" x14ac:dyDescent="0.25">
      <c r="B149" s="31">
        <v>2312</v>
      </c>
      <c r="C149" s="32" t="s">
        <v>822</v>
      </c>
      <c r="D149" s="81">
        <f>+SUMPRODUCT(('PA 2021'!$N$9:$N$107=B149)*1,'PA 2021'!$AI$9:$AI$107,'PA 2021'!$Y$9:$Y$107)</f>
        <v>0</v>
      </c>
      <c r="E149" s="54">
        <f t="shared" si="2"/>
        <v>0</v>
      </c>
    </row>
    <row r="150" spans="2:5" ht="51" x14ac:dyDescent="0.25">
      <c r="B150" s="31">
        <v>2313</v>
      </c>
      <c r="C150" s="32" t="s">
        <v>823</v>
      </c>
      <c r="D150" s="81">
        <f>+SUMPRODUCT(('PA 2021'!$N$9:$N$107=B150)*1,'PA 2021'!$AI$9:$AI$107,'PA 2021'!$Y$9:$Y$107)</f>
        <v>0</v>
      </c>
      <c r="E150" s="54">
        <f t="shared" si="2"/>
        <v>0</v>
      </c>
    </row>
    <row r="151" spans="2:5" ht="51" x14ac:dyDescent="0.25">
      <c r="B151" s="31">
        <v>2314</v>
      </c>
      <c r="C151" s="32" t="s">
        <v>824</v>
      </c>
      <c r="D151" s="81">
        <f>+SUMPRODUCT(('PA 2021'!$N$9:$N$107=B151)*1,'PA 2021'!$AI$9:$AI$107,'PA 2021'!$Y$9:$Y$107)</f>
        <v>0</v>
      </c>
      <c r="E151" s="54">
        <f t="shared" si="2"/>
        <v>0</v>
      </c>
    </row>
    <row r="152" spans="2:5" ht="38.25" x14ac:dyDescent="0.25">
      <c r="B152" s="31">
        <v>2315</v>
      </c>
      <c r="C152" s="32" t="s">
        <v>413</v>
      </c>
      <c r="D152" s="81">
        <f>+SUMPRODUCT(('PA 2021'!$N$9:$N$107=B152)*1,'PA 2021'!$AI$9:$AI$107,'PA 2021'!$Y$9:$Y$107)</f>
        <v>0</v>
      </c>
      <c r="E152" s="54">
        <f t="shared" si="2"/>
        <v>0</v>
      </c>
    </row>
    <row r="153" spans="2:5" ht="25.5" x14ac:dyDescent="0.25">
      <c r="B153" s="31">
        <v>2321</v>
      </c>
      <c r="C153" s="32" t="s">
        <v>407</v>
      </c>
      <c r="D153" s="81">
        <f>+SUMPRODUCT(('PA 2021'!$N$9:$N$107=B153)*1,'PA 2021'!$AI$9:$AI$107,'PA 2021'!$Y$9:$Y$107)</f>
        <v>0</v>
      </c>
      <c r="E153" s="54">
        <f t="shared" si="2"/>
        <v>0</v>
      </c>
    </row>
    <row r="154" spans="2:5" ht="25.5" x14ac:dyDescent="0.25">
      <c r="B154" s="31">
        <v>2322</v>
      </c>
      <c r="C154" s="32" t="s">
        <v>405</v>
      </c>
      <c r="D154" s="81">
        <f>+SUMPRODUCT(('PA 2021'!$N$9:$N$107=B154)*1,'PA 2021'!$AI$9:$AI$107,'PA 2021'!$Y$9:$Y$107)</f>
        <v>0</v>
      </c>
      <c r="E154" s="54">
        <f t="shared" si="2"/>
        <v>0</v>
      </c>
    </row>
    <row r="155" spans="2:5" ht="25.5" x14ac:dyDescent="0.25">
      <c r="B155" s="31">
        <v>2323</v>
      </c>
      <c r="C155" s="32" t="s">
        <v>406</v>
      </c>
      <c r="D155" s="81">
        <f>+SUMPRODUCT(('PA 2021'!$N$9:$N$107=B155)*1,'PA 2021'!$AI$9:$AI$107,'PA 2021'!$Y$9:$Y$107)</f>
        <v>0</v>
      </c>
      <c r="E155" s="54">
        <f t="shared" si="2"/>
        <v>0</v>
      </c>
    </row>
    <row r="156" spans="2:5" x14ac:dyDescent="0.25">
      <c r="B156" s="31">
        <v>2324</v>
      </c>
      <c r="C156" s="32" t="s">
        <v>408</v>
      </c>
      <c r="D156" s="81">
        <f>+SUMPRODUCT(('PA 2021'!$N$9:$N$107=B156)*1,'PA 2021'!$AI$9:$AI$107,'PA 2021'!$Y$9:$Y$107)</f>
        <v>0</v>
      </c>
      <c r="E156" s="54">
        <f t="shared" si="2"/>
        <v>0</v>
      </c>
    </row>
    <row r="157" spans="2:5" ht="38.25" x14ac:dyDescent="0.25">
      <c r="B157" s="31">
        <v>2411</v>
      </c>
      <c r="C157" s="32" t="s">
        <v>470</v>
      </c>
      <c r="D157" s="81">
        <f>+SUMPRODUCT(('PA 2021'!$N$9:$N$107=B157)*1,'PA 2021'!$AI$9:$AI$107,'PA 2021'!$Y$9:$Y$107)</f>
        <v>0</v>
      </c>
      <c r="E157" s="54">
        <f t="shared" si="2"/>
        <v>0</v>
      </c>
    </row>
    <row r="158" spans="2:5" ht="25.5" x14ac:dyDescent="0.25">
      <c r="B158" s="31">
        <v>2412</v>
      </c>
      <c r="C158" s="32" t="s">
        <v>468</v>
      </c>
      <c r="D158" s="81">
        <f>+SUMPRODUCT(('PA 2021'!$N$9:$N$107=B158)*1,'PA 2021'!$AI$9:$AI$107,'PA 2021'!$Y$9:$Y$107)</f>
        <v>0</v>
      </c>
      <c r="E158" s="54">
        <f t="shared" si="2"/>
        <v>0</v>
      </c>
    </row>
    <row r="159" spans="2:5" ht="25.5" x14ac:dyDescent="0.25">
      <c r="B159" s="31">
        <v>2413</v>
      </c>
      <c r="C159" s="32" t="s">
        <v>825</v>
      </c>
      <c r="D159" s="81">
        <f>+SUMPRODUCT(('PA 2021'!$N$9:$N$107=B159)*1,'PA 2021'!$AI$9:$AI$107,'PA 2021'!$Y$9:$Y$107)</f>
        <v>0</v>
      </c>
      <c r="E159" s="54">
        <f t="shared" si="2"/>
        <v>0</v>
      </c>
    </row>
    <row r="160" spans="2:5" ht="25.5" x14ac:dyDescent="0.25">
      <c r="B160" s="31">
        <v>2414</v>
      </c>
      <c r="C160" s="32" t="s">
        <v>469</v>
      </c>
      <c r="D160" s="81">
        <f>+SUMPRODUCT(('PA 2021'!$N$9:$N$107=B160)*1,'PA 2021'!$AI$9:$AI$107,'PA 2021'!$Y$9:$Y$107)</f>
        <v>0</v>
      </c>
      <c r="E160" s="54">
        <f t="shared" si="2"/>
        <v>0</v>
      </c>
    </row>
    <row r="161" spans="2:5" x14ac:dyDescent="0.25">
      <c r="B161" s="31">
        <v>2415</v>
      </c>
      <c r="C161" s="32" t="s">
        <v>467</v>
      </c>
      <c r="D161" s="81">
        <f>+SUMPRODUCT(('PA 2021'!$N$9:$N$107=B161)*1,'PA 2021'!$AI$9:$AI$107,'PA 2021'!$Y$9:$Y$107)</f>
        <v>0</v>
      </c>
      <c r="E161" s="54">
        <f t="shared" si="2"/>
        <v>0</v>
      </c>
    </row>
    <row r="162" spans="2:5" x14ac:dyDescent="0.25">
      <c r="B162" s="31">
        <v>2416</v>
      </c>
      <c r="C162" s="32" t="s">
        <v>472</v>
      </c>
      <c r="D162" s="81">
        <f>+SUMPRODUCT(('PA 2021'!$N$9:$N$107=B162)*1,'PA 2021'!$AI$9:$AI$107,'PA 2021'!$Y$9:$Y$107)</f>
        <v>0</v>
      </c>
      <c r="E162" s="54">
        <f t="shared" si="2"/>
        <v>0</v>
      </c>
    </row>
    <row r="163" spans="2:5" ht="25.5" x14ac:dyDescent="0.25">
      <c r="B163" s="31">
        <v>2417</v>
      </c>
      <c r="C163" s="32" t="s">
        <v>466</v>
      </c>
      <c r="D163" s="81">
        <f>+SUMPRODUCT(('PA 2021'!$N$9:$N$107=B163)*1,'PA 2021'!$AI$9:$AI$107,'PA 2021'!$Y$9:$Y$107)</f>
        <v>0</v>
      </c>
      <c r="E163" s="54">
        <f t="shared" si="2"/>
        <v>0</v>
      </c>
    </row>
    <row r="164" spans="2:5" ht="25.5" x14ac:dyDescent="0.25">
      <c r="B164" s="31">
        <v>2418</v>
      </c>
      <c r="C164" s="32" t="s">
        <v>464</v>
      </c>
      <c r="D164" s="81">
        <f>+SUMPRODUCT(('PA 2021'!$N$9:$N$107=B164)*1,'PA 2021'!$AI$9:$AI$107,'PA 2021'!$Y$9:$Y$107)</f>
        <v>0</v>
      </c>
      <c r="E164" s="54">
        <f t="shared" si="2"/>
        <v>0</v>
      </c>
    </row>
    <row r="165" spans="2:5" ht="25.5" x14ac:dyDescent="0.25">
      <c r="B165" s="31">
        <v>2419</v>
      </c>
      <c r="C165" s="32" t="s">
        <v>471</v>
      </c>
      <c r="D165" s="81">
        <f>+SUMPRODUCT(('PA 2021'!$N$9:$N$107=B165)*1,'PA 2021'!$AI$9:$AI$107,'PA 2021'!$Y$9:$Y$107)</f>
        <v>0</v>
      </c>
      <c r="E165" s="54">
        <f t="shared" si="2"/>
        <v>0</v>
      </c>
    </row>
    <row r="166" spans="2:5" ht="38.25" x14ac:dyDescent="0.25">
      <c r="B166" s="31">
        <v>24110</v>
      </c>
      <c r="C166" s="32" t="s">
        <v>826</v>
      </c>
      <c r="D166" s="81">
        <f>+SUMPRODUCT(('PA 2021'!$N$9:$N$107=B166)*1,'PA 2021'!$AI$9:$AI$107,'PA 2021'!$Y$9:$Y$107)</f>
        <v>0</v>
      </c>
      <c r="E166" s="54">
        <f t="shared" si="2"/>
        <v>0</v>
      </c>
    </row>
    <row r="167" spans="2:5" ht="25.5" x14ac:dyDescent="0.25">
      <c r="B167" s="31">
        <v>2511</v>
      </c>
      <c r="C167" s="32" t="s">
        <v>438</v>
      </c>
      <c r="D167" s="81">
        <f>+SUMPRODUCT(('PA 2021'!$N$9:$N$107=B167)*1,'PA 2021'!$AI$9:$AI$107,'PA 2021'!$Y$9:$Y$107)</f>
        <v>0</v>
      </c>
      <c r="E167" s="54">
        <f t="shared" si="2"/>
        <v>0</v>
      </c>
    </row>
    <row r="168" spans="2:5" x14ac:dyDescent="0.25">
      <c r="B168" s="31">
        <v>2512</v>
      </c>
      <c r="C168" s="32" t="s">
        <v>827</v>
      </c>
      <c r="D168" s="81">
        <f>+SUMPRODUCT(('PA 2021'!$N$9:$N$107=B168)*1,'PA 2021'!$AI$9:$AI$107,'PA 2021'!$Y$9:$Y$107)</f>
        <v>0</v>
      </c>
      <c r="E168" s="54">
        <f t="shared" si="2"/>
        <v>0</v>
      </c>
    </row>
    <row r="169" spans="2:5" ht="25.5" x14ac:dyDescent="0.25">
      <c r="B169" s="31">
        <v>2513</v>
      </c>
      <c r="C169" s="32" t="s">
        <v>546</v>
      </c>
      <c r="D169" s="81">
        <f>+SUMPRODUCT(('PA 2021'!$N$9:$N$107=B169)*1,'PA 2021'!$AI$9:$AI$107,'PA 2021'!$Y$9:$Y$107)</f>
        <v>0</v>
      </c>
      <c r="E169" s="54">
        <f t="shared" si="2"/>
        <v>0</v>
      </c>
    </row>
    <row r="170" spans="2:5" ht="38.25" x14ac:dyDescent="0.25">
      <c r="B170" s="31">
        <v>2514</v>
      </c>
      <c r="C170" s="32" t="s">
        <v>547</v>
      </c>
      <c r="D170" s="81">
        <f>+SUMPRODUCT(('PA 2021'!$N$9:$N$107=B170)*1,'PA 2021'!$AI$9:$AI$107,'PA 2021'!$Y$9:$Y$107)</f>
        <v>0</v>
      </c>
      <c r="E170" s="54">
        <f t="shared" si="2"/>
        <v>0</v>
      </c>
    </row>
    <row r="171" spans="2:5" x14ac:dyDescent="0.25">
      <c r="B171" s="31">
        <v>2515</v>
      </c>
      <c r="C171" s="32" t="s">
        <v>828</v>
      </c>
      <c r="D171" s="81">
        <f>+SUMPRODUCT(('PA 2021'!$N$9:$N$107=B171)*1,'PA 2021'!$AI$9:$AI$107,'PA 2021'!$Y$9:$Y$107)</f>
        <v>0</v>
      </c>
      <c r="E171" s="54">
        <f t="shared" si="2"/>
        <v>0</v>
      </c>
    </row>
    <row r="172" spans="2:5" ht="38.25" x14ac:dyDescent="0.25">
      <c r="B172" s="31">
        <v>2516</v>
      </c>
      <c r="C172" s="32" t="s">
        <v>829</v>
      </c>
      <c r="D172" s="81">
        <f>+SUMPRODUCT(('PA 2021'!$N$9:$N$107=B172)*1,'PA 2021'!$AI$9:$AI$107,'PA 2021'!$Y$9:$Y$107)</f>
        <v>0</v>
      </c>
      <c r="E172" s="54">
        <f t="shared" si="2"/>
        <v>0</v>
      </c>
    </row>
    <row r="173" spans="2:5" x14ac:dyDescent="0.25">
      <c r="B173" s="31">
        <v>2517</v>
      </c>
      <c r="C173" s="32" t="s">
        <v>830</v>
      </c>
      <c r="D173" s="81">
        <f>+SUMPRODUCT(('PA 2021'!$N$9:$N$107=B173)*1,'PA 2021'!$AI$9:$AI$107,'PA 2021'!$Y$9:$Y$107)</f>
        <v>0</v>
      </c>
      <c r="E173" s="54">
        <f t="shared" si="2"/>
        <v>0</v>
      </c>
    </row>
    <row r="174" spans="2:5" x14ac:dyDescent="0.25">
      <c r="B174" s="31">
        <v>2518</v>
      </c>
      <c r="C174" s="32" t="s">
        <v>442</v>
      </c>
      <c r="D174" s="81">
        <f>+SUMPRODUCT(('PA 2021'!$N$9:$N$107=B174)*1,'PA 2021'!$AI$9:$AI$107,'PA 2021'!$Y$9:$Y$107)</f>
        <v>0</v>
      </c>
      <c r="E174" s="54">
        <f t="shared" si="2"/>
        <v>0</v>
      </c>
    </row>
    <row r="175" spans="2:5" ht="38.25" x14ac:dyDescent="0.25">
      <c r="B175" s="31">
        <v>2519</v>
      </c>
      <c r="C175" s="32" t="s">
        <v>831</v>
      </c>
      <c r="D175" s="81">
        <f>+SUMPRODUCT(('PA 2021'!$N$9:$N$107=B175)*1,'PA 2021'!$AI$9:$AI$107,'PA 2021'!$Y$9:$Y$107)</f>
        <v>0</v>
      </c>
      <c r="E175" s="54">
        <f t="shared" si="2"/>
        <v>0</v>
      </c>
    </row>
    <row r="176" spans="2:5" ht="38.25" x14ac:dyDescent="0.25">
      <c r="B176" s="31">
        <v>25110</v>
      </c>
      <c r="C176" s="32" t="s">
        <v>832</v>
      </c>
      <c r="D176" s="81">
        <f>+SUMPRODUCT(('PA 2021'!$N$9:$N$107=B176)*1,'PA 2021'!$AI$9:$AI$107,'PA 2021'!$Y$9:$Y$107)</f>
        <v>0</v>
      </c>
      <c r="E176" s="54">
        <f t="shared" si="2"/>
        <v>0</v>
      </c>
    </row>
    <row r="177" spans="2:5" ht="25.5" x14ac:dyDescent="0.25">
      <c r="B177" s="31">
        <v>2521</v>
      </c>
      <c r="C177" s="32" t="s">
        <v>446</v>
      </c>
      <c r="D177" s="81">
        <f>+SUMPRODUCT(('PA 2021'!$N$9:$N$107=B177)*1,'PA 2021'!$AI$9:$AI$107,'PA 2021'!$Y$9:$Y$107)</f>
        <v>0</v>
      </c>
      <c r="E177" s="54">
        <f t="shared" si="2"/>
        <v>0</v>
      </c>
    </row>
    <row r="178" spans="2:5" ht="25.5" x14ac:dyDescent="0.25">
      <c r="B178" s="31">
        <v>2522</v>
      </c>
      <c r="C178" s="32" t="s">
        <v>447</v>
      </c>
      <c r="D178" s="81">
        <f>+SUMPRODUCT(('PA 2021'!$N$9:$N$107=B178)*1,'PA 2021'!$AI$9:$AI$107,'PA 2021'!$Y$9:$Y$107)</f>
        <v>0</v>
      </c>
      <c r="E178" s="54">
        <f t="shared" si="2"/>
        <v>0</v>
      </c>
    </row>
    <row r="179" spans="2:5" ht="25.5" x14ac:dyDescent="0.25">
      <c r="B179" s="31">
        <v>2611</v>
      </c>
      <c r="C179" s="32" t="s">
        <v>833</v>
      </c>
      <c r="D179" s="81">
        <f>+SUMPRODUCT(('PA 2021'!$N$9:$N$107=B179)*1,'PA 2021'!$AI$9:$AI$107,'PA 2021'!$Y$9:$Y$107)</f>
        <v>0</v>
      </c>
      <c r="E179" s="54">
        <f t="shared" si="2"/>
        <v>0</v>
      </c>
    </row>
    <row r="180" spans="2:5" ht="25.5" x14ac:dyDescent="0.25">
      <c r="B180" s="31">
        <v>2612</v>
      </c>
      <c r="C180" s="32" t="s">
        <v>422</v>
      </c>
      <c r="D180" s="81">
        <f>+SUMPRODUCT(('PA 2021'!$N$9:$N$107=B180)*1,'PA 2021'!$AI$9:$AI$107,'PA 2021'!$Y$9:$Y$107)</f>
        <v>0</v>
      </c>
      <c r="E180" s="54">
        <f t="shared" si="2"/>
        <v>0</v>
      </c>
    </row>
    <row r="181" spans="2:5" ht="25.5" x14ac:dyDescent="0.25">
      <c r="B181" s="31">
        <v>2613</v>
      </c>
      <c r="C181" s="32" t="s">
        <v>834</v>
      </c>
      <c r="D181" s="81">
        <f>+SUMPRODUCT(('PA 2021'!$N$9:$N$107=B181)*1,'PA 2021'!$AI$9:$AI$107,'PA 2021'!$Y$9:$Y$107)</f>
        <v>0</v>
      </c>
      <c r="E181" s="54">
        <f t="shared" si="2"/>
        <v>0</v>
      </c>
    </row>
    <row r="182" spans="2:5" ht="25.5" x14ac:dyDescent="0.25">
      <c r="B182" s="31">
        <v>2621</v>
      </c>
      <c r="C182" s="32" t="s">
        <v>835</v>
      </c>
      <c r="D182" s="81">
        <f>+SUMPRODUCT(('PA 2021'!$N$9:$N$107=B182)*1,'PA 2021'!$AI$9:$AI$107,'PA 2021'!$Y$9:$Y$107)</f>
        <v>0</v>
      </c>
      <c r="E182" s="54">
        <f t="shared" si="2"/>
        <v>0</v>
      </c>
    </row>
    <row r="183" spans="2:5" x14ac:dyDescent="0.25">
      <c r="B183" s="31">
        <v>2622</v>
      </c>
      <c r="C183" s="32" t="s">
        <v>419</v>
      </c>
      <c r="D183" s="81">
        <f>+SUMPRODUCT(('PA 2021'!$N$9:$N$107=B183)*1,'PA 2021'!$AI$9:$AI$107,'PA 2021'!$Y$9:$Y$107)</f>
        <v>0</v>
      </c>
      <c r="E183" s="54">
        <f t="shared" si="2"/>
        <v>0</v>
      </c>
    </row>
    <row r="184" spans="2:5" ht="25.5" x14ac:dyDescent="0.25">
      <c r="B184" s="31">
        <v>2623</v>
      </c>
      <c r="C184" s="32" t="s">
        <v>417</v>
      </c>
      <c r="D184" s="81">
        <f>+SUMPRODUCT(('PA 2021'!$N$9:$N$107=B184)*1,'PA 2021'!$AI$9:$AI$107,'PA 2021'!$Y$9:$Y$107)</f>
        <v>0</v>
      </c>
      <c r="E184" s="54">
        <f t="shared" si="2"/>
        <v>0</v>
      </c>
    </row>
    <row r="185" spans="2:5" ht="25.5" x14ac:dyDescent="0.25">
      <c r="B185" s="31">
        <v>2624</v>
      </c>
      <c r="C185" s="32" t="s">
        <v>836</v>
      </c>
      <c r="D185" s="81">
        <f>+SUMPRODUCT(('PA 2021'!$N$9:$N$107=B185)*1,'PA 2021'!$AI$9:$AI$107,'PA 2021'!$Y$9:$Y$107)</f>
        <v>0</v>
      </c>
      <c r="E185" s="54">
        <f t="shared" si="2"/>
        <v>0</v>
      </c>
    </row>
    <row r="186" spans="2:5" ht="51" x14ac:dyDescent="0.25">
      <c r="B186" s="31">
        <v>3111</v>
      </c>
      <c r="C186" s="32" t="s">
        <v>331</v>
      </c>
      <c r="D186" s="81">
        <f>+SUMPRODUCT(('PA 2021'!$N$9:$N$107=B186)*1,'PA 2021'!$AI$9:$AI$107,'PA 2021'!$Y$9:$Y$107)</f>
        <v>0</v>
      </c>
      <c r="E186" s="54">
        <f t="shared" si="2"/>
        <v>0</v>
      </c>
    </row>
    <row r="187" spans="2:5" ht="38.25" x14ac:dyDescent="0.25">
      <c r="B187" s="31">
        <v>3112</v>
      </c>
      <c r="C187" s="32" t="s">
        <v>332</v>
      </c>
      <c r="D187" s="81">
        <f>+SUMPRODUCT(('PA 2021'!$N$9:$N$107=B187)*1,'PA 2021'!$AI$9:$AI$107,'PA 2021'!$Y$9:$Y$107)</f>
        <v>0</v>
      </c>
      <c r="E187" s="54">
        <f t="shared" si="2"/>
        <v>0</v>
      </c>
    </row>
    <row r="188" spans="2:5" ht="51" x14ac:dyDescent="0.25">
      <c r="B188" s="31">
        <v>3121</v>
      </c>
      <c r="C188" s="32" t="s">
        <v>349</v>
      </c>
      <c r="D188" s="81">
        <f>+SUMPRODUCT(('PA 2021'!$N$9:$N$107=B188)*1,'PA 2021'!$AI$9:$AI$107,'PA 2021'!$Y$9:$Y$107)</f>
        <v>0</v>
      </c>
      <c r="E188" s="54">
        <f t="shared" si="2"/>
        <v>0</v>
      </c>
    </row>
    <row r="189" spans="2:5" ht="51" x14ac:dyDescent="0.25">
      <c r="B189" s="31">
        <v>3122</v>
      </c>
      <c r="C189" s="32" t="s">
        <v>837</v>
      </c>
      <c r="D189" s="81">
        <f>+SUMPRODUCT(('PA 2021'!$N$9:$N$107=B189)*1,'PA 2021'!$AI$9:$AI$107,'PA 2021'!$Y$9:$Y$107)</f>
        <v>0</v>
      </c>
      <c r="E189" s="54">
        <f t="shared" si="2"/>
        <v>0</v>
      </c>
    </row>
    <row r="190" spans="2:5" ht="25.5" x14ac:dyDescent="0.25">
      <c r="B190" s="31">
        <v>3123</v>
      </c>
      <c r="C190" s="32" t="s">
        <v>350</v>
      </c>
      <c r="D190" s="81">
        <f>+SUMPRODUCT(('PA 2021'!$N$9:$N$107=B190)*1,'PA 2021'!$AI$9:$AI$107,'PA 2021'!$Y$9:$Y$107)</f>
        <v>0</v>
      </c>
      <c r="E190" s="54">
        <f t="shared" si="2"/>
        <v>0</v>
      </c>
    </row>
    <row r="191" spans="2:5" ht="89.25" x14ac:dyDescent="0.25">
      <c r="B191" s="31">
        <v>3131</v>
      </c>
      <c r="C191" s="32" t="s">
        <v>336</v>
      </c>
      <c r="D191" s="81">
        <f>+SUMPRODUCT(('PA 2021'!$N$9:$N$107=B191)*1,'PA 2021'!$AI$9:$AI$107,'PA 2021'!$Y$9:$Y$107)</f>
        <v>0</v>
      </c>
      <c r="E191" s="54">
        <f t="shared" si="2"/>
        <v>0</v>
      </c>
    </row>
    <row r="192" spans="2:5" ht="76.5" x14ac:dyDescent="0.25">
      <c r="B192" s="31">
        <v>3132</v>
      </c>
      <c r="C192" s="32" t="s">
        <v>838</v>
      </c>
      <c r="D192" s="81">
        <f>+SUMPRODUCT(('PA 2021'!$N$9:$N$107=B192)*1,'PA 2021'!$AI$9:$AI$107,'PA 2021'!$Y$9:$Y$107)</f>
        <v>0</v>
      </c>
      <c r="E192" s="54">
        <f t="shared" si="2"/>
        <v>0</v>
      </c>
    </row>
    <row r="193" spans="2:5" ht="51" x14ac:dyDescent="0.25">
      <c r="B193" s="31">
        <v>3133</v>
      </c>
      <c r="C193" s="32" t="s">
        <v>337</v>
      </c>
      <c r="D193" s="81">
        <f>+SUMPRODUCT(('PA 2021'!$N$9:$N$107=B193)*1,'PA 2021'!$AI$9:$AI$107,'PA 2021'!$Y$9:$Y$107)</f>
        <v>0</v>
      </c>
      <c r="E193" s="54">
        <f t="shared" si="2"/>
        <v>0</v>
      </c>
    </row>
    <row r="194" spans="2:5" ht="25.5" x14ac:dyDescent="0.25">
      <c r="B194" s="31">
        <v>3134</v>
      </c>
      <c r="C194" s="32" t="s">
        <v>334</v>
      </c>
      <c r="D194" s="81">
        <f>+SUMPRODUCT(('PA 2021'!$N$9:$N$107=B194)*1,'PA 2021'!$AI$9:$AI$107,'PA 2021'!$Y$9:$Y$107)</f>
        <v>0</v>
      </c>
      <c r="E194" s="54">
        <f t="shared" si="2"/>
        <v>0</v>
      </c>
    </row>
    <row r="195" spans="2:5" ht="38.25" x14ac:dyDescent="0.25">
      <c r="B195" s="31">
        <v>3135</v>
      </c>
      <c r="C195" s="32" t="s">
        <v>339</v>
      </c>
      <c r="D195" s="81">
        <f>+SUMPRODUCT(('PA 2021'!$N$9:$N$107=B195)*1,'PA 2021'!$AI$9:$AI$107,'PA 2021'!$Y$9:$Y$107)</f>
        <v>0</v>
      </c>
      <c r="E195" s="54">
        <f t="shared" ref="E195:E258" si="3">+IF(D195&gt;1,1,D195)</f>
        <v>0</v>
      </c>
    </row>
    <row r="196" spans="2:5" ht="51" x14ac:dyDescent="0.25">
      <c r="B196" s="31">
        <v>3136</v>
      </c>
      <c r="C196" s="32" t="s">
        <v>839</v>
      </c>
      <c r="D196" s="81">
        <f>+SUMPRODUCT(('PA 2021'!$N$9:$N$107=B196)*1,'PA 2021'!$AI$9:$AI$107,'PA 2021'!$Y$9:$Y$107)</f>
        <v>0</v>
      </c>
      <c r="E196" s="54">
        <f t="shared" si="3"/>
        <v>0</v>
      </c>
    </row>
    <row r="197" spans="2:5" ht="51" x14ac:dyDescent="0.25">
      <c r="B197" s="31">
        <v>3141</v>
      </c>
      <c r="C197" s="32" t="s">
        <v>345</v>
      </c>
      <c r="D197" s="81">
        <f>+SUMPRODUCT(('PA 2021'!$N$9:$N$107=B197)*1,'PA 2021'!$AI$9:$AI$107,'PA 2021'!$Y$9:$Y$107)</f>
        <v>0</v>
      </c>
      <c r="E197" s="54">
        <f t="shared" si="3"/>
        <v>0</v>
      </c>
    </row>
    <row r="198" spans="2:5" ht="51" x14ac:dyDescent="0.25">
      <c r="B198" s="31">
        <v>3142</v>
      </c>
      <c r="C198" s="32" t="s">
        <v>341</v>
      </c>
      <c r="D198" s="81">
        <f>+SUMPRODUCT(('PA 2021'!$N$9:$N$107=B198)*1,'PA 2021'!$AI$9:$AI$107,'PA 2021'!$Y$9:$Y$107)</f>
        <v>0</v>
      </c>
      <c r="E198" s="54">
        <f t="shared" si="3"/>
        <v>0</v>
      </c>
    </row>
    <row r="199" spans="2:5" ht="38.25" x14ac:dyDescent="0.25">
      <c r="B199" s="31">
        <v>3143</v>
      </c>
      <c r="C199" s="32" t="s">
        <v>342</v>
      </c>
      <c r="D199" s="81">
        <f>+SUMPRODUCT(('PA 2021'!$N$9:$N$107=B199)*1,'PA 2021'!$AI$9:$AI$107,'PA 2021'!$Y$9:$Y$107)</f>
        <v>0</v>
      </c>
      <c r="E199" s="54">
        <f t="shared" si="3"/>
        <v>0</v>
      </c>
    </row>
    <row r="200" spans="2:5" ht="51" x14ac:dyDescent="0.25">
      <c r="B200" s="31">
        <v>3144</v>
      </c>
      <c r="C200" s="32" t="s">
        <v>344</v>
      </c>
      <c r="D200" s="81">
        <f>+SUMPRODUCT(('PA 2021'!$N$9:$N$107=B200)*1,'PA 2021'!$AI$9:$AI$107,'PA 2021'!$Y$9:$Y$107)</f>
        <v>0</v>
      </c>
      <c r="E200" s="54">
        <f t="shared" si="3"/>
        <v>0</v>
      </c>
    </row>
    <row r="201" spans="2:5" ht="89.25" x14ac:dyDescent="0.25">
      <c r="B201" s="31">
        <v>3145</v>
      </c>
      <c r="C201" s="32" t="s">
        <v>343</v>
      </c>
      <c r="D201" s="81">
        <f>+SUMPRODUCT(('PA 2021'!$N$9:$N$107=B201)*1,'PA 2021'!$AI$9:$AI$107,'PA 2021'!$Y$9:$Y$107)</f>
        <v>0</v>
      </c>
      <c r="E201" s="54">
        <f t="shared" si="3"/>
        <v>0</v>
      </c>
    </row>
    <row r="202" spans="2:5" ht="25.5" x14ac:dyDescent="0.25">
      <c r="B202" s="31">
        <v>3146</v>
      </c>
      <c r="C202" s="32" t="s">
        <v>840</v>
      </c>
      <c r="D202" s="81">
        <f>+SUMPRODUCT(('PA 2021'!$N$9:$N$107=B202)*1,'PA 2021'!$AI$9:$AI$107,'PA 2021'!$Y$9:$Y$107)</f>
        <v>0</v>
      </c>
      <c r="E202" s="54">
        <f t="shared" si="3"/>
        <v>0</v>
      </c>
    </row>
    <row r="203" spans="2:5" ht="76.5" x14ac:dyDescent="0.25">
      <c r="B203" s="31">
        <v>3151</v>
      </c>
      <c r="C203" s="32" t="s">
        <v>352</v>
      </c>
      <c r="D203" s="81">
        <f>+SUMPRODUCT(('PA 2021'!$N$9:$N$107=B203)*1,'PA 2021'!$AI$9:$AI$107,'PA 2021'!$Y$9:$Y$107)</f>
        <v>0</v>
      </c>
      <c r="E203" s="54">
        <f t="shared" si="3"/>
        <v>0</v>
      </c>
    </row>
    <row r="204" spans="2:5" ht="63.75" x14ac:dyDescent="0.25">
      <c r="B204" s="31">
        <v>3152</v>
      </c>
      <c r="C204" s="32" t="s">
        <v>841</v>
      </c>
      <c r="D204" s="81">
        <f>+SUMPRODUCT(('PA 2021'!$N$9:$N$107=B204)*1,'PA 2021'!$AI$9:$AI$107,'PA 2021'!$Y$9:$Y$107)</f>
        <v>0</v>
      </c>
      <c r="E204" s="54">
        <f t="shared" si="3"/>
        <v>0</v>
      </c>
    </row>
    <row r="205" spans="2:5" ht="25.5" x14ac:dyDescent="0.25">
      <c r="B205" s="31">
        <v>3153</v>
      </c>
      <c r="C205" s="32" t="s">
        <v>354</v>
      </c>
      <c r="D205" s="81">
        <f>+SUMPRODUCT(('PA 2021'!$N$9:$N$107=B205)*1,'PA 2021'!$AI$9:$AI$107,'PA 2021'!$Y$9:$Y$107)</f>
        <v>0</v>
      </c>
      <c r="E205" s="54">
        <f t="shared" si="3"/>
        <v>0</v>
      </c>
    </row>
    <row r="206" spans="2:5" ht="76.5" x14ac:dyDescent="0.25">
      <c r="B206" s="31">
        <v>3211</v>
      </c>
      <c r="C206" s="32" t="s">
        <v>379</v>
      </c>
      <c r="D206" s="81">
        <f>+SUMPRODUCT(('PA 2021'!$N$9:$N$107=B206)*1,'PA 2021'!$AI$9:$AI$107,'PA 2021'!$Y$9:$Y$107)</f>
        <v>0</v>
      </c>
      <c r="E206" s="54">
        <f t="shared" si="3"/>
        <v>0</v>
      </c>
    </row>
    <row r="207" spans="2:5" ht="63.75" x14ac:dyDescent="0.25">
      <c r="B207" s="31">
        <v>3212</v>
      </c>
      <c r="C207" s="32" t="s">
        <v>842</v>
      </c>
      <c r="D207" s="81">
        <f>+SUMPRODUCT(('PA 2021'!$N$9:$N$107=B207)*1,'PA 2021'!$AI$9:$AI$107,'PA 2021'!$Y$9:$Y$107)</f>
        <v>0</v>
      </c>
      <c r="E207" s="54">
        <f t="shared" si="3"/>
        <v>0</v>
      </c>
    </row>
    <row r="208" spans="2:5" ht="38.25" x14ac:dyDescent="0.25">
      <c r="B208" s="31">
        <v>3213</v>
      </c>
      <c r="C208" s="32" t="s">
        <v>382</v>
      </c>
      <c r="D208" s="81">
        <f>+SUMPRODUCT(('PA 2021'!$N$9:$N$107=B208)*1,'PA 2021'!$AI$9:$AI$107,'PA 2021'!$Y$9:$Y$107)</f>
        <v>0</v>
      </c>
      <c r="E208" s="54">
        <f t="shared" si="3"/>
        <v>0</v>
      </c>
    </row>
    <row r="209" spans="2:5" ht="38.25" x14ac:dyDescent="0.25">
      <c r="B209" s="31">
        <v>3214</v>
      </c>
      <c r="C209" s="32" t="s">
        <v>843</v>
      </c>
      <c r="D209" s="81">
        <f>+SUMPRODUCT(('PA 2021'!$N$9:$N$107=B209)*1,'PA 2021'!$AI$9:$AI$107,'PA 2021'!$Y$9:$Y$107)</f>
        <v>0</v>
      </c>
      <c r="E209" s="54">
        <f t="shared" si="3"/>
        <v>0</v>
      </c>
    </row>
    <row r="210" spans="2:5" ht="38.25" x14ac:dyDescent="0.25">
      <c r="B210" s="31">
        <v>3221</v>
      </c>
      <c r="C210" s="32" t="s">
        <v>844</v>
      </c>
      <c r="D210" s="81">
        <f>+SUMPRODUCT(('PA 2021'!$N$9:$N$107=B210)*1,'PA 2021'!$AI$9:$AI$107,'PA 2021'!$Y$9:$Y$107)</f>
        <v>0</v>
      </c>
      <c r="E210" s="54">
        <f t="shared" si="3"/>
        <v>0</v>
      </c>
    </row>
    <row r="211" spans="2:5" ht="63.75" x14ac:dyDescent="0.25">
      <c r="B211" s="31">
        <v>3222</v>
      </c>
      <c r="C211" s="32" t="s">
        <v>845</v>
      </c>
      <c r="D211" s="81">
        <f>+SUMPRODUCT(('PA 2021'!$N$9:$N$107=B211)*1,'PA 2021'!$AI$9:$AI$107,'PA 2021'!$Y$9:$Y$107)</f>
        <v>0</v>
      </c>
      <c r="E211" s="54">
        <f t="shared" si="3"/>
        <v>0</v>
      </c>
    </row>
    <row r="212" spans="2:5" ht="63.75" x14ac:dyDescent="0.25">
      <c r="B212" s="31">
        <v>3223</v>
      </c>
      <c r="C212" s="32" t="s">
        <v>846</v>
      </c>
      <c r="D212" s="81">
        <f>+SUMPRODUCT(('PA 2021'!$N$9:$N$107=B212)*1,'PA 2021'!$AI$9:$AI$107,'PA 2021'!$Y$9:$Y$107)</f>
        <v>0</v>
      </c>
      <c r="E212" s="54">
        <f t="shared" si="3"/>
        <v>0</v>
      </c>
    </row>
    <row r="213" spans="2:5" ht="25.5" x14ac:dyDescent="0.25">
      <c r="B213" s="31">
        <v>3224</v>
      </c>
      <c r="C213" s="32" t="s">
        <v>363</v>
      </c>
      <c r="D213" s="81">
        <f>+SUMPRODUCT(('PA 2021'!$N$9:$N$107=B213)*1,'PA 2021'!$AI$9:$AI$107,'PA 2021'!$Y$9:$Y$107)</f>
        <v>0</v>
      </c>
      <c r="E213" s="54">
        <f t="shared" si="3"/>
        <v>0</v>
      </c>
    </row>
    <row r="214" spans="2:5" ht="51" x14ac:dyDescent="0.25">
      <c r="B214" s="31">
        <v>3225</v>
      </c>
      <c r="C214" s="32" t="s">
        <v>847</v>
      </c>
      <c r="D214" s="81">
        <f>+SUMPRODUCT(('PA 2021'!$N$9:$N$107=B214)*1,'PA 2021'!$AI$9:$AI$107,'PA 2021'!$Y$9:$Y$107)</f>
        <v>0</v>
      </c>
      <c r="E214" s="54">
        <f t="shared" si="3"/>
        <v>0</v>
      </c>
    </row>
    <row r="215" spans="2:5" ht="25.5" x14ac:dyDescent="0.25">
      <c r="B215" s="31">
        <v>3226</v>
      </c>
      <c r="C215" s="32" t="s">
        <v>848</v>
      </c>
      <c r="D215" s="81">
        <f>+SUMPRODUCT(('PA 2021'!$N$9:$N$107=B215)*1,'PA 2021'!$AI$9:$AI$107,'PA 2021'!$Y$9:$Y$107)</f>
        <v>0</v>
      </c>
      <c r="E215" s="54">
        <f t="shared" si="3"/>
        <v>0</v>
      </c>
    </row>
    <row r="216" spans="2:5" ht="25.5" x14ac:dyDescent="0.25">
      <c r="B216" s="31">
        <v>3227</v>
      </c>
      <c r="C216" s="32" t="s">
        <v>849</v>
      </c>
      <c r="D216" s="81">
        <f>+SUMPRODUCT(('PA 2021'!$N$9:$N$107=B216)*1,'PA 2021'!$AI$9:$AI$107,'PA 2021'!$Y$9:$Y$107)</f>
        <v>0</v>
      </c>
      <c r="E216" s="54">
        <f t="shared" si="3"/>
        <v>0</v>
      </c>
    </row>
    <row r="217" spans="2:5" ht="63.75" x14ac:dyDescent="0.25">
      <c r="B217" s="31">
        <v>3231</v>
      </c>
      <c r="C217" s="32" t="s">
        <v>850</v>
      </c>
      <c r="D217" s="81">
        <f>+SUMPRODUCT(('PA 2021'!$N$9:$N$107=B217)*1,'PA 2021'!$AI$9:$AI$107,'PA 2021'!$Y$9:$Y$107)</f>
        <v>0</v>
      </c>
      <c r="E217" s="54">
        <f t="shared" si="3"/>
        <v>0</v>
      </c>
    </row>
    <row r="218" spans="2:5" ht="38.25" x14ac:dyDescent="0.25">
      <c r="B218" s="31">
        <v>3232</v>
      </c>
      <c r="C218" s="32" t="s">
        <v>851</v>
      </c>
      <c r="D218" s="81">
        <f>+SUMPRODUCT(('PA 2021'!$N$9:$N$107=B218)*1,'PA 2021'!$AI$9:$AI$107,'PA 2021'!$Y$9:$Y$107)</f>
        <v>0</v>
      </c>
      <c r="E218" s="54">
        <f t="shared" si="3"/>
        <v>0</v>
      </c>
    </row>
    <row r="219" spans="2:5" ht="63.75" x14ac:dyDescent="0.25">
      <c r="B219" s="31">
        <v>3233</v>
      </c>
      <c r="C219" s="32" t="s">
        <v>369</v>
      </c>
      <c r="D219" s="81">
        <f>+SUMPRODUCT(('PA 2021'!$N$9:$N$107=B219)*1,'PA 2021'!$AI$9:$AI$107,'PA 2021'!$Y$9:$Y$107)</f>
        <v>0</v>
      </c>
      <c r="E219" s="54">
        <f t="shared" si="3"/>
        <v>0</v>
      </c>
    </row>
    <row r="220" spans="2:5" ht="89.25" x14ac:dyDescent="0.25">
      <c r="B220" s="31">
        <v>3234</v>
      </c>
      <c r="C220" s="32" t="s">
        <v>366</v>
      </c>
      <c r="D220" s="81">
        <f>+SUMPRODUCT(('PA 2021'!$N$9:$N$107=B220)*1,'PA 2021'!$AI$9:$AI$107,'PA 2021'!$Y$9:$Y$107)</f>
        <v>0</v>
      </c>
      <c r="E220" s="54">
        <f t="shared" si="3"/>
        <v>0</v>
      </c>
    </row>
    <row r="221" spans="2:5" ht="38.25" x14ac:dyDescent="0.25">
      <c r="B221" s="31">
        <v>3235</v>
      </c>
      <c r="C221" s="32" t="s">
        <v>370</v>
      </c>
      <c r="D221" s="81">
        <f>+SUMPRODUCT(('PA 2021'!$N$9:$N$107=B221)*1,'PA 2021'!$AI$9:$AI$107,'PA 2021'!$Y$9:$Y$107)</f>
        <v>0</v>
      </c>
      <c r="E221" s="54">
        <f t="shared" si="3"/>
        <v>0</v>
      </c>
    </row>
    <row r="222" spans="2:5" ht="25.5" x14ac:dyDescent="0.25">
      <c r="B222" s="31">
        <v>3236</v>
      </c>
      <c r="C222" s="32" t="s">
        <v>852</v>
      </c>
      <c r="D222" s="81">
        <f>+SUMPRODUCT(('PA 2021'!$N$9:$N$107=B222)*1,'PA 2021'!$AI$9:$AI$107,'PA 2021'!$Y$9:$Y$107)</f>
        <v>0</v>
      </c>
      <c r="E222" s="54">
        <f t="shared" si="3"/>
        <v>0</v>
      </c>
    </row>
    <row r="223" spans="2:5" ht="25.5" x14ac:dyDescent="0.25">
      <c r="B223" s="31">
        <v>3237</v>
      </c>
      <c r="C223" s="32" t="s">
        <v>371</v>
      </c>
      <c r="D223" s="81">
        <f>+SUMPRODUCT(('PA 2021'!$N$9:$N$107=B223)*1,'PA 2021'!$AI$9:$AI$107,'PA 2021'!$Y$9:$Y$107)</f>
        <v>0</v>
      </c>
      <c r="E223" s="54">
        <f t="shared" si="3"/>
        <v>0</v>
      </c>
    </row>
    <row r="224" spans="2:5" ht="51" x14ac:dyDescent="0.25">
      <c r="B224" s="31">
        <v>3241</v>
      </c>
      <c r="C224" s="32" t="s">
        <v>853</v>
      </c>
      <c r="D224" s="81">
        <f>+SUMPRODUCT(('PA 2021'!$N$9:$N$107=B224)*1,'PA 2021'!$AI$9:$AI$107,'PA 2021'!$Y$9:$Y$107)</f>
        <v>0</v>
      </c>
      <c r="E224" s="54">
        <f t="shared" si="3"/>
        <v>0</v>
      </c>
    </row>
    <row r="225" spans="2:5" ht="51" x14ac:dyDescent="0.25">
      <c r="B225" s="31">
        <v>3242</v>
      </c>
      <c r="C225" s="32" t="s">
        <v>854</v>
      </c>
      <c r="D225" s="81">
        <f>+SUMPRODUCT(('PA 2021'!$N$9:$N$107=B225)*1,'PA 2021'!$AI$9:$AI$107,'PA 2021'!$Y$9:$Y$107)</f>
        <v>0</v>
      </c>
      <c r="E225" s="54">
        <f t="shared" si="3"/>
        <v>0</v>
      </c>
    </row>
    <row r="226" spans="2:5" ht="51" x14ac:dyDescent="0.25">
      <c r="B226" s="31">
        <v>3243</v>
      </c>
      <c r="C226" s="32" t="s">
        <v>855</v>
      </c>
      <c r="D226" s="81">
        <f>+SUMPRODUCT(('PA 2021'!$N$9:$N$107=B226)*1,'PA 2021'!$AI$9:$AI$107,'PA 2021'!$Y$9:$Y$107)</f>
        <v>0</v>
      </c>
      <c r="E226" s="54">
        <f t="shared" si="3"/>
        <v>0</v>
      </c>
    </row>
    <row r="227" spans="2:5" ht="51" x14ac:dyDescent="0.25">
      <c r="B227" s="31">
        <v>3244</v>
      </c>
      <c r="C227" s="32" t="s">
        <v>375</v>
      </c>
      <c r="D227" s="81">
        <f>+SUMPRODUCT(('PA 2021'!$N$9:$N$107=B227)*1,'PA 2021'!$AI$9:$AI$107,'PA 2021'!$Y$9:$Y$107)</f>
        <v>0</v>
      </c>
      <c r="E227" s="54">
        <f t="shared" si="3"/>
        <v>0</v>
      </c>
    </row>
    <row r="228" spans="2:5" ht="51" x14ac:dyDescent="0.25">
      <c r="B228" s="31">
        <v>3245</v>
      </c>
      <c r="C228" s="32" t="s">
        <v>856</v>
      </c>
      <c r="D228" s="81">
        <f>+SUMPRODUCT(('PA 2021'!$N$9:$N$107=B228)*1,'PA 2021'!$AI$9:$AI$107,'PA 2021'!$Y$9:$Y$107)</f>
        <v>0</v>
      </c>
      <c r="E228" s="54">
        <f t="shared" si="3"/>
        <v>0</v>
      </c>
    </row>
    <row r="229" spans="2:5" ht="25.5" x14ac:dyDescent="0.25">
      <c r="B229" s="31">
        <v>3311</v>
      </c>
      <c r="C229" s="32" t="s">
        <v>317</v>
      </c>
      <c r="D229" s="81">
        <f>+SUMPRODUCT(('PA 2021'!$N$9:$N$107=B229)*1,'PA 2021'!$AI$9:$AI$107,'PA 2021'!$Y$9:$Y$107)</f>
        <v>0</v>
      </c>
      <c r="E229" s="54">
        <f t="shared" si="3"/>
        <v>0</v>
      </c>
    </row>
    <row r="230" spans="2:5" ht="51" x14ac:dyDescent="0.25">
      <c r="B230" s="31">
        <v>3312</v>
      </c>
      <c r="C230" s="32" t="s">
        <v>857</v>
      </c>
      <c r="D230" s="81">
        <f>+SUMPRODUCT(('PA 2021'!$N$9:$N$107=B230)*1,'PA 2021'!$AI$9:$AI$107,'PA 2021'!$Y$9:$Y$107)</f>
        <v>0</v>
      </c>
      <c r="E230" s="54">
        <f t="shared" si="3"/>
        <v>0</v>
      </c>
    </row>
    <row r="231" spans="2:5" ht="89.25" x14ac:dyDescent="0.25">
      <c r="B231" s="31">
        <v>3313</v>
      </c>
      <c r="C231" s="32" t="s">
        <v>858</v>
      </c>
      <c r="D231" s="81">
        <f>+SUMPRODUCT(('PA 2021'!$N$9:$N$107=B231)*1,'PA 2021'!$AI$9:$AI$107,'PA 2021'!$Y$9:$Y$107)</f>
        <v>0</v>
      </c>
      <c r="E231" s="54">
        <f t="shared" si="3"/>
        <v>0</v>
      </c>
    </row>
    <row r="232" spans="2:5" ht="51" x14ac:dyDescent="0.25">
      <c r="B232" s="31">
        <v>3314</v>
      </c>
      <c r="C232" s="32" t="s">
        <v>859</v>
      </c>
      <c r="D232" s="81">
        <f>+SUMPRODUCT(('PA 2021'!$N$9:$N$107=B232)*1,'PA 2021'!$AI$9:$AI$107,'PA 2021'!$Y$9:$Y$107)</f>
        <v>0</v>
      </c>
      <c r="E232" s="54">
        <f t="shared" si="3"/>
        <v>0</v>
      </c>
    </row>
    <row r="233" spans="2:5" ht="38.25" x14ac:dyDescent="0.25">
      <c r="B233" s="31">
        <v>3315</v>
      </c>
      <c r="C233" s="32" t="s">
        <v>860</v>
      </c>
      <c r="D233" s="81">
        <f>+SUMPRODUCT(('PA 2021'!$N$9:$N$107=B233)*1,'PA 2021'!$AI$9:$AI$107,'PA 2021'!$Y$9:$Y$107)</f>
        <v>0</v>
      </c>
      <c r="E233" s="54">
        <f t="shared" si="3"/>
        <v>0</v>
      </c>
    </row>
    <row r="234" spans="2:5" ht="89.25" x14ac:dyDescent="0.25">
      <c r="B234" s="31">
        <v>3316</v>
      </c>
      <c r="C234" s="32" t="s">
        <v>861</v>
      </c>
      <c r="D234" s="81">
        <f>+SUMPRODUCT(('PA 2021'!$N$9:$N$107=B234)*1,'PA 2021'!$AI$9:$AI$107,'PA 2021'!$Y$9:$Y$107)</f>
        <v>0</v>
      </c>
      <c r="E234" s="54">
        <f t="shared" si="3"/>
        <v>0</v>
      </c>
    </row>
    <row r="235" spans="2:5" ht="51" x14ac:dyDescent="0.25">
      <c r="B235" s="31">
        <v>3321</v>
      </c>
      <c r="C235" s="32" t="s">
        <v>862</v>
      </c>
      <c r="D235" s="81">
        <f>+SUMPRODUCT(('PA 2021'!$N$9:$N$107=B235)*1,'PA 2021'!$AI$9:$AI$107,'PA 2021'!$Y$9:$Y$107)</f>
        <v>0</v>
      </c>
      <c r="E235" s="54">
        <f t="shared" si="3"/>
        <v>0</v>
      </c>
    </row>
    <row r="236" spans="2:5" ht="102" x14ac:dyDescent="0.25">
      <c r="B236" s="31">
        <v>3322</v>
      </c>
      <c r="C236" s="32" t="s">
        <v>863</v>
      </c>
      <c r="D236" s="81">
        <f>+SUMPRODUCT(('PA 2021'!$N$9:$N$107=B236)*1,'PA 2021'!$AI$9:$AI$107,'PA 2021'!$Y$9:$Y$107)</f>
        <v>0</v>
      </c>
      <c r="E236" s="54">
        <f t="shared" si="3"/>
        <v>0</v>
      </c>
    </row>
    <row r="237" spans="2:5" ht="51" x14ac:dyDescent="0.25">
      <c r="B237" s="31">
        <v>3323</v>
      </c>
      <c r="C237" s="32" t="s">
        <v>325</v>
      </c>
      <c r="D237" s="81">
        <f>+SUMPRODUCT(('PA 2021'!$N$9:$N$107=B237)*1,'PA 2021'!$AI$9:$AI$107,'PA 2021'!$Y$9:$Y$107)</f>
        <v>0</v>
      </c>
      <c r="E237" s="54">
        <f t="shared" si="3"/>
        <v>0</v>
      </c>
    </row>
    <row r="238" spans="2:5" ht="63.75" x14ac:dyDescent="0.25">
      <c r="B238" s="31">
        <v>3324</v>
      </c>
      <c r="C238" s="32" t="s">
        <v>864</v>
      </c>
      <c r="D238" s="81">
        <f>+SUMPRODUCT(('PA 2021'!$N$9:$N$107=B238)*1,'PA 2021'!$AI$9:$AI$107,'PA 2021'!$Y$9:$Y$107)</f>
        <v>0</v>
      </c>
      <c r="E238" s="54">
        <f t="shared" si="3"/>
        <v>0</v>
      </c>
    </row>
    <row r="239" spans="2:5" ht="38.25" x14ac:dyDescent="0.25">
      <c r="B239" s="31">
        <v>3331</v>
      </c>
      <c r="C239" s="32" t="s">
        <v>865</v>
      </c>
      <c r="D239" s="81">
        <f>+SUMPRODUCT(('PA 2021'!$N$9:$N$107=B239)*1,'PA 2021'!$AI$9:$AI$107,'PA 2021'!$Y$9:$Y$107)</f>
        <v>0</v>
      </c>
      <c r="E239" s="54">
        <f t="shared" si="3"/>
        <v>0</v>
      </c>
    </row>
    <row r="240" spans="2:5" ht="63.75" x14ac:dyDescent="0.25">
      <c r="B240" s="31">
        <v>3332</v>
      </c>
      <c r="C240" s="32" t="s">
        <v>866</v>
      </c>
      <c r="D240" s="81">
        <f>+SUMPRODUCT(('PA 2021'!$N$9:$N$107=B240)*1,'PA 2021'!$AI$9:$AI$107,'PA 2021'!$Y$9:$Y$107)</f>
        <v>0</v>
      </c>
      <c r="E240" s="54">
        <f t="shared" si="3"/>
        <v>0</v>
      </c>
    </row>
    <row r="241" spans="2:5" ht="25.5" x14ac:dyDescent="0.25">
      <c r="B241" s="31">
        <v>3333</v>
      </c>
      <c r="C241" s="32" t="s">
        <v>867</v>
      </c>
      <c r="D241" s="81">
        <f>+SUMPRODUCT(('PA 2021'!$N$9:$N$107=B241)*1,'PA 2021'!$AI$9:$AI$107,'PA 2021'!$Y$9:$Y$107)</f>
        <v>0</v>
      </c>
      <c r="E241" s="54">
        <f t="shared" si="3"/>
        <v>0</v>
      </c>
    </row>
    <row r="242" spans="2:5" ht="38.25" x14ac:dyDescent="0.25">
      <c r="B242" s="31">
        <v>3411</v>
      </c>
      <c r="C242" s="32" t="s">
        <v>652</v>
      </c>
      <c r="D242" s="81">
        <f>+SUMPRODUCT(('PA 2021'!$N$9:$N$107=B242)*1,'PA 2021'!$AI$9:$AI$107,'PA 2021'!$Y$9:$Y$107)</f>
        <v>0</v>
      </c>
      <c r="E242" s="54">
        <f t="shared" si="3"/>
        <v>0</v>
      </c>
    </row>
    <row r="243" spans="2:5" ht="25.5" x14ac:dyDescent="0.25">
      <c r="B243" s="31">
        <v>3412</v>
      </c>
      <c r="C243" s="32" t="s">
        <v>653</v>
      </c>
      <c r="D243" s="81">
        <f>+SUMPRODUCT(('PA 2021'!$N$9:$N$107=B243)*1,'PA 2021'!$AI$9:$AI$107,'PA 2021'!$Y$9:$Y$107)</f>
        <v>0</v>
      </c>
      <c r="E243" s="54">
        <f t="shared" si="3"/>
        <v>0</v>
      </c>
    </row>
    <row r="244" spans="2:5" ht="38.25" x14ac:dyDescent="0.25">
      <c r="B244" s="31">
        <v>3413</v>
      </c>
      <c r="C244" s="32" t="s">
        <v>868</v>
      </c>
      <c r="D244" s="81">
        <f>+SUMPRODUCT(('PA 2021'!$N$9:$N$107=B244)*1,'PA 2021'!$AI$9:$AI$107,'PA 2021'!$Y$9:$Y$107)</f>
        <v>0</v>
      </c>
      <c r="E244" s="54">
        <f t="shared" si="3"/>
        <v>0</v>
      </c>
    </row>
    <row r="245" spans="2:5" ht="38.25" x14ac:dyDescent="0.25">
      <c r="B245" s="31">
        <v>3414</v>
      </c>
      <c r="C245" s="32" t="s">
        <v>869</v>
      </c>
      <c r="D245" s="81">
        <f>+SUMPRODUCT(('PA 2021'!$N$9:$N$107=B245)*1,'PA 2021'!$AI$9:$AI$107,'PA 2021'!$Y$9:$Y$107)</f>
        <v>0</v>
      </c>
      <c r="E245" s="54">
        <f t="shared" si="3"/>
        <v>0</v>
      </c>
    </row>
    <row r="246" spans="2:5" ht="25.5" x14ac:dyDescent="0.25">
      <c r="B246" s="31">
        <v>3415</v>
      </c>
      <c r="C246" s="32" t="s">
        <v>397</v>
      </c>
      <c r="D246" s="81">
        <f>+SUMPRODUCT(('PA 2021'!$N$9:$N$107=B246)*1,'PA 2021'!$AI$9:$AI$107,'PA 2021'!$Y$9:$Y$107)</f>
        <v>0</v>
      </c>
      <c r="E246" s="54">
        <f t="shared" si="3"/>
        <v>0</v>
      </c>
    </row>
    <row r="247" spans="2:5" ht="38.25" x14ac:dyDescent="0.25">
      <c r="B247" s="31">
        <v>3421</v>
      </c>
      <c r="C247" s="32" t="s">
        <v>657</v>
      </c>
      <c r="D247" s="81">
        <f>+SUMPRODUCT(('PA 2021'!$N$9:$N$107=B247)*1,'PA 2021'!$AI$9:$AI$107,'PA 2021'!$Y$9:$Y$107)</f>
        <v>0</v>
      </c>
      <c r="E247" s="54">
        <f t="shared" si="3"/>
        <v>0</v>
      </c>
    </row>
    <row r="248" spans="2:5" ht="51" x14ac:dyDescent="0.25">
      <c r="B248" s="31">
        <v>3422</v>
      </c>
      <c r="C248" s="32" t="s">
        <v>400</v>
      </c>
      <c r="D248" s="81">
        <f>+SUMPRODUCT(('PA 2021'!$N$9:$N$107=B248)*1,'PA 2021'!$AI$9:$AI$107,'PA 2021'!$Y$9:$Y$107)</f>
        <v>0</v>
      </c>
      <c r="E248" s="54">
        <f t="shared" si="3"/>
        <v>0</v>
      </c>
    </row>
    <row r="249" spans="2:5" ht="25.5" x14ac:dyDescent="0.25">
      <c r="B249" s="31">
        <v>3431</v>
      </c>
      <c r="C249" s="32" t="s">
        <v>386</v>
      </c>
      <c r="D249" s="81">
        <f>+SUMPRODUCT(('PA 2021'!$N$9:$N$107=B249)*1,'PA 2021'!$AI$9:$AI$107,'PA 2021'!$Y$9:$Y$107)</f>
        <v>0</v>
      </c>
      <c r="E249" s="54">
        <f t="shared" si="3"/>
        <v>0</v>
      </c>
    </row>
    <row r="250" spans="2:5" ht="51" x14ac:dyDescent="0.25">
      <c r="B250" s="31">
        <v>3432</v>
      </c>
      <c r="C250" s="32" t="s">
        <v>577</v>
      </c>
      <c r="D250" s="81">
        <f>+SUMPRODUCT(('PA 2021'!$N$9:$N$107=B250)*1,'PA 2021'!$AI$9:$AI$107,'PA 2021'!$Y$9:$Y$107)</f>
        <v>0</v>
      </c>
      <c r="E250" s="54">
        <f t="shared" si="3"/>
        <v>0</v>
      </c>
    </row>
    <row r="251" spans="2:5" ht="25.5" x14ac:dyDescent="0.25">
      <c r="B251" s="31">
        <v>3433</v>
      </c>
      <c r="C251" s="32" t="s">
        <v>578</v>
      </c>
      <c r="D251" s="81">
        <f>+SUMPRODUCT(('PA 2021'!$N$9:$N$107=B251)*1,'PA 2021'!$AI$9:$AI$107,'PA 2021'!$Y$9:$Y$107)</f>
        <v>0</v>
      </c>
      <c r="E251" s="54">
        <f t="shared" si="3"/>
        <v>0</v>
      </c>
    </row>
    <row r="252" spans="2:5" x14ac:dyDescent="0.25">
      <c r="B252" s="31">
        <v>3434</v>
      </c>
      <c r="C252" s="32" t="s">
        <v>870</v>
      </c>
      <c r="D252" s="81">
        <f>+SUMPRODUCT(('PA 2021'!$N$9:$N$107=B252)*1,'PA 2021'!$AI$9:$AI$107,'PA 2021'!$Y$9:$Y$107)</f>
        <v>0</v>
      </c>
      <c r="E252" s="54">
        <f t="shared" si="3"/>
        <v>0</v>
      </c>
    </row>
    <row r="253" spans="2:5" ht="38.25" x14ac:dyDescent="0.25">
      <c r="B253" s="31">
        <v>3435</v>
      </c>
      <c r="C253" s="32" t="s">
        <v>580</v>
      </c>
      <c r="D253" s="81">
        <f>+SUMPRODUCT(('PA 2021'!$N$9:$N$107=B253)*1,'PA 2021'!$AI$9:$AI$107,'PA 2021'!$Y$9:$Y$107)</f>
        <v>0</v>
      </c>
      <c r="E253" s="54">
        <f t="shared" si="3"/>
        <v>0</v>
      </c>
    </row>
    <row r="254" spans="2:5" ht="51" x14ac:dyDescent="0.25">
      <c r="B254" s="31">
        <v>3441</v>
      </c>
      <c r="C254" s="32" t="s">
        <v>871</v>
      </c>
      <c r="D254" s="81">
        <f>+SUMPRODUCT(('PA 2021'!$N$9:$N$107=B254)*1,'PA 2021'!$AI$9:$AI$107,'PA 2021'!$Y$9:$Y$107)</f>
        <v>0</v>
      </c>
      <c r="E254" s="54">
        <f t="shared" si="3"/>
        <v>0</v>
      </c>
    </row>
    <row r="255" spans="2:5" ht="38.25" x14ac:dyDescent="0.25">
      <c r="B255" s="31">
        <v>3442</v>
      </c>
      <c r="C255" s="32" t="s">
        <v>658</v>
      </c>
      <c r="D255" s="81">
        <f>+SUMPRODUCT(('PA 2021'!$N$9:$N$107=B255)*1,'PA 2021'!$AI$9:$AI$107,'PA 2021'!$Y$9:$Y$107)</f>
        <v>0</v>
      </c>
      <c r="E255" s="54">
        <f t="shared" si="3"/>
        <v>0</v>
      </c>
    </row>
    <row r="256" spans="2:5" ht="38.25" x14ac:dyDescent="0.25">
      <c r="B256" s="31">
        <v>3511</v>
      </c>
      <c r="C256" s="32" t="s">
        <v>311</v>
      </c>
      <c r="D256" s="81">
        <f>+SUMPRODUCT(('PA 2021'!$N$9:$N$107=B256)*1,'PA 2021'!$AI$9:$AI$107,'PA 2021'!$Y$9:$Y$107)</f>
        <v>0</v>
      </c>
      <c r="E256" s="54">
        <f t="shared" si="3"/>
        <v>0</v>
      </c>
    </row>
    <row r="257" spans="2:5" ht="51" x14ac:dyDescent="0.25">
      <c r="B257" s="31">
        <v>3521</v>
      </c>
      <c r="C257" s="32" t="s">
        <v>872</v>
      </c>
      <c r="D257" s="81">
        <f>+SUMPRODUCT(('PA 2021'!$N$9:$N$107=B257)*1,'PA 2021'!$AI$9:$AI$107,'PA 2021'!$Y$9:$Y$107)</f>
        <v>0</v>
      </c>
      <c r="E257" s="54">
        <f t="shared" si="3"/>
        <v>0</v>
      </c>
    </row>
    <row r="258" spans="2:5" ht="38.25" x14ac:dyDescent="0.25">
      <c r="B258" s="31">
        <v>3531</v>
      </c>
      <c r="C258" s="32" t="s">
        <v>302</v>
      </c>
      <c r="D258" s="81">
        <f>+SUMPRODUCT(('PA 2021'!$N$9:$N$107=B258)*1,'PA 2021'!$AI$9:$AI$107,'PA 2021'!$Y$9:$Y$107)</f>
        <v>0</v>
      </c>
      <c r="E258" s="54">
        <f t="shared" si="3"/>
        <v>0</v>
      </c>
    </row>
    <row r="259" spans="2:5" ht="38.25" x14ac:dyDescent="0.25">
      <c r="B259" s="31">
        <v>3532</v>
      </c>
      <c r="C259" s="32" t="s">
        <v>300</v>
      </c>
      <c r="D259" s="81">
        <f>+SUMPRODUCT(('PA 2021'!$N$9:$N$107=B259)*1,'PA 2021'!$AI$9:$AI$107,'PA 2021'!$Y$9:$Y$107)</f>
        <v>0</v>
      </c>
      <c r="E259" s="54">
        <f t="shared" ref="E259:E322" si="4">+IF(D259&gt;1,1,D259)</f>
        <v>0</v>
      </c>
    </row>
    <row r="260" spans="2:5" ht="25.5" x14ac:dyDescent="0.25">
      <c r="B260" s="31">
        <v>3533</v>
      </c>
      <c r="C260" s="32" t="s">
        <v>660</v>
      </c>
      <c r="D260" s="81">
        <f>+SUMPRODUCT(('PA 2021'!$N$9:$N$107=B260)*1,'PA 2021'!$AI$9:$AI$107,'PA 2021'!$Y$9:$Y$107)</f>
        <v>0</v>
      </c>
      <c r="E260" s="54">
        <f t="shared" si="4"/>
        <v>0</v>
      </c>
    </row>
    <row r="261" spans="2:5" ht="25.5" x14ac:dyDescent="0.25">
      <c r="B261" s="31">
        <v>3541</v>
      </c>
      <c r="C261" s="32" t="s">
        <v>306</v>
      </c>
      <c r="D261" s="81">
        <f>+SUMPRODUCT(('PA 2021'!$N$9:$N$107=B261)*1,'PA 2021'!$AI$9:$AI$107,'PA 2021'!$Y$9:$Y$107)</f>
        <v>0</v>
      </c>
      <c r="E261" s="54">
        <f t="shared" si="4"/>
        <v>0</v>
      </c>
    </row>
    <row r="262" spans="2:5" ht="38.25" x14ac:dyDescent="0.25">
      <c r="B262" s="31">
        <v>3542</v>
      </c>
      <c r="C262" s="32" t="s">
        <v>873</v>
      </c>
      <c r="D262" s="81">
        <f>+SUMPRODUCT(('PA 2021'!$N$9:$N$107=B262)*1,'PA 2021'!$AI$9:$AI$107,'PA 2021'!$Y$9:$Y$107)</f>
        <v>0</v>
      </c>
      <c r="E262" s="54">
        <f t="shared" si="4"/>
        <v>0</v>
      </c>
    </row>
    <row r="263" spans="2:5" ht="51" x14ac:dyDescent="0.25">
      <c r="B263" s="31">
        <v>3543</v>
      </c>
      <c r="C263" s="32" t="s">
        <v>308</v>
      </c>
      <c r="D263" s="81">
        <f>+SUMPRODUCT(('PA 2021'!$N$9:$N$107=B263)*1,'PA 2021'!$AI$9:$AI$107,'PA 2021'!$Y$9:$Y$107)</f>
        <v>0</v>
      </c>
      <c r="E263" s="54">
        <f t="shared" si="4"/>
        <v>0</v>
      </c>
    </row>
    <row r="264" spans="2:5" ht="38.25" x14ac:dyDescent="0.25">
      <c r="B264" s="31">
        <v>3544</v>
      </c>
      <c r="C264" s="32" t="s">
        <v>874</v>
      </c>
      <c r="D264" s="81">
        <f>+SUMPRODUCT(('PA 2021'!$N$9:$N$107=B264)*1,'PA 2021'!$AI$9:$AI$107,'PA 2021'!$Y$9:$Y$107)</f>
        <v>0</v>
      </c>
      <c r="E264" s="54">
        <f t="shared" si="4"/>
        <v>0</v>
      </c>
    </row>
    <row r="265" spans="2:5" ht="25.5" x14ac:dyDescent="0.25">
      <c r="B265" s="31">
        <v>3545</v>
      </c>
      <c r="C265" s="32" t="s">
        <v>305</v>
      </c>
      <c r="D265" s="81">
        <f>+SUMPRODUCT(('PA 2021'!$N$9:$N$107=B265)*1,'PA 2021'!$AI$9:$AI$107,'PA 2021'!$Y$9:$Y$107)</f>
        <v>0</v>
      </c>
      <c r="E265" s="54">
        <f t="shared" si="4"/>
        <v>0</v>
      </c>
    </row>
    <row r="266" spans="2:5" ht="25.5" x14ac:dyDescent="0.25">
      <c r="B266" s="31">
        <v>3546</v>
      </c>
      <c r="C266" s="32" t="s">
        <v>309</v>
      </c>
      <c r="D266" s="81">
        <f>+SUMPRODUCT(('PA 2021'!$N$9:$N$107=B266)*1,'PA 2021'!$AI$9:$AI$107,'PA 2021'!$Y$9:$Y$107)</f>
        <v>0</v>
      </c>
      <c r="E266" s="54">
        <f t="shared" si="4"/>
        <v>0</v>
      </c>
    </row>
    <row r="267" spans="2:5" ht="38.25" x14ac:dyDescent="0.25">
      <c r="B267" s="31">
        <v>3611</v>
      </c>
      <c r="C267" s="32" t="s">
        <v>875</v>
      </c>
      <c r="D267" s="81">
        <f>+SUMPRODUCT(('PA 2021'!$N$9:$N$107=B267)*1,'PA 2021'!$AI$9:$AI$107,'PA 2021'!$Y$9:$Y$107)</f>
        <v>0</v>
      </c>
      <c r="E267" s="54">
        <f t="shared" si="4"/>
        <v>0</v>
      </c>
    </row>
    <row r="268" spans="2:5" ht="25.5" x14ac:dyDescent="0.25">
      <c r="B268" s="31">
        <v>3621</v>
      </c>
      <c r="C268" s="32" t="s">
        <v>284</v>
      </c>
      <c r="D268" s="81">
        <f>+SUMPRODUCT(('PA 2021'!$N$9:$N$107=B268)*1,'PA 2021'!$AI$9:$AI$107,'PA 2021'!$Y$9:$Y$107)</f>
        <v>0</v>
      </c>
      <c r="E268" s="54">
        <f t="shared" si="4"/>
        <v>0</v>
      </c>
    </row>
    <row r="269" spans="2:5" ht="25.5" x14ac:dyDescent="0.25">
      <c r="B269" s="31">
        <v>3622</v>
      </c>
      <c r="C269" s="32" t="s">
        <v>286</v>
      </c>
      <c r="D269" s="81">
        <f>+SUMPRODUCT(('PA 2021'!$N$9:$N$107=B269)*1,'PA 2021'!$AI$9:$AI$107,'PA 2021'!$Y$9:$Y$107)</f>
        <v>0</v>
      </c>
      <c r="E269" s="54">
        <f t="shared" si="4"/>
        <v>0</v>
      </c>
    </row>
    <row r="270" spans="2:5" ht="38.25" x14ac:dyDescent="0.25">
      <c r="B270" s="31">
        <v>3623</v>
      </c>
      <c r="C270" s="32" t="s">
        <v>288</v>
      </c>
      <c r="D270" s="81">
        <f>+SUMPRODUCT(('PA 2021'!$N$9:$N$107=B270)*1,'PA 2021'!$AI$9:$AI$107,'PA 2021'!$Y$9:$Y$107)</f>
        <v>0</v>
      </c>
      <c r="E270" s="54">
        <f t="shared" si="4"/>
        <v>0</v>
      </c>
    </row>
    <row r="271" spans="2:5" ht="25.5" x14ac:dyDescent="0.25">
      <c r="B271" s="31">
        <v>3624</v>
      </c>
      <c r="C271" s="32" t="s">
        <v>285</v>
      </c>
      <c r="D271" s="81">
        <f>+SUMPRODUCT(('PA 2021'!$N$9:$N$107=B271)*1,'PA 2021'!$AI$9:$AI$107,'PA 2021'!$Y$9:$Y$107)</f>
        <v>0</v>
      </c>
      <c r="E271" s="54">
        <f t="shared" si="4"/>
        <v>0</v>
      </c>
    </row>
    <row r="272" spans="2:5" ht="25.5" x14ac:dyDescent="0.25">
      <c r="B272" s="31">
        <v>3625</v>
      </c>
      <c r="C272" s="32" t="s">
        <v>876</v>
      </c>
      <c r="D272" s="81">
        <f>+SUMPRODUCT(('PA 2021'!$N$9:$N$107=B272)*1,'PA 2021'!$AI$9:$AI$107,'PA 2021'!$Y$9:$Y$107)</f>
        <v>0</v>
      </c>
      <c r="E272" s="54">
        <f t="shared" si="4"/>
        <v>0</v>
      </c>
    </row>
    <row r="273" spans="2:5" ht="25.5" x14ac:dyDescent="0.25">
      <c r="B273" s="31">
        <v>3631</v>
      </c>
      <c r="C273" s="32" t="s">
        <v>293</v>
      </c>
      <c r="D273" s="81">
        <f>+SUMPRODUCT(('PA 2021'!$N$9:$N$107=B273)*1,'PA 2021'!$AI$9:$AI$107,'PA 2021'!$Y$9:$Y$107)</f>
        <v>0</v>
      </c>
      <c r="E273" s="54">
        <f t="shared" si="4"/>
        <v>0</v>
      </c>
    </row>
    <row r="274" spans="2:5" ht="25.5" x14ac:dyDescent="0.25">
      <c r="B274" s="31">
        <v>3632</v>
      </c>
      <c r="C274" s="32" t="s">
        <v>292</v>
      </c>
      <c r="D274" s="81">
        <f>+SUMPRODUCT(('PA 2021'!$N$9:$N$107=B274)*1,'PA 2021'!$AI$9:$AI$107,'PA 2021'!$Y$9:$Y$107)</f>
        <v>0</v>
      </c>
      <c r="E274" s="54">
        <f t="shared" si="4"/>
        <v>0</v>
      </c>
    </row>
    <row r="275" spans="2:5" ht="38.25" x14ac:dyDescent="0.25">
      <c r="B275" s="31">
        <v>3633</v>
      </c>
      <c r="C275" s="32" t="s">
        <v>295</v>
      </c>
      <c r="D275" s="81">
        <f>+SUMPRODUCT(('PA 2021'!$N$9:$N$107=B275)*1,'PA 2021'!$AI$9:$AI$107,'PA 2021'!$Y$9:$Y$107)</f>
        <v>0</v>
      </c>
      <c r="E275" s="54">
        <f t="shared" si="4"/>
        <v>0</v>
      </c>
    </row>
    <row r="276" spans="2:5" ht="51" x14ac:dyDescent="0.25">
      <c r="B276" s="31">
        <v>3634</v>
      </c>
      <c r="C276" s="32" t="s">
        <v>877</v>
      </c>
      <c r="D276" s="81">
        <f>+SUMPRODUCT(('PA 2021'!$N$9:$N$107=B276)*1,'PA 2021'!$AI$9:$AI$107,'PA 2021'!$Y$9:$Y$107)</f>
        <v>0</v>
      </c>
      <c r="E276" s="54">
        <f t="shared" si="4"/>
        <v>0</v>
      </c>
    </row>
    <row r="277" spans="2:5" ht="63.75" x14ac:dyDescent="0.25">
      <c r="B277" s="31">
        <v>4111</v>
      </c>
      <c r="C277" s="32" t="s">
        <v>247</v>
      </c>
      <c r="D277" s="81">
        <f>+SUMPRODUCT(('PA 2021'!$N$9:$N$107=B277)*1,'PA 2021'!$AI$9:$AI$107,'PA 2021'!$Y$9:$Y$107)</f>
        <v>0</v>
      </c>
      <c r="E277" s="54">
        <f t="shared" si="4"/>
        <v>0</v>
      </c>
    </row>
    <row r="278" spans="2:5" ht="51" x14ac:dyDescent="0.25">
      <c r="B278" s="31">
        <v>4112</v>
      </c>
      <c r="C278" s="32" t="s">
        <v>249</v>
      </c>
      <c r="D278" s="81">
        <f>+SUMPRODUCT(('PA 2021'!$N$9:$N$107=B278)*1,'PA 2021'!$AI$9:$AI$107,'PA 2021'!$Y$9:$Y$107)</f>
        <v>0</v>
      </c>
      <c r="E278" s="54">
        <f t="shared" si="4"/>
        <v>0</v>
      </c>
    </row>
    <row r="279" spans="2:5" ht="63.75" x14ac:dyDescent="0.25">
      <c r="B279" s="31">
        <v>4113</v>
      </c>
      <c r="C279" s="32" t="s">
        <v>878</v>
      </c>
      <c r="D279" s="81">
        <f>+SUMPRODUCT(('PA 2021'!$N$9:$N$107=B279)*1,'PA 2021'!$AI$9:$AI$107,'PA 2021'!$Y$9:$Y$107)</f>
        <v>0</v>
      </c>
      <c r="E279" s="54">
        <f t="shared" si="4"/>
        <v>0</v>
      </c>
    </row>
    <row r="280" spans="2:5" ht="38.25" x14ac:dyDescent="0.25">
      <c r="B280" s="31">
        <v>4121</v>
      </c>
      <c r="C280" s="32" t="s">
        <v>253</v>
      </c>
      <c r="D280" s="81">
        <f>+SUMPRODUCT(('PA 2021'!$N$9:$N$107=B280)*1,'PA 2021'!$AI$9:$AI$107,'PA 2021'!$Y$9:$Y$107)</f>
        <v>0</v>
      </c>
      <c r="E280" s="54">
        <f t="shared" si="4"/>
        <v>0</v>
      </c>
    </row>
    <row r="281" spans="2:5" ht="51" x14ac:dyDescent="0.25">
      <c r="B281" s="31">
        <v>4122</v>
      </c>
      <c r="C281" s="32" t="s">
        <v>879</v>
      </c>
      <c r="D281" s="81">
        <f>+SUMPRODUCT(('PA 2021'!$N$9:$N$107=B281)*1,'PA 2021'!$AI$9:$AI$107,'PA 2021'!$Y$9:$Y$107)</f>
        <v>0</v>
      </c>
      <c r="E281" s="54">
        <f t="shared" si="4"/>
        <v>0</v>
      </c>
    </row>
    <row r="282" spans="2:5" ht="38.25" x14ac:dyDescent="0.25">
      <c r="B282" s="31">
        <v>4123</v>
      </c>
      <c r="C282" s="32" t="s">
        <v>252</v>
      </c>
      <c r="D282" s="81">
        <f>+SUMPRODUCT(('PA 2021'!$N$9:$N$107=B282)*1,'PA 2021'!$AI$9:$AI$107,'PA 2021'!$Y$9:$Y$107)</f>
        <v>0</v>
      </c>
      <c r="E282" s="54">
        <f t="shared" si="4"/>
        <v>0</v>
      </c>
    </row>
    <row r="283" spans="2:5" ht="25.5" x14ac:dyDescent="0.25">
      <c r="B283" s="31">
        <v>4131</v>
      </c>
      <c r="C283" s="32" t="s">
        <v>880</v>
      </c>
      <c r="D283" s="81">
        <f>+SUMPRODUCT(('PA 2021'!$N$9:$N$107=B283)*1,'PA 2021'!$AI$9:$AI$107,'PA 2021'!$Y$9:$Y$107)</f>
        <v>0</v>
      </c>
      <c r="E283" s="54">
        <f t="shared" si="4"/>
        <v>0</v>
      </c>
    </row>
    <row r="284" spans="2:5" ht="25.5" x14ac:dyDescent="0.25">
      <c r="B284" s="31">
        <v>4132</v>
      </c>
      <c r="C284" s="32" t="s">
        <v>256</v>
      </c>
      <c r="D284" s="81">
        <f>+SUMPRODUCT(('PA 2021'!$N$9:$N$107=B284)*1,'PA 2021'!$AI$9:$AI$107,'PA 2021'!$Y$9:$Y$107)</f>
        <v>0</v>
      </c>
      <c r="E284" s="54">
        <f t="shared" si="4"/>
        <v>0</v>
      </c>
    </row>
    <row r="285" spans="2:5" ht="51" x14ac:dyDescent="0.25">
      <c r="B285" s="31">
        <v>4211</v>
      </c>
      <c r="C285" s="32" t="s">
        <v>881</v>
      </c>
      <c r="D285" s="81">
        <f>+SUMPRODUCT(('PA 2021'!$N$9:$N$107=B285)*1,'PA 2021'!$AI$9:$AI$107,'PA 2021'!$Y$9:$Y$107)</f>
        <v>0</v>
      </c>
      <c r="E285" s="54">
        <f t="shared" si="4"/>
        <v>0</v>
      </c>
    </row>
    <row r="286" spans="2:5" ht="51" x14ac:dyDescent="0.25">
      <c r="B286" s="31">
        <v>4212</v>
      </c>
      <c r="C286" s="32" t="s">
        <v>204</v>
      </c>
      <c r="D286" s="81">
        <f>+SUMPRODUCT(('PA 2021'!$N$9:$N$107=B286)*1,'PA 2021'!$AI$9:$AI$107,'PA 2021'!$Y$9:$Y$107)</f>
        <v>0</v>
      </c>
      <c r="E286" s="54">
        <f t="shared" si="4"/>
        <v>0</v>
      </c>
    </row>
    <row r="287" spans="2:5" ht="63.75" x14ac:dyDescent="0.25">
      <c r="B287" s="31">
        <v>4213</v>
      </c>
      <c r="C287" s="32" t="s">
        <v>882</v>
      </c>
      <c r="D287" s="81">
        <f>+SUMPRODUCT(('PA 2021'!$N$9:$N$107=B287)*1,'PA 2021'!$AI$9:$AI$107,'PA 2021'!$Y$9:$Y$107)</f>
        <v>0</v>
      </c>
      <c r="E287" s="54">
        <f t="shared" si="4"/>
        <v>0</v>
      </c>
    </row>
    <row r="288" spans="2:5" ht="51" x14ac:dyDescent="0.25">
      <c r="B288" s="31">
        <v>4214</v>
      </c>
      <c r="C288" s="32" t="s">
        <v>883</v>
      </c>
      <c r="D288" s="81">
        <f>+SUMPRODUCT(('PA 2021'!$N$9:$N$107=B288)*1,'PA 2021'!$AI$9:$AI$107,'PA 2021'!$Y$9:$Y$107)</f>
        <v>0</v>
      </c>
      <c r="E288" s="54">
        <f t="shared" si="4"/>
        <v>0</v>
      </c>
    </row>
    <row r="289" spans="2:5" ht="63.75" x14ac:dyDescent="0.25">
      <c r="B289" s="31">
        <v>4215</v>
      </c>
      <c r="C289" s="32" t="s">
        <v>884</v>
      </c>
      <c r="D289" s="81">
        <f>+SUMPRODUCT(('PA 2021'!$N$9:$N$107=B289)*1,'PA 2021'!$AI$9:$AI$107,'PA 2021'!$Y$9:$Y$107)</f>
        <v>0</v>
      </c>
      <c r="E289" s="54">
        <f t="shared" si="4"/>
        <v>0</v>
      </c>
    </row>
    <row r="290" spans="2:5" ht="51" x14ac:dyDescent="0.25">
      <c r="B290" s="31">
        <v>4216</v>
      </c>
      <c r="C290" s="32" t="s">
        <v>200</v>
      </c>
      <c r="D290" s="81">
        <f>+SUMPRODUCT(('PA 2021'!$N$9:$N$107=B290)*1,'PA 2021'!$AI$9:$AI$107,'PA 2021'!$Y$9:$Y$107)</f>
        <v>0</v>
      </c>
      <c r="E290" s="54">
        <f t="shared" si="4"/>
        <v>0</v>
      </c>
    </row>
    <row r="291" spans="2:5" ht="51" x14ac:dyDescent="0.25">
      <c r="B291" s="31">
        <v>4217</v>
      </c>
      <c r="C291" s="32" t="s">
        <v>201</v>
      </c>
      <c r="D291" s="81">
        <f>+SUMPRODUCT(('PA 2021'!$N$9:$N$107=B291)*1,'PA 2021'!$AI$9:$AI$107,'PA 2021'!$Y$9:$Y$107)</f>
        <v>0</v>
      </c>
      <c r="E291" s="54">
        <f t="shared" si="4"/>
        <v>0</v>
      </c>
    </row>
    <row r="292" spans="2:5" ht="25.5" x14ac:dyDescent="0.25">
      <c r="B292" s="31">
        <v>4218</v>
      </c>
      <c r="C292" s="32" t="s">
        <v>885</v>
      </c>
      <c r="D292" s="81">
        <f>+SUMPRODUCT(('PA 2021'!$N$9:$N$107=B292)*1,'PA 2021'!$AI$9:$AI$107,'PA 2021'!$Y$9:$Y$107)</f>
        <v>0</v>
      </c>
      <c r="E292" s="54">
        <f t="shared" si="4"/>
        <v>0</v>
      </c>
    </row>
    <row r="293" spans="2:5" ht="25.5" x14ac:dyDescent="0.25">
      <c r="B293" s="31">
        <v>4221</v>
      </c>
      <c r="C293" s="32" t="s">
        <v>197</v>
      </c>
      <c r="D293" s="81">
        <f>+SUMPRODUCT(('PA 2021'!$N$9:$N$107=B293)*1,'PA 2021'!$AI$9:$AI$107,'PA 2021'!$Y$9:$Y$107)</f>
        <v>0</v>
      </c>
      <c r="E293" s="54">
        <f t="shared" si="4"/>
        <v>0</v>
      </c>
    </row>
    <row r="294" spans="2:5" ht="25.5" x14ac:dyDescent="0.25">
      <c r="B294" s="31">
        <v>4222</v>
      </c>
      <c r="C294" s="32" t="s">
        <v>886</v>
      </c>
      <c r="D294" s="81">
        <f>+SUMPRODUCT(('PA 2021'!$N$9:$N$107=B294)*1,'PA 2021'!$AI$9:$AI$107,'PA 2021'!$Y$9:$Y$107)</f>
        <v>0</v>
      </c>
      <c r="E294" s="54">
        <f t="shared" si="4"/>
        <v>0</v>
      </c>
    </row>
    <row r="295" spans="2:5" ht="25.5" x14ac:dyDescent="0.25">
      <c r="B295" s="31">
        <v>4231</v>
      </c>
      <c r="C295" s="32" t="s">
        <v>194</v>
      </c>
      <c r="D295" s="81">
        <f>+SUMPRODUCT(('PA 2021'!$N$9:$N$107=B295)*1,'PA 2021'!$AI$9:$AI$107,'PA 2021'!$Y$9:$Y$107)</f>
        <v>0</v>
      </c>
      <c r="E295" s="54">
        <f t="shared" si="4"/>
        <v>0</v>
      </c>
    </row>
    <row r="296" spans="2:5" ht="51" x14ac:dyDescent="0.25">
      <c r="B296" s="31">
        <v>4232</v>
      </c>
      <c r="C296" s="32" t="s">
        <v>193</v>
      </c>
      <c r="D296" s="81">
        <f>+SUMPRODUCT(('PA 2021'!$N$9:$N$107=B296)*1,'PA 2021'!$AI$9:$AI$107,'PA 2021'!$Y$9:$Y$107)</f>
        <v>0</v>
      </c>
      <c r="E296" s="54">
        <f t="shared" si="4"/>
        <v>0</v>
      </c>
    </row>
    <row r="297" spans="2:5" ht="63.75" x14ac:dyDescent="0.25">
      <c r="B297" s="31">
        <v>4233</v>
      </c>
      <c r="C297" s="32" t="s">
        <v>192</v>
      </c>
      <c r="D297" s="81">
        <f>+SUMPRODUCT(('PA 2021'!$N$9:$N$107=B297)*1,'PA 2021'!$AI$9:$AI$107,'PA 2021'!$Y$9:$Y$107)</f>
        <v>0</v>
      </c>
      <c r="E297" s="54">
        <f t="shared" si="4"/>
        <v>0</v>
      </c>
    </row>
    <row r="298" spans="2:5" ht="25.5" x14ac:dyDescent="0.25">
      <c r="B298" s="31">
        <v>4311</v>
      </c>
      <c r="C298" s="32" t="s">
        <v>277</v>
      </c>
      <c r="D298" s="81">
        <f>+SUMPRODUCT(('PA 2021'!$N$9:$N$107=B298)*1,'PA 2021'!$AI$9:$AI$107,'PA 2021'!$Y$9:$Y$107)</f>
        <v>0</v>
      </c>
      <c r="E298" s="54">
        <f t="shared" si="4"/>
        <v>0</v>
      </c>
    </row>
    <row r="299" spans="2:5" ht="25.5" x14ac:dyDescent="0.25">
      <c r="B299" s="31">
        <v>4312</v>
      </c>
      <c r="C299" s="32" t="s">
        <v>275</v>
      </c>
      <c r="D299" s="81">
        <f>+SUMPRODUCT(('PA 2021'!$N$9:$N$107=B299)*1,'PA 2021'!$AI$9:$AI$107,'PA 2021'!$Y$9:$Y$107)</f>
        <v>0</v>
      </c>
      <c r="E299" s="54">
        <f t="shared" si="4"/>
        <v>0</v>
      </c>
    </row>
    <row r="300" spans="2:5" ht="51" x14ac:dyDescent="0.25">
      <c r="B300" s="31">
        <v>4313</v>
      </c>
      <c r="C300" s="32" t="s">
        <v>887</v>
      </c>
      <c r="D300" s="81">
        <f>+SUMPRODUCT(('PA 2021'!$N$9:$N$107=B300)*1,'PA 2021'!$AI$9:$AI$107,'PA 2021'!$Y$9:$Y$107)</f>
        <v>0</v>
      </c>
      <c r="E300" s="54">
        <f t="shared" si="4"/>
        <v>0</v>
      </c>
    </row>
    <row r="301" spans="2:5" ht="38.25" x14ac:dyDescent="0.25">
      <c r="B301" s="31">
        <v>4314</v>
      </c>
      <c r="C301" s="32" t="s">
        <v>279</v>
      </c>
      <c r="D301" s="81">
        <f>+SUMPRODUCT(('PA 2021'!$N$9:$N$107=B301)*1,'PA 2021'!$AI$9:$AI$107,'PA 2021'!$Y$9:$Y$107)</f>
        <v>0</v>
      </c>
      <c r="E301" s="54">
        <f t="shared" si="4"/>
        <v>0</v>
      </c>
    </row>
    <row r="302" spans="2:5" ht="38.25" x14ac:dyDescent="0.25">
      <c r="B302" s="31">
        <v>4315</v>
      </c>
      <c r="C302" s="32" t="s">
        <v>888</v>
      </c>
      <c r="D302" s="81">
        <f>+SUMPRODUCT(('PA 2021'!$N$9:$N$107=B302)*1,'PA 2021'!$AI$9:$AI$107,'PA 2021'!$Y$9:$Y$107)</f>
        <v>0</v>
      </c>
      <c r="E302" s="54">
        <f t="shared" si="4"/>
        <v>0</v>
      </c>
    </row>
    <row r="303" spans="2:5" ht="38.25" x14ac:dyDescent="0.25">
      <c r="B303" s="31">
        <v>4316</v>
      </c>
      <c r="C303" s="32" t="s">
        <v>278</v>
      </c>
      <c r="D303" s="81">
        <f>+SUMPRODUCT(('PA 2021'!$N$9:$N$107=B303)*1,'PA 2021'!$AI$9:$AI$107,'PA 2021'!$Y$9:$Y$107)</f>
        <v>0</v>
      </c>
      <c r="E303" s="54">
        <f t="shared" si="4"/>
        <v>0</v>
      </c>
    </row>
    <row r="304" spans="2:5" ht="25.5" x14ac:dyDescent="0.25">
      <c r="B304" s="31">
        <v>4321</v>
      </c>
      <c r="C304" s="32" t="s">
        <v>264</v>
      </c>
      <c r="D304" s="81">
        <f>+SUMPRODUCT(('PA 2021'!$N$9:$N$107=B304)*1,'PA 2021'!$AI$9:$AI$107,'PA 2021'!$Y$9:$Y$107)</f>
        <v>0</v>
      </c>
      <c r="E304" s="54">
        <f t="shared" si="4"/>
        <v>0</v>
      </c>
    </row>
    <row r="305" spans="2:5" ht="25.5" x14ac:dyDescent="0.25">
      <c r="B305" s="31">
        <v>4322</v>
      </c>
      <c r="C305" s="32" t="s">
        <v>263</v>
      </c>
      <c r="D305" s="81">
        <f>+SUMPRODUCT(('PA 2021'!$N$9:$N$107=B305)*1,'PA 2021'!$AI$9:$AI$107,'PA 2021'!$Y$9:$Y$107)</f>
        <v>0</v>
      </c>
      <c r="E305" s="54">
        <f t="shared" si="4"/>
        <v>0</v>
      </c>
    </row>
    <row r="306" spans="2:5" x14ac:dyDescent="0.25">
      <c r="B306" s="31">
        <v>4323</v>
      </c>
      <c r="C306" s="32" t="s">
        <v>265</v>
      </c>
      <c r="D306" s="81">
        <f>+SUMPRODUCT(('PA 2021'!$N$9:$N$107=B306)*1,'PA 2021'!$AI$9:$AI$107,'PA 2021'!$Y$9:$Y$107)</f>
        <v>0</v>
      </c>
      <c r="E306" s="54">
        <f t="shared" si="4"/>
        <v>0</v>
      </c>
    </row>
    <row r="307" spans="2:5" ht="25.5" x14ac:dyDescent="0.25">
      <c r="B307" s="31">
        <v>4324</v>
      </c>
      <c r="C307" s="32" t="s">
        <v>266</v>
      </c>
      <c r="D307" s="81">
        <f>+SUMPRODUCT(('PA 2021'!$N$9:$N$107=B307)*1,'PA 2021'!$AI$9:$AI$107,'PA 2021'!$Y$9:$Y$107)</f>
        <v>0</v>
      </c>
      <c r="E307" s="54">
        <f t="shared" si="4"/>
        <v>0</v>
      </c>
    </row>
    <row r="308" spans="2:5" ht="38.25" x14ac:dyDescent="0.25">
      <c r="B308" s="31">
        <v>4325</v>
      </c>
      <c r="C308" s="32" t="s">
        <v>262</v>
      </c>
      <c r="D308" s="81">
        <f>+SUMPRODUCT(('PA 2021'!$N$9:$N$107=B308)*1,'PA 2021'!$AI$9:$AI$107,'PA 2021'!$Y$9:$Y$107)</f>
        <v>0</v>
      </c>
      <c r="E308" s="54">
        <f t="shared" si="4"/>
        <v>0</v>
      </c>
    </row>
    <row r="309" spans="2:5" x14ac:dyDescent="0.25">
      <c r="B309" s="31">
        <v>4326</v>
      </c>
      <c r="C309" s="32" t="s">
        <v>267</v>
      </c>
      <c r="D309" s="81">
        <f>+SUMPRODUCT(('PA 2021'!$N$9:$N$107=B309)*1,'PA 2021'!$AI$9:$AI$107,'PA 2021'!$Y$9:$Y$107)</f>
        <v>0</v>
      </c>
      <c r="E309" s="54">
        <f t="shared" si="4"/>
        <v>0</v>
      </c>
    </row>
    <row r="310" spans="2:5" ht="63.75" x14ac:dyDescent="0.25">
      <c r="B310" s="31">
        <v>4331</v>
      </c>
      <c r="C310" s="32" t="s">
        <v>260</v>
      </c>
      <c r="D310" s="81">
        <f>+SUMPRODUCT(('PA 2021'!$N$9:$N$107=B310)*1,'PA 2021'!$AI$9:$AI$107,'PA 2021'!$Y$9:$Y$107)</f>
        <v>0</v>
      </c>
      <c r="E310" s="54">
        <f t="shared" si="4"/>
        <v>0</v>
      </c>
    </row>
    <row r="311" spans="2:5" ht="38.25" x14ac:dyDescent="0.25">
      <c r="B311" s="31">
        <v>4332</v>
      </c>
      <c r="C311" s="32" t="s">
        <v>259</v>
      </c>
      <c r="D311" s="81">
        <f>+SUMPRODUCT(('PA 2021'!$N$9:$N$107=B311)*1,'PA 2021'!$AI$9:$AI$107,'PA 2021'!$Y$9:$Y$107)</f>
        <v>0</v>
      </c>
      <c r="E311" s="54">
        <f t="shared" si="4"/>
        <v>0</v>
      </c>
    </row>
    <row r="312" spans="2:5" ht="38.25" x14ac:dyDescent="0.25">
      <c r="B312" s="31">
        <v>4341</v>
      </c>
      <c r="C312" s="32" t="s">
        <v>270</v>
      </c>
      <c r="D312" s="81">
        <f>+SUMPRODUCT(('PA 2021'!$N$9:$N$107=B312)*1,'PA 2021'!$AI$9:$AI$107,'PA 2021'!$Y$9:$Y$107)</f>
        <v>0</v>
      </c>
      <c r="E312" s="54">
        <f t="shared" si="4"/>
        <v>0</v>
      </c>
    </row>
    <row r="313" spans="2:5" ht="25.5" x14ac:dyDescent="0.25">
      <c r="B313" s="31">
        <v>4342</v>
      </c>
      <c r="C313" s="32" t="s">
        <v>273</v>
      </c>
      <c r="D313" s="81">
        <f>+SUMPRODUCT(('PA 2021'!$N$9:$N$107=B313)*1,'PA 2021'!$AI$9:$AI$107,'PA 2021'!$Y$9:$Y$107)</f>
        <v>0</v>
      </c>
      <c r="E313" s="54">
        <f t="shared" si="4"/>
        <v>0</v>
      </c>
    </row>
    <row r="314" spans="2:5" ht="25.5" x14ac:dyDescent="0.25">
      <c r="B314" s="31">
        <v>4343</v>
      </c>
      <c r="C314" s="32" t="s">
        <v>272</v>
      </c>
      <c r="D314" s="81">
        <f>+SUMPRODUCT(('PA 2021'!$N$9:$N$107=B314)*1,'PA 2021'!$AI$9:$AI$107,'PA 2021'!$Y$9:$Y$107)</f>
        <v>0</v>
      </c>
      <c r="E314" s="54">
        <f t="shared" si="4"/>
        <v>0</v>
      </c>
    </row>
    <row r="315" spans="2:5" ht="25.5" x14ac:dyDescent="0.25">
      <c r="B315" s="31">
        <v>4344</v>
      </c>
      <c r="C315" s="32" t="s">
        <v>271</v>
      </c>
      <c r="D315" s="81">
        <f>+SUMPRODUCT(('PA 2021'!$N$9:$N$107=B315)*1,'PA 2021'!$AI$9:$AI$107,'PA 2021'!$Y$9:$Y$107)</f>
        <v>0</v>
      </c>
      <c r="E315" s="54">
        <f t="shared" si="4"/>
        <v>0</v>
      </c>
    </row>
    <row r="316" spans="2:5" ht="25.5" x14ac:dyDescent="0.25">
      <c r="B316" s="31">
        <v>4345</v>
      </c>
      <c r="C316" s="32" t="s">
        <v>269</v>
      </c>
      <c r="D316" s="81">
        <f>+SUMPRODUCT(('PA 2021'!$N$9:$N$107=B316)*1,'PA 2021'!$AI$9:$AI$107,'PA 2021'!$Y$9:$Y$107)</f>
        <v>0</v>
      </c>
      <c r="E316" s="54">
        <f t="shared" si="4"/>
        <v>0</v>
      </c>
    </row>
    <row r="317" spans="2:5" ht="63.75" x14ac:dyDescent="0.25">
      <c r="B317" s="31">
        <v>4411</v>
      </c>
      <c r="C317" s="32" t="s">
        <v>889</v>
      </c>
      <c r="D317" s="81">
        <f>+SUMPRODUCT(('PA 2021'!$N$9:$N$107=B317)*1,'PA 2021'!$AI$9:$AI$107,'PA 2021'!$Y$9:$Y$107)</f>
        <v>0</v>
      </c>
      <c r="E317" s="54">
        <f t="shared" si="4"/>
        <v>0</v>
      </c>
    </row>
    <row r="318" spans="2:5" x14ac:dyDescent="0.25">
      <c r="B318" s="31">
        <v>4412</v>
      </c>
      <c r="C318" s="32" t="s">
        <v>225</v>
      </c>
      <c r="D318" s="81">
        <f>+SUMPRODUCT(('PA 2021'!$N$9:$N$107=B318)*1,'PA 2021'!$AI$9:$AI$107,'PA 2021'!$Y$9:$Y$107)</f>
        <v>0</v>
      </c>
      <c r="E318" s="54">
        <f t="shared" si="4"/>
        <v>0</v>
      </c>
    </row>
    <row r="319" spans="2:5" ht="25.5" x14ac:dyDescent="0.25">
      <c r="B319" s="31">
        <v>4413</v>
      </c>
      <c r="C319" s="32" t="s">
        <v>890</v>
      </c>
      <c r="D319" s="81">
        <f>+SUMPRODUCT(('PA 2021'!$N$9:$N$107=B319)*1,'PA 2021'!$AI$9:$AI$107,'PA 2021'!$Y$9:$Y$107)</f>
        <v>0</v>
      </c>
      <c r="E319" s="54">
        <f t="shared" si="4"/>
        <v>0</v>
      </c>
    </row>
    <row r="320" spans="2:5" ht="38.25" x14ac:dyDescent="0.25">
      <c r="B320" s="31">
        <v>4414</v>
      </c>
      <c r="C320" s="32" t="s">
        <v>218</v>
      </c>
      <c r="D320" s="81">
        <f>+SUMPRODUCT(('PA 2021'!$N$9:$N$107=B320)*1,'PA 2021'!$AI$9:$AI$107,'PA 2021'!$Y$9:$Y$107)</f>
        <v>0</v>
      </c>
      <c r="E320" s="54">
        <f t="shared" si="4"/>
        <v>0</v>
      </c>
    </row>
    <row r="321" spans="2:5" ht="25.5" x14ac:dyDescent="0.25">
      <c r="B321" s="31">
        <v>4415</v>
      </c>
      <c r="C321" s="32" t="s">
        <v>220</v>
      </c>
      <c r="D321" s="81">
        <f>+SUMPRODUCT(('PA 2021'!$N$9:$N$107=B321)*1,'PA 2021'!$AI$9:$AI$107,'PA 2021'!$Y$9:$Y$107)</f>
        <v>0</v>
      </c>
      <c r="E321" s="54">
        <f t="shared" si="4"/>
        <v>0</v>
      </c>
    </row>
    <row r="322" spans="2:5" ht="63.75" x14ac:dyDescent="0.25">
      <c r="B322" s="31">
        <v>4416</v>
      </c>
      <c r="C322" s="32" t="s">
        <v>217</v>
      </c>
      <c r="D322" s="81">
        <f>+SUMPRODUCT(('PA 2021'!$N$9:$N$107=B322)*1,'PA 2021'!$AI$9:$AI$107,'PA 2021'!$Y$9:$Y$107)</f>
        <v>0</v>
      </c>
      <c r="E322" s="54">
        <f t="shared" si="4"/>
        <v>0</v>
      </c>
    </row>
    <row r="323" spans="2:5" ht="25.5" x14ac:dyDescent="0.25">
      <c r="B323" s="31">
        <v>4417</v>
      </c>
      <c r="C323" s="32" t="s">
        <v>219</v>
      </c>
      <c r="D323" s="81">
        <f>+SUMPRODUCT(('PA 2021'!$N$9:$N$107=B323)*1,'PA 2021'!$AI$9:$AI$107,'PA 2021'!$Y$9:$Y$107)</f>
        <v>0</v>
      </c>
      <c r="E323" s="54">
        <f t="shared" ref="E323:E349" si="5">+IF(D323&gt;1,1,D323)</f>
        <v>0</v>
      </c>
    </row>
    <row r="324" spans="2:5" ht="25.5" x14ac:dyDescent="0.25">
      <c r="B324" s="31">
        <v>4418</v>
      </c>
      <c r="C324" s="32" t="s">
        <v>211</v>
      </c>
      <c r="D324" s="81">
        <f>+SUMPRODUCT(('PA 2021'!$N$9:$N$107=B324)*1,'PA 2021'!$AI$9:$AI$107,'PA 2021'!$Y$9:$Y$107)</f>
        <v>0</v>
      </c>
      <c r="E324" s="54">
        <f t="shared" si="5"/>
        <v>0</v>
      </c>
    </row>
    <row r="325" spans="2:5" ht="38.25" x14ac:dyDescent="0.25">
      <c r="B325" s="31">
        <v>4419</v>
      </c>
      <c r="C325" s="32" t="s">
        <v>226</v>
      </c>
      <c r="D325" s="81">
        <f>+SUMPRODUCT(('PA 2021'!$N$9:$N$107=B325)*1,'PA 2021'!$AI$9:$AI$107,'PA 2021'!$Y$9:$Y$107)</f>
        <v>0</v>
      </c>
      <c r="E325" s="54">
        <f t="shared" si="5"/>
        <v>0</v>
      </c>
    </row>
    <row r="326" spans="2:5" ht="38.25" x14ac:dyDescent="0.25">
      <c r="B326" s="31">
        <v>44110</v>
      </c>
      <c r="C326" s="32" t="s">
        <v>214</v>
      </c>
      <c r="D326" s="81">
        <f>+SUMPRODUCT(('PA 2021'!$N$9:$N$107=B326)*1,'PA 2021'!$AI$9:$AI$107,'PA 2021'!$Y$9:$Y$107)</f>
        <v>0</v>
      </c>
      <c r="E326" s="54">
        <f t="shared" si="5"/>
        <v>0</v>
      </c>
    </row>
    <row r="327" spans="2:5" ht="25.5" x14ac:dyDescent="0.25">
      <c r="B327" s="31">
        <v>44111</v>
      </c>
      <c r="C327" s="32" t="s">
        <v>216</v>
      </c>
      <c r="D327" s="81">
        <f>+SUMPRODUCT(('PA 2021'!$N$9:$N$107=B327)*1,'PA 2021'!$AI$9:$AI$107,'PA 2021'!$Y$9:$Y$107)</f>
        <v>0</v>
      </c>
      <c r="E327" s="54">
        <f t="shared" si="5"/>
        <v>0</v>
      </c>
    </row>
    <row r="328" spans="2:5" ht="25.5" x14ac:dyDescent="0.25">
      <c r="B328" s="31">
        <v>44112</v>
      </c>
      <c r="C328" s="32" t="s">
        <v>210</v>
      </c>
      <c r="D328" s="81">
        <f>+SUMPRODUCT(('PA 2021'!$N$9:$N$107=B328)*1,'PA 2021'!$AI$9:$AI$107,'PA 2021'!$Y$9:$Y$107)</f>
        <v>0</v>
      </c>
      <c r="E328" s="54">
        <f t="shared" si="5"/>
        <v>0</v>
      </c>
    </row>
    <row r="329" spans="2:5" ht="38.25" x14ac:dyDescent="0.25">
      <c r="B329" s="31">
        <v>44113</v>
      </c>
      <c r="C329" s="32" t="s">
        <v>891</v>
      </c>
      <c r="D329" s="81">
        <f>+SUMPRODUCT(('PA 2021'!$N$9:$N$107=B329)*1,'PA 2021'!$AI$9:$AI$107,'PA 2021'!$Y$9:$Y$107)</f>
        <v>0</v>
      </c>
      <c r="E329" s="54">
        <f t="shared" si="5"/>
        <v>0</v>
      </c>
    </row>
    <row r="330" spans="2:5" x14ac:dyDescent="0.25">
      <c r="B330" s="31">
        <v>44114</v>
      </c>
      <c r="C330" s="32" t="s">
        <v>892</v>
      </c>
      <c r="D330" s="81">
        <f>+SUMPRODUCT(('PA 2021'!$N$9:$N$107=B330)*1,'PA 2021'!$AI$9:$AI$107,'PA 2021'!$Y$9:$Y$107)</f>
        <v>0</v>
      </c>
      <c r="E330" s="54">
        <f t="shared" si="5"/>
        <v>0</v>
      </c>
    </row>
    <row r="331" spans="2:5" ht="38.25" x14ac:dyDescent="0.25">
      <c r="B331" s="31">
        <v>44115</v>
      </c>
      <c r="C331" s="32" t="s">
        <v>213</v>
      </c>
      <c r="D331" s="81">
        <f>+SUMPRODUCT(('PA 2021'!$N$9:$N$107=B331)*1,'PA 2021'!$AI$9:$AI$107,'PA 2021'!$Y$9:$Y$107)</f>
        <v>0</v>
      </c>
      <c r="E331" s="54">
        <f t="shared" si="5"/>
        <v>0</v>
      </c>
    </row>
    <row r="332" spans="2:5" ht="51" x14ac:dyDescent="0.25">
      <c r="B332" s="31">
        <v>44116</v>
      </c>
      <c r="C332" s="32" t="s">
        <v>893</v>
      </c>
      <c r="D332" s="81">
        <f>+SUMPRODUCT(('PA 2021'!$N$9:$N$107=B332)*1,'PA 2021'!$AI$9:$AI$107,'PA 2021'!$Y$9:$Y$107)</f>
        <v>0</v>
      </c>
      <c r="E332" s="54">
        <f t="shared" si="5"/>
        <v>0</v>
      </c>
    </row>
    <row r="333" spans="2:5" ht="38.25" x14ac:dyDescent="0.25">
      <c r="B333" s="31">
        <v>44117</v>
      </c>
      <c r="C333" s="32" t="s">
        <v>894</v>
      </c>
      <c r="D333" s="81">
        <f>+SUMPRODUCT(('PA 2021'!$N$9:$N$107=B333)*1,'PA 2021'!$AI$9:$AI$107,'PA 2021'!$Y$9:$Y$107)</f>
        <v>0</v>
      </c>
      <c r="E333" s="54">
        <f t="shared" si="5"/>
        <v>0</v>
      </c>
    </row>
    <row r="334" spans="2:5" ht="38.25" x14ac:dyDescent="0.25">
      <c r="B334" s="31">
        <v>44118</v>
      </c>
      <c r="C334" s="32" t="s">
        <v>221</v>
      </c>
      <c r="D334" s="81">
        <f>+SUMPRODUCT(('PA 2021'!$N$9:$N$107=B334)*1,'PA 2021'!$AI$9:$AI$107,'PA 2021'!$Y$9:$Y$107)</f>
        <v>0</v>
      </c>
      <c r="E334" s="54">
        <f t="shared" si="5"/>
        <v>0</v>
      </c>
    </row>
    <row r="335" spans="2:5" ht="25.5" x14ac:dyDescent="0.25">
      <c r="B335" s="31">
        <v>4421</v>
      </c>
      <c r="C335" s="32" t="s">
        <v>895</v>
      </c>
      <c r="D335" s="81">
        <f>+SUMPRODUCT(('PA 2021'!$N$9:$N$107=B335)*1,'PA 2021'!$AI$9:$AI$107,'PA 2021'!$Y$9:$Y$107)</f>
        <v>0</v>
      </c>
      <c r="E335" s="54">
        <f t="shared" si="5"/>
        <v>0</v>
      </c>
    </row>
    <row r="336" spans="2:5" ht="51" x14ac:dyDescent="0.25">
      <c r="B336" s="31">
        <v>4422</v>
      </c>
      <c r="C336" s="32" t="s">
        <v>240</v>
      </c>
      <c r="D336" s="81">
        <f>+SUMPRODUCT(('PA 2021'!$N$9:$N$107=B336)*1,'PA 2021'!$AI$9:$AI$107,'PA 2021'!$Y$9:$Y$107)</f>
        <v>0</v>
      </c>
      <c r="E336" s="54">
        <f t="shared" si="5"/>
        <v>0</v>
      </c>
    </row>
    <row r="337" spans="2:5" ht="38.25" x14ac:dyDescent="0.25">
      <c r="B337" s="31">
        <v>4423</v>
      </c>
      <c r="C337" s="32" t="s">
        <v>236</v>
      </c>
      <c r="D337" s="81">
        <f>+SUMPRODUCT(('PA 2021'!$N$9:$N$107=B337)*1,'PA 2021'!$AI$9:$AI$107,'PA 2021'!$Y$9:$Y$107)</f>
        <v>0</v>
      </c>
      <c r="E337" s="54">
        <f t="shared" si="5"/>
        <v>0</v>
      </c>
    </row>
    <row r="338" spans="2:5" ht="51" x14ac:dyDescent="0.25">
      <c r="B338" s="31">
        <v>4424</v>
      </c>
      <c r="C338" s="32" t="s">
        <v>237</v>
      </c>
      <c r="D338" s="81">
        <f>+SUMPRODUCT(('PA 2021'!$N$9:$N$107=B338)*1,'PA 2021'!$AI$9:$AI$107,'PA 2021'!$Y$9:$Y$107)</f>
        <v>0</v>
      </c>
      <c r="E338" s="54">
        <f t="shared" si="5"/>
        <v>0</v>
      </c>
    </row>
    <row r="339" spans="2:5" ht="25.5" x14ac:dyDescent="0.25">
      <c r="B339" s="31">
        <v>4425</v>
      </c>
      <c r="C339" s="32" t="s">
        <v>238</v>
      </c>
      <c r="D339" s="81">
        <f>+SUMPRODUCT(('PA 2021'!$N$9:$N$107=B339)*1,'PA 2021'!$AI$9:$AI$107,'PA 2021'!$Y$9:$Y$107)</f>
        <v>0</v>
      </c>
      <c r="E339" s="54">
        <f t="shared" si="5"/>
        <v>0</v>
      </c>
    </row>
    <row r="340" spans="2:5" ht="51" x14ac:dyDescent="0.25">
      <c r="B340" s="31">
        <v>4431</v>
      </c>
      <c r="C340" s="32" t="s">
        <v>896</v>
      </c>
      <c r="D340" s="81">
        <f>+SUMPRODUCT(('PA 2021'!$N$9:$N$107=B340)*1,'PA 2021'!$AI$9:$AI$107,'PA 2021'!$Y$9:$Y$107)</f>
        <v>0</v>
      </c>
      <c r="E340" s="54">
        <f t="shared" si="5"/>
        <v>0</v>
      </c>
    </row>
    <row r="341" spans="2:5" ht="25.5" x14ac:dyDescent="0.25">
      <c r="B341" s="31">
        <v>4432</v>
      </c>
      <c r="C341" s="32" t="s">
        <v>242</v>
      </c>
      <c r="D341" s="81">
        <f>+SUMPRODUCT(('PA 2021'!$N$9:$N$107=B341)*1,'PA 2021'!$AI$9:$AI$107,'PA 2021'!$Y$9:$Y$107)</f>
        <v>0</v>
      </c>
      <c r="E341" s="54">
        <f t="shared" si="5"/>
        <v>0</v>
      </c>
    </row>
    <row r="342" spans="2:5" ht="25.5" x14ac:dyDescent="0.25">
      <c r="B342" s="31">
        <v>4433</v>
      </c>
      <c r="C342" s="32" t="s">
        <v>897</v>
      </c>
      <c r="D342" s="81">
        <f>+SUMPRODUCT(('PA 2021'!$N$9:$N$107=B342)*1,'PA 2021'!$AI$9:$AI$107,'PA 2021'!$Y$9:$Y$107)</f>
        <v>0</v>
      </c>
      <c r="E342" s="54">
        <f t="shared" si="5"/>
        <v>0</v>
      </c>
    </row>
    <row r="343" spans="2:5" ht="25.5" x14ac:dyDescent="0.25">
      <c r="B343" s="31">
        <v>4441</v>
      </c>
      <c r="C343" s="32" t="s">
        <v>232</v>
      </c>
      <c r="D343" s="81">
        <f>+SUMPRODUCT(('PA 2021'!$N$9:$N$107=B343)*1,'PA 2021'!$AI$9:$AI$107,'PA 2021'!$Y$9:$Y$107)</f>
        <v>0</v>
      </c>
      <c r="E343" s="54">
        <f t="shared" si="5"/>
        <v>0</v>
      </c>
    </row>
    <row r="344" spans="2:5" ht="25.5" x14ac:dyDescent="0.25">
      <c r="B344" s="31">
        <v>4442</v>
      </c>
      <c r="C344" s="32" t="s">
        <v>229</v>
      </c>
      <c r="D344" s="81">
        <f>+SUMPRODUCT(('PA 2021'!$N$9:$N$107=B344)*1,'PA 2021'!$AI$9:$AI$107,'PA 2021'!$Y$9:$Y$107)</f>
        <v>0</v>
      </c>
      <c r="E344" s="54">
        <f t="shared" si="5"/>
        <v>0</v>
      </c>
    </row>
    <row r="345" spans="2:5" ht="38.25" x14ac:dyDescent="0.25">
      <c r="B345" s="31">
        <v>4443</v>
      </c>
      <c r="C345" s="32" t="s">
        <v>231</v>
      </c>
      <c r="D345" s="81">
        <f>+SUMPRODUCT(('PA 2021'!$N$9:$N$107=B345)*1,'PA 2021'!$AI$9:$AI$107,'PA 2021'!$Y$9:$Y$107)</f>
        <v>0</v>
      </c>
      <c r="E345" s="54">
        <f t="shared" si="5"/>
        <v>0</v>
      </c>
    </row>
    <row r="346" spans="2:5" ht="38.25" x14ac:dyDescent="0.25">
      <c r="B346" s="31">
        <v>4444</v>
      </c>
      <c r="C346" s="32" t="s">
        <v>898</v>
      </c>
      <c r="D346" s="81">
        <f>+SUMPRODUCT(('PA 2021'!$N$9:$N$107=B346)*1,'PA 2021'!$AI$9:$AI$107,'PA 2021'!$Y$9:$Y$107)</f>
        <v>0</v>
      </c>
      <c r="E346" s="54">
        <f t="shared" si="5"/>
        <v>0</v>
      </c>
    </row>
    <row r="347" spans="2:5" ht="25.5" x14ac:dyDescent="0.25">
      <c r="B347" s="31">
        <v>4445</v>
      </c>
      <c r="C347" s="32" t="s">
        <v>230</v>
      </c>
      <c r="D347" s="81">
        <f>+SUMPRODUCT(('PA 2021'!$N$9:$N$107=B347)*1,'PA 2021'!$AI$9:$AI$107,'PA 2021'!$Y$9:$Y$107)</f>
        <v>0</v>
      </c>
      <c r="E347" s="54">
        <f t="shared" si="5"/>
        <v>0</v>
      </c>
    </row>
    <row r="348" spans="2:5" ht="51" x14ac:dyDescent="0.25">
      <c r="B348" s="31">
        <v>4446</v>
      </c>
      <c r="C348" s="32" t="s">
        <v>228</v>
      </c>
      <c r="D348" s="81">
        <f>+SUMPRODUCT(('PA 2021'!$N$9:$N$107=B348)*1,'PA 2021'!$AI$9:$AI$107,'PA 2021'!$Y$9:$Y$107)</f>
        <v>0</v>
      </c>
      <c r="E348" s="54">
        <f t="shared" si="5"/>
        <v>0</v>
      </c>
    </row>
    <row r="349" spans="2:5" ht="25.5" x14ac:dyDescent="0.25">
      <c r="B349" s="31">
        <v>4447</v>
      </c>
      <c r="C349" s="32" t="s">
        <v>233</v>
      </c>
      <c r="D349" s="81">
        <f>+SUMPRODUCT(('PA 2021'!$N$9:$N$107=B349)*1,'PA 2021'!$AI$9:$AI$107,'PA 2021'!$Y$9:$Y$107)</f>
        <v>0</v>
      </c>
      <c r="E349" s="54">
        <f t="shared" si="5"/>
        <v>0</v>
      </c>
    </row>
  </sheetData>
  <autoFilter ref="B1:E349"/>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V469"/>
  <sheetViews>
    <sheetView workbookViewId="0">
      <selection activeCell="E8" sqref="E8"/>
    </sheetView>
  </sheetViews>
  <sheetFormatPr baseColWidth="10" defaultColWidth="11.42578125" defaultRowHeight="15" x14ac:dyDescent="0.25"/>
  <cols>
    <col min="1" max="1" width="5" style="4" bestFit="1" customWidth="1"/>
    <col min="2" max="2" width="31.7109375" style="8" customWidth="1"/>
    <col min="3" max="3" width="40.85546875" style="8" customWidth="1"/>
    <col min="4" max="4" width="36.85546875" style="8" customWidth="1"/>
    <col min="5" max="5" width="59" style="8" customWidth="1"/>
    <col min="6" max="6" width="11.42578125" style="4"/>
    <col min="7" max="256" width="11.42578125" style="2"/>
    <col min="257" max="16384" width="11.42578125" style="1"/>
  </cols>
  <sheetData>
    <row r="1" spans="1:6" x14ac:dyDescent="0.25">
      <c r="A1" s="5" t="s">
        <v>0</v>
      </c>
      <c r="B1" s="6" t="s">
        <v>1</v>
      </c>
      <c r="C1" s="6" t="s">
        <v>2</v>
      </c>
      <c r="D1" s="6" t="s">
        <v>3</v>
      </c>
      <c r="E1" s="6" t="s">
        <v>4</v>
      </c>
      <c r="F1" s="5" t="s">
        <v>473</v>
      </c>
    </row>
    <row r="2" spans="1:6" ht="30" x14ac:dyDescent="0.25">
      <c r="A2" s="3">
        <v>4864</v>
      </c>
      <c r="B2" s="7" t="s">
        <v>5</v>
      </c>
      <c r="E2" s="8">
        <f>+COUNTA(E5:E469)</f>
        <v>348</v>
      </c>
      <c r="F2" s="3">
        <v>55</v>
      </c>
    </row>
    <row r="3" spans="1:6" ht="30" x14ac:dyDescent="0.25">
      <c r="A3" s="3">
        <v>4863</v>
      </c>
      <c r="B3" s="7" t="s">
        <v>5</v>
      </c>
      <c r="C3" s="7" t="s">
        <v>6</v>
      </c>
      <c r="F3" s="3">
        <v>5</v>
      </c>
    </row>
    <row r="4" spans="1:6" ht="30" x14ac:dyDescent="0.25">
      <c r="A4" s="3">
        <v>4854</v>
      </c>
      <c r="B4" s="7" t="s">
        <v>5</v>
      </c>
      <c r="C4" s="7" t="s">
        <v>6</v>
      </c>
      <c r="D4" s="7" t="s">
        <v>7</v>
      </c>
      <c r="F4" s="3">
        <v>23</v>
      </c>
    </row>
    <row r="5" spans="1:6" ht="30" x14ac:dyDescent="0.25">
      <c r="A5" s="3">
        <v>4849</v>
      </c>
      <c r="B5" s="7" t="s">
        <v>5</v>
      </c>
      <c r="C5" s="7" t="s">
        <v>6</v>
      </c>
      <c r="D5" s="7" t="s">
        <v>7</v>
      </c>
      <c r="E5" s="7" t="s">
        <v>8</v>
      </c>
      <c r="F5" s="3">
        <v>10</v>
      </c>
    </row>
    <row r="6" spans="1:6" ht="30" x14ac:dyDescent="0.25">
      <c r="A6" s="3">
        <v>4852</v>
      </c>
      <c r="B6" s="7" t="s">
        <v>5</v>
      </c>
      <c r="C6" s="7" t="s">
        <v>6</v>
      </c>
      <c r="D6" s="7" t="s">
        <v>7</v>
      </c>
      <c r="E6" s="7" t="s">
        <v>9</v>
      </c>
      <c r="F6" s="3">
        <v>10</v>
      </c>
    </row>
    <row r="7" spans="1:6" ht="30" x14ac:dyDescent="0.25">
      <c r="A7" s="3">
        <v>4851</v>
      </c>
      <c r="B7" s="7" t="s">
        <v>5</v>
      </c>
      <c r="C7" s="7" t="s">
        <v>6</v>
      </c>
      <c r="D7" s="7" t="s">
        <v>7</v>
      </c>
      <c r="E7" s="7" t="s">
        <v>10</v>
      </c>
      <c r="F7" s="3">
        <v>10</v>
      </c>
    </row>
    <row r="8" spans="1:6" ht="45" x14ac:dyDescent="0.25">
      <c r="A8" s="3">
        <v>4850</v>
      </c>
      <c r="B8" s="7" t="s">
        <v>5</v>
      </c>
      <c r="C8" s="7" t="s">
        <v>6</v>
      </c>
      <c r="D8" s="7" t="s">
        <v>7</v>
      </c>
      <c r="E8" s="7" t="s">
        <v>11</v>
      </c>
      <c r="F8" s="3">
        <v>55</v>
      </c>
    </row>
    <row r="9" spans="1:6" ht="30" x14ac:dyDescent="0.25">
      <c r="A9" s="3">
        <v>4853</v>
      </c>
      <c r="B9" s="7" t="s">
        <v>5</v>
      </c>
      <c r="C9" s="7" t="s">
        <v>6</v>
      </c>
      <c r="D9" s="7" t="s">
        <v>7</v>
      </c>
      <c r="E9" s="7" t="s">
        <v>12</v>
      </c>
      <c r="F9" s="3">
        <v>15</v>
      </c>
    </row>
    <row r="10" spans="1:6" ht="30" x14ac:dyDescent="0.25">
      <c r="A10" s="3">
        <v>4848</v>
      </c>
      <c r="B10" s="7" t="s">
        <v>5</v>
      </c>
      <c r="C10" s="7" t="s">
        <v>6</v>
      </c>
      <c r="D10" s="7" t="s">
        <v>13</v>
      </c>
      <c r="F10" s="3">
        <v>42</v>
      </c>
    </row>
    <row r="11" spans="1:6" ht="30" x14ac:dyDescent="0.25">
      <c r="A11" s="3">
        <v>4846</v>
      </c>
      <c r="B11" s="7" t="s">
        <v>5</v>
      </c>
      <c r="C11" s="7" t="s">
        <v>6</v>
      </c>
      <c r="D11" s="7" t="s">
        <v>13</v>
      </c>
      <c r="E11" s="7" t="s">
        <v>14</v>
      </c>
      <c r="F11" s="3">
        <v>25.606999999999999</v>
      </c>
    </row>
    <row r="12" spans="1:6" ht="30" x14ac:dyDescent="0.25">
      <c r="A12" s="3">
        <v>4847</v>
      </c>
      <c r="B12" s="7" t="s">
        <v>5</v>
      </c>
      <c r="C12" s="7" t="s">
        <v>6</v>
      </c>
      <c r="D12" s="7" t="s">
        <v>13</v>
      </c>
      <c r="E12" s="7" t="s">
        <v>15</v>
      </c>
      <c r="F12" s="3">
        <v>5.29</v>
      </c>
    </row>
    <row r="13" spans="1:6" ht="45" x14ac:dyDescent="0.25">
      <c r="A13" s="3">
        <v>4844</v>
      </c>
      <c r="B13" s="7" t="s">
        <v>5</v>
      </c>
      <c r="C13" s="7" t="s">
        <v>6</v>
      </c>
      <c r="D13" s="7" t="s">
        <v>13</v>
      </c>
      <c r="E13" s="7" t="s">
        <v>16</v>
      </c>
      <c r="F13" s="3">
        <v>50.161000000000001</v>
      </c>
    </row>
    <row r="14" spans="1:6" ht="30" x14ac:dyDescent="0.25">
      <c r="A14" s="3">
        <v>4845</v>
      </c>
      <c r="B14" s="7" t="s">
        <v>5</v>
      </c>
      <c r="C14" s="7" t="s">
        <v>6</v>
      </c>
      <c r="D14" s="7" t="s">
        <v>13</v>
      </c>
      <c r="E14" s="7" t="s">
        <v>17</v>
      </c>
      <c r="F14" s="3">
        <v>18.942</v>
      </c>
    </row>
    <row r="15" spans="1:6" ht="30" x14ac:dyDescent="0.25">
      <c r="A15" s="3">
        <v>4858</v>
      </c>
      <c r="B15" s="7" t="s">
        <v>5</v>
      </c>
      <c r="C15" s="7" t="s">
        <v>6</v>
      </c>
      <c r="D15" s="7" t="s">
        <v>18</v>
      </c>
      <c r="F15" s="3">
        <v>10</v>
      </c>
    </row>
    <row r="16" spans="1:6" ht="45" x14ac:dyDescent="0.25">
      <c r="A16" s="3">
        <v>4857</v>
      </c>
      <c r="B16" s="7" t="s">
        <v>5</v>
      </c>
      <c r="C16" s="7" t="s">
        <v>6</v>
      </c>
      <c r="D16" s="7" t="s">
        <v>18</v>
      </c>
      <c r="E16" s="7" t="s">
        <v>19</v>
      </c>
      <c r="F16" s="3">
        <v>5</v>
      </c>
    </row>
    <row r="17" spans="1:6" ht="30" x14ac:dyDescent="0.25">
      <c r="A17" s="3">
        <v>4855</v>
      </c>
      <c r="B17" s="7" t="s">
        <v>5</v>
      </c>
      <c r="C17" s="7" t="s">
        <v>6</v>
      </c>
      <c r="D17" s="7" t="s">
        <v>18</v>
      </c>
      <c r="E17" s="7" t="s">
        <v>20</v>
      </c>
      <c r="F17" s="3">
        <v>35</v>
      </c>
    </row>
    <row r="18" spans="1:6" ht="30" x14ac:dyDescent="0.25">
      <c r="A18" s="3">
        <v>4856</v>
      </c>
      <c r="B18" s="7" t="s">
        <v>5</v>
      </c>
      <c r="C18" s="7" t="s">
        <v>6</v>
      </c>
      <c r="D18" s="7" t="s">
        <v>18</v>
      </c>
      <c r="E18" s="7" t="s">
        <v>21</v>
      </c>
      <c r="F18" s="3">
        <v>60</v>
      </c>
    </row>
    <row r="19" spans="1:6" ht="30" x14ac:dyDescent="0.25">
      <c r="A19" s="3">
        <v>4862</v>
      </c>
      <c r="B19" s="7" t="s">
        <v>5</v>
      </c>
      <c r="C19" s="7" t="s">
        <v>6</v>
      </c>
      <c r="D19" s="7" t="s">
        <v>22</v>
      </c>
      <c r="F19" s="3">
        <v>25</v>
      </c>
    </row>
    <row r="20" spans="1:6" ht="30" x14ac:dyDescent="0.25">
      <c r="A20" s="3">
        <v>4859</v>
      </c>
      <c r="B20" s="7" t="s">
        <v>5</v>
      </c>
      <c r="C20" s="7" t="s">
        <v>6</v>
      </c>
      <c r="D20" s="7" t="s">
        <v>22</v>
      </c>
      <c r="E20" s="7" t="s">
        <v>23</v>
      </c>
      <c r="F20" s="3">
        <v>30</v>
      </c>
    </row>
    <row r="21" spans="1:6" ht="30" x14ac:dyDescent="0.25">
      <c r="A21" s="3">
        <v>4860</v>
      </c>
      <c r="B21" s="7" t="s">
        <v>5</v>
      </c>
      <c r="C21" s="7" t="s">
        <v>6</v>
      </c>
      <c r="D21" s="7" t="s">
        <v>22</v>
      </c>
      <c r="E21" s="7" t="s">
        <v>24</v>
      </c>
      <c r="F21" s="3">
        <v>15</v>
      </c>
    </row>
    <row r="22" spans="1:6" ht="45" x14ac:dyDescent="0.25">
      <c r="A22" s="3">
        <v>4861</v>
      </c>
      <c r="B22" s="7" t="s">
        <v>5</v>
      </c>
      <c r="C22" s="7" t="s">
        <v>6</v>
      </c>
      <c r="D22" s="7" t="s">
        <v>22</v>
      </c>
      <c r="E22" s="7" t="s">
        <v>25</v>
      </c>
      <c r="F22" s="3">
        <v>55</v>
      </c>
    </row>
    <row r="23" spans="1:6" ht="30" x14ac:dyDescent="0.25">
      <c r="A23" s="3">
        <v>4735</v>
      </c>
      <c r="B23" s="7" t="s">
        <v>5</v>
      </c>
      <c r="C23" s="7" t="s">
        <v>26</v>
      </c>
      <c r="F23" s="3">
        <v>1</v>
      </c>
    </row>
    <row r="24" spans="1:6" ht="30" x14ac:dyDescent="0.25">
      <c r="A24" s="3">
        <v>4734</v>
      </c>
      <c r="B24" s="7" t="s">
        <v>5</v>
      </c>
      <c r="C24" s="7" t="s">
        <v>26</v>
      </c>
      <c r="D24" s="7" t="s">
        <v>27</v>
      </c>
      <c r="F24" s="3">
        <v>100</v>
      </c>
    </row>
    <row r="25" spans="1:6" ht="60" x14ac:dyDescent="0.25">
      <c r="A25" s="3">
        <v>4733</v>
      </c>
      <c r="B25" s="7" t="s">
        <v>5</v>
      </c>
      <c r="C25" s="7" t="s">
        <v>26</v>
      </c>
      <c r="D25" s="7" t="s">
        <v>27</v>
      </c>
      <c r="E25" s="7" t="s">
        <v>28</v>
      </c>
      <c r="F25" s="3">
        <v>19.513999999999999</v>
      </c>
    </row>
    <row r="26" spans="1:6" ht="90" x14ac:dyDescent="0.25">
      <c r="A26" s="3">
        <v>4732</v>
      </c>
      <c r="B26" s="7" t="s">
        <v>5</v>
      </c>
      <c r="C26" s="7" t="s">
        <v>26</v>
      </c>
      <c r="D26" s="7" t="s">
        <v>27</v>
      </c>
      <c r="E26" s="7" t="s">
        <v>29</v>
      </c>
      <c r="F26" s="3">
        <v>57.904000000000003</v>
      </c>
    </row>
    <row r="27" spans="1:6" ht="30" x14ac:dyDescent="0.25">
      <c r="A27" s="3">
        <v>4731</v>
      </c>
      <c r="B27" s="7" t="s">
        <v>5</v>
      </c>
      <c r="C27" s="7" t="s">
        <v>26</v>
      </c>
      <c r="D27" s="7" t="s">
        <v>27</v>
      </c>
      <c r="E27" s="7" t="s">
        <v>30</v>
      </c>
      <c r="F27" s="3">
        <v>22.582000000000001</v>
      </c>
    </row>
    <row r="28" spans="1:6" ht="30" x14ac:dyDescent="0.25">
      <c r="A28" s="3">
        <v>4744</v>
      </c>
      <c r="B28" s="7" t="s">
        <v>5</v>
      </c>
      <c r="C28" s="7" t="s">
        <v>31</v>
      </c>
      <c r="F28" s="3">
        <v>1</v>
      </c>
    </row>
    <row r="29" spans="1:6" ht="30" x14ac:dyDescent="0.25">
      <c r="A29" s="3">
        <v>4743</v>
      </c>
      <c r="B29" s="7" t="s">
        <v>5</v>
      </c>
      <c r="C29" s="7" t="s">
        <v>31</v>
      </c>
      <c r="D29" s="7" t="s">
        <v>32</v>
      </c>
      <c r="F29" s="3">
        <v>100</v>
      </c>
    </row>
    <row r="30" spans="1:6" ht="60" x14ac:dyDescent="0.25">
      <c r="A30" s="3">
        <v>4742</v>
      </c>
      <c r="B30" s="7" t="s">
        <v>5</v>
      </c>
      <c r="C30" s="7" t="s">
        <v>31</v>
      </c>
      <c r="D30" s="7" t="s">
        <v>32</v>
      </c>
      <c r="E30" s="7" t="s">
        <v>33</v>
      </c>
      <c r="F30" s="3">
        <v>20</v>
      </c>
    </row>
    <row r="31" spans="1:6" ht="30" x14ac:dyDescent="0.25">
      <c r="A31" s="3">
        <v>4741</v>
      </c>
      <c r="B31" s="7" t="s">
        <v>5</v>
      </c>
      <c r="C31" s="7" t="s">
        <v>31</v>
      </c>
      <c r="D31" s="7" t="s">
        <v>32</v>
      </c>
      <c r="E31" s="7" t="s">
        <v>34</v>
      </c>
      <c r="F31" s="3">
        <v>60</v>
      </c>
    </row>
    <row r="32" spans="1:6" ht="30" x14ac:dyDescent="0.25">
      <c r="A32" s="3">
        <v>4740</v>
      </c>
      <c r="B32" s="7" t="s">
        <v>5</v>
      </c>
      <c r="C32" s="7" t="s">
        <v>31</v>
      </c>
      <c r="D32" s="7" t="s">
        <v>32</v>
      </c>
      <c r="E32" s="7" t="s">
        <v>35</v>
      </c>
      <c r="F32" s="3">
        <v>20</v>
      </c>
    </row>
    <row r="33" spans="1:6" ht="30" x14ac:dyDescent="0.25">
      <c r="A33" s="3">
        <v>4843</v>
      </c>
      <c r="B33" s="7" t="s">
        <v>5</v>
      </c>
      <c r="C33" s="7" t="s">
        <v>36</v>
      </c>
      <c r="F33" s="3">
        <v>6</v>
      </c>
    </row>
    <row r="34" spans="1:6" ht="30" x14ac:dyDescent="0.25">
      <c r="A34" s="3">
        <v>4839</v>
      </c>
      <c r="B34" s="7" t="s">
        <v>5</v>
      </c>
      <c r="C34" s="7" t="s">
        <v>36</v>
      </c>
      <c r="D34" s="7" t="s">
        <v>37</v>
      </c>
      <c r="F34" s="3">
        <v>41</v>
      </c>
    </row>
    <row r="35" spans="1:6" ht="30" x14ac:dyDescent="0.25">
      <c r="A35" s="3">
        <v>4832</v>
      </c>
      <c r="B35" s="7" t="s">
        <v>5</v>
      </c>
      <c r="C35" s="7" t="s">
        <v>36</v>
      </c>
      <c r="D35" s="7" t="s">
        <v>37</v>
      </c>
      <c r="E35" s="7" t="s">
        <v>38</v>
      </c>
      <c r="F35" s="3">
        <v>16.334</v>
      </c>
    </row>
    <row r="36" spans="1:6" ht="30" x14ac:dyDescent="0.25">
      <c r="A36" s="3">
        <v>4837</v>
      </c>
      <c r="B36" s="7" t="s">
        <v>5</v>
      </c>
      <c r="C36" s="7" t="s">
        <v>36</v>
      </c>
      <c r="D36" s="7" t="s">
        <v>37</v>
      </c>
      <c r="E36" s="7" t="s">
        <v>39</v>
      </c>
      <c r="F36" s="3">
        <v>1.7609999999999999</v>
      </c>
    </row>
    <row r="37" spans="1:6" ht="30" x14ac:dyDescent="0.25">
      <c r="A37" s="3">
        <v>4834</v>
      </c>
      <c r="B37" s="7" t="s">
        <v>5</v>
      </c>
      <c r="C37" s="7" t="s">
        <v>36</v>
      </c>
      <c r="D37" s="7" t="s">
        <v>37</v>
      </c>
      <c r="E37" s="7" t="s">
        <v>40</v>
      </c>
      <c r="F37" s="3">
        <v>11.15</v>
      </c>
    </row>
    <row r="38" spans="1:6" ht="30" x14ac:dyDescent="0.25">
      <c r="A38" s="3">
        <v>4831</v>
      </c>
      <c r="B38" s="7" t="s">
        <v>5</v>
      </c>
      <c r="C38" s="7" t="s">
        <v>36</v>
      </c>
      <c r="D38" s="7" t="s">
        <v>37</v>
      </c>
      <c r="E38" s="7" t="s">
        <v>41</v>
      </c>
      <c r="F38" s="3">
        <v>16.321999999999999</v>
      </c>
    </row>
    <row r="39" spans="1:6" ht="30" x14ac:dyDescent="0.25">
      <c r="A39" s="3">
        <v>4836</v>
      </c>
      <c r="B39" s="7" t="s">
        <v>5</v>
      </c>
      <c r="C39" s="7" t="s">
        <v>36</v>
      </c>
      <c r="D39" s="7" t="s">
        <v>37</v>
      </c>
      <c r="E39" s="7" t="s">
        <v>42</v>
      </c>
      <c r="F39" s="3">
        <v>6.4550000000000001</v>
      </c>
    </row>
    <row r="40" spans="1:6" ht="30" x14ac:dyDescent="0.25">
      <c r="A40" s="3">
        <v>4838</v>
      </c>
      <c r="B40" s="7" t="s">
        <v>5</v>
      </c>
      <c r="C40" s="7" t="s">
        <v>36</v>
      </c>
      <c r="D40" s="7" t="s">
        <v>37</v>
      </c>
      <c r="E40" s="7" t="s">
        <v>43</v>
      </c>
      <c r="F40" s="3">
        <v>13.888999999999999</v>
      </c>
    </row>
    <row r="41" spans="1:6" ht="30" x14ac:dyDescent="0.25">
      <c r="A41" s="3">
        <v>4833</v>
      </c>
      <c r="B41" s="7" t="s">
        <v>5</v>
      </c>
      <c r="C41" s="7" t="s">
        <v>36</v>
      </c>
      <c r="D41" s="7" t="s">
        <v>37</v>
      </c>
      <c r="E41" s="7" t="s">
        <v>44</v>
      </c>
      <c r="F41" s="3">
        <v>19.32</v>
      </c>
    </row>
    <row r="42" spans="1:6" ht="30" x14ac:dyDescent="0.25">
      <c r="A42" s="3">
        <v>4835</v>
      </c>
      <c r="B42" s="7" t="s">
        <v>5</v>
      </c>
      <c r="C42" s="7" t="s">
        <v>36</v>
      </c>
      <c r="D42" s="7" t="s">
        <v>37</v>
      </c>
      <c r="E42" s="7" t="s">
        <v>45</v>
      </c>
      <c r="F42" s="3">
        <v>14.769</v>
      </c>
    </row>
    <row r="43" spans="1:6" ht="30" x14ac:dyDescent="0.25">
      <c r="A43" s="3">
        <v>4827</v>
      </c>
      <c r="B43" s="7" t="s">
        <v>5</v>
      </c>
      <c r="C43" s="7" t="s">
        <v>36</v>
      </c>
      <c r="D43" s="7" t="s">
        <v>46</v>
      </c>
      <c r="F43" s="3">
        <v>27</v>
      </c>
    </row>
    <row r="44" spans="1:6" ht="45" x14ac:dyDescent="0.25">
      <c r="A44" s="3">
        <v>4824</v>
      </c>
      <c r="B44" s="7" t="s">
        <v>5</v>
      </c>
      <c r="C44" s="7" t="s">
        <v>36</v>
      </c>
      <c r="D44" s="7" t="s">
        <v>46</v>
      </c>
      <c r="E44" s="7" t="s">
        <v>47</v>
      </c>
      <c r="F44" s="3">
        <v>26.814</v>
      </c>
    </row>
    <row r="45" spans="1:6" ht="30" x14ac:dyDescent="0.25">
      <c r="A45" s="3">
        <v>4826</v>
      </c>
      <c r="B45" s="7" t="s">
        <v>5</v>
      </c>
      <c r="C45" s="7" t="s">
        <v>36</v>
      </c>
      <c r="D45" s="7" t="s">
        <v>46</v>
      </c>
      <c r="E45" s="7" t="s">
        <v>48</v>
      </c>
      <c r="F45" s="3">
        <v>36.087000000000003</v>
      </c>
    </row>
    <row r="46" spans="1:6" ht="45" x14ac:dyDescent="0.25">
      <c r="A46" s="3">
        <v>4825</v>
      </c>
      <c r="B46" s="7" t="s">
        <v>5</v>
      </c>
      <c r="C46" s="7" t="s">
        <v>36</v>
      </c>
      <c r="D46" s="7" t="s">
        <v>46</v>
      </c>
      <c r="E46" s="7" t="s">
        <v>49</v>
      </c>
      <c r="F46" s="3">
        <v>37.098999999999997</v>
      </c>
    </row>
    <row r="47" spans="1:6" ht="30" x14ac:dyDescent="0.25">
      <c r="A47" s="3">
        <v>4842</v>
      </c>
      <c r="B47" s="7" t="s">
        <v>5</v>
      </c>
      <c r="C47" s="7" t="s">
        <v>36</v>
      </c>
      <c r="D47" s="7" t="s">
        <v>50</v>
      </c>
      <c r="F47" s="3">
        <v>27</v>
      </c>
    </row>
    <row r="48" spans="1:6" ht="30" x14ac:dyDescent="0.25">
      <c r="A48" s="3">
        <v>4840</v>
      </c>
      <c r="B48" s="7" t="s">
        <v>5</v>
      </c>
      <c r="C48" s="7" t="s">
        <v>36</v>
      </c>
      <c r="D48" s="7" t="s">
        <v>50</v>
      </c>
      <c r="E48" s="7" t="s">
        <v>51</v>
      </c>
      <c r="F48" s="3">
        <v>60</v>
      </c>
    </row>
    <row r="49" spans="1:6" ht="30" x14ac:dyDescent="0.25">
      <c r="A49" s="3">
        <v>4841</v>
      </c>
      <c r="B49" s="7" t="s">
        <v>5</v>
      </c>
      <c r="C49" s="7" t="s">
        <v>36</v>
      </c>
      <c r="D49" s="7" t="s">
        <v>50</v>
      </c>
      <c r="E49" s="7" t="s">
        <v>52</v>
      </c>
      <c r="F49" s="3">
        <v>40</v>
      </c>
    </row>
    <row r="50" spans="1:6" ht="30" x14ac:dyDescent="0.25">
      <c r="A50" s="3">
        <v>4830</v>
      </c>
      <c r="B50" s="7" t="s">
        <v>5</v>
      </c>
      <c r="C50" s="7" t="s">
        <v>36</v>
      </c>
      <c r="D50" s="7" t="s">
        <v>53</v>
      </c>
      <c r="F50" s="3">
        <v>5</v>
      </c>
    </row>
    <row r="51" spans="1:6" ht="30" x14ac:dyDescent="0.25">
      <c r="A51" s="3">
        <v>4828</v>
      </c>
      <c r="B51" s="7" t="s">
        <v>5</v>
      </c>
      <c r="C51" s="7" t="s">
        <v>36</v>
      </c>
      <c r="D51" s="7" t="s">
        <v>53</v>
      </c>
      <c r="E51" s="7" t="s">
        <v>54</v>
      </c>
      <c r="F51" s="3">
        <v>70</v>
      </c>
    </row>
    <row r="52" spans="1:6" ht="30" x14ac:dyDescent="0.25">
      <c r="A52" s="3">
        <v>4829</v>
      </c>
      <c r="B52" s="7" t="s">
        <v>5</v>
      </c>
      <c r="C52" s="7" t="s">
        <v>36</v>
      </c>
      <c r="D52" s="7" t="s">
        <v>53</v>
      </c>
      <c r="E52" s="7" t="s">
        <v>55</v>
      </c>
      <c r="F52" s="3">
        <v>30</v>
      </c>
    </row>
    <row r="53" spans="1:6" ht="30" x14ac:dyDescent="0.25">
      <c r="A53" s="3">
        <v>4790</v>
      </c>
      <c r="B53" s="7" t="s">
        <v>5</v>
      </c>
      <c r="C53" s="7" t="s">
        <v>56</v>
      </c>
      <c r="F53" s="3">
        <v>10</v>
      </c>
    </row>
    <row r="54" spans="1:6" ht="30" x14ac:dyDescent="0.25">
      <c r="A54" s="3">
        <v>4780</v>
      </c>
      <c r="B54" s="7" t="s">
        <v>5</v>
      </c>
      <c r="C54" s="7" t="s">
        <v>56</v>
      </c>
      <c r="D54" s="7" t="s">
        <v>57</v>
      </c>
      <c r="F54" s="3">
        <v>60.389000000000003</v>
      </c>
    </row>
    <row r="55" spans="1:6" ht="30" x14ac:dyDescent="0.25">
      <c r="A55" s="3">
        <v>4773</v>
      </c>
      <c r="B55" s="7" t="s">
        <v>5</v>
      </c>
      <c r="C55" s="7" t="s">
        <v>56</v>
      </c>
      <c r="D55" s="7" t="s">
        <v>57</v>
      </c>
      <c r="E55" s="7" t="s">
        <v>58</v>
      </c>
      <c r="F55" s="3">
        <v>0.189</v>
      </c>
    </row>
    <row r="56" spans="1:6" ht="30" x14ac:dyDescent="0.25">
      <c r="A56" s="3">
        <v>4775</v>
      </c>
      <c r="B56" s="7" t="s">
        <v>5</v>
      </c>
      <c r="C56" s="7" t="s">
        <v>56</v>
      </c>
      <c r="D56" s="7" t="s">
        <v>57</v>
      </c>
      <c r="E56" s="7" t="s">
        <v>59</v>
      </c>
      <c r="F56" s="3">
        <v>20.905999999999999</v>
      </c>
    </row>
    <row r="57" spans="1:6" ht="30" x14ac:dyDescent="0.25">
      <c r="A57" s="3">
        <v>4776</v>
      </c>
      <c r="B57" s="7" t="s">
        <v>5</v>
      </c>
      <c r="C57" s="7" t="s">
        <v>56</v>
      </c>
      <c r="D57" s="7" t="s">
        <v>57</v>
      </c>
      <c r="E57" s="7" t="s">
        <v>60</v>
      </c>
      <c r="F57" s="3">
        <v>15.141999999999999</v>
      </c>
    </row>
    <row r="58" spans="1:6" ht="45" x14ac:dyDescent="0.25">
      <c r="A58" s="3">
        <v>4778</v>
      </c>
      <c r="B58" s="7" t="s">
        <v>5</v>
      </c>
      <c r="C58" s="7" t="s">
        <v>56</v>
      </c>
      <c r="D58" s="7" t="s">
        <v>57</v>
      </c>
      <c r="E58" s="7" t="s">
        <v>61</v>
      </c>
      <c r="F58" s="3">
        <v>40.066000000000003</v>
      </c>
    </row>
    <row r="59" spans="1:6" ht="30" x14ac:dyDescent="0.25">
      <c r="A59" s="3">
        <v>4779</v>
      </c>
      <c r="B59" s="7" t="s">
        <v>5</v>
      </c>
      <c r="C59" s="7" t="s">
        <v>56</v>
      </c>
      <c r="D59" s="7" t="s">
        <v>57</v>
      </c>
      <c r="E59" s="7" t="s">
        <v>62</v>
      </c>
      <c r="F59" s="3">
        <v>1.776</v>
      </c>
    </row>
    <row r="60" spans="1:6" ht="30" x14ac:dyDescent="0.25">
      <c r="A60" s="3">
        <v>4777</v>
      </c>
      <c r="B60" s="7" t="s">
        <v>5</v>
      </c>
      <c r="C60" s="7" t="s">
        <v>56</v>
      </c>
      <c r="D60" s="7" t="s">
        <v>57</v>
      </c>
      <c r="E60" s="7" t="s">
        <v>63</v>
      </c>
      <c r="F60" s="3">
        <v>8.5250000000000004</v>
      </c>
    </row>
    <row r="61" spans="1:6" ht="30" x14ac:dyDescent="0.25">
      <c r="A61" s="3">
        <v>4774</v>
      </c>
      <c r="B61" s="7" t="s">
        <v>5</v>
      </c>
      <c r="C61" s="7" t="s">
        <v>56</v>
      </c>
      <c r="D61" s="7" t="s">
        <v>57</v>
      </c>
      <c r="E61" s="7" t="s">
        <v>64</v>
      </c>
      <c r="F61" s="3">
        <v>13.396000000000001</v>
      </c>
    </row>
    <row r="62" spans="1:6" ht="30" x14ac:dyDescent="0.25">
      <c r="A62" s="3">
        <v>4764</v>
      </c>
      <c r="B62" s="7" t="s">
        <v>5</v>
      </c>
      <c r="C62" s="7" t="s">
        <v>56</v>
      </c>
      <c r="D62" s="7" t="s">
        <v>65</v>
      </c>
      <c r="F62" s="3">
        <v>13.192</v>
      </c>
    </row>
    <row r="63" spans="1:6" ht="30" x14ac:dyDescent="0.25">
      <c r="A63" s="3">
        <v>4760</v>
      </c>
      <c r="B63" s="7" t="s">
        <v>5</v>
      </c>
      <c r="C63" s="7" t="s">
        <v>56</v>
      </c>
      <c r="D63" s="7" t="s">
        <v>65</v>
      </c>
      <c r="E63" s="7" t="s">
        <v>66</v>
      </c>
      <c r="F63" s="3">
        <v>8.1300000000000008</v>
      </c>
    </row>
    <row r="64" spans="1:6" ht="45" x14ac:dyDescent="0.25">
      <c r="A64" s="3">
        <v>4755</v>
      </c>
      <c r="B64" s="7" t="s">
        <v>5</v>
      </c>
      <c r="C64" s="7" t="s">
        <v>56</v>
      </c>
      <c r="D64" s="7" t="s">
        <v>65</v>
      </c>
      <c r="E64" s="7" t="s">
        <v>67</v>
      </c>
      <c r="F64" s="3">
        <v>14.904999999999999</v>
      </c>
    </row>
    <row r="65" spans="1:6" ht="30" x14ac:dyDescent="0.25">
      <c r="A65" s="3">
        <v>4763</v>
      </c>
      <c r="B65" s="7" t="s">
        <v>5</v>
      </c>
      <c r="C65" s="7" t="s">
        <v>56</v>
      </c>
      <c r="D65" s="7" t="s">
        <v>65</v>
      </c>
      <c r="E65" s="7" t="s">
        <v>68</v>
      </c>
      <c r="F65" s="3">
        <v>3.2519999999999998</v>
      </c>
    </row>
    <row r="66" spans="1:6" ht="30" x14ac:dyDescent="0.25">
      <c r="A66" s="3">
        <v>4759</v>
      </c>
      <c r="B66" s="7" t="s">
        <v>5</v>
      </c>
      <c r="C66" s="7" t="s">
        <v>56</v>
      </c>
      <c r="D66" s="7" t="s">
        <v>65</v>
      </c>
      <c r="E66" s="7" t="s">
        <v>69</v>
      </c>
      <c r="F66" s="3">
        <v>6.7750000000000004</v>
      </c>
    </row>
    <row r="67" spans="1:6" ht="30" x14ac:dyDescent="0.25">
      <c r="A67" s="3">
        <v>4761</v>
      </c>
      <c r="B67" s="7" t="s">
        <v>5</v>
      </c>
      <c r="C67" s="7" t="s">
        <v>56</v>
      </c>
      <c r="D67" s="7" t="s">
        <v>65</v>
      </c>
      <c r="E67" s="7" t="s">
        <v>70</v>
      </c>
      <c r="F67" s="3">
        <v>5.9619999999999997</v>
      </c>
    </row>
    <row r="68" spans="1:6" ht="30" x14ac:dyDescent="0.25">
      <c r="A68" s="3">
        <v>4757</v>
      </c>
      <c r="B68" s="7" t="s">
        <v>5</v>
      </c>
      <c r="C68" s="7" t="s">
        <v>56</v>
      </c>
      <c r="D68" s="7" t="s">
        <v>65</v>
      </c>
      <c r="E68" s="7" t="s">
        <v>71</v>
      </c>
      <c r="F68" s="3">
        <v>3.0350000000000001</v>
      </c>
    </row>
    <row r="69" spans="1:6" ht="30" x14ac:dyDescent="0.25">
      <c r="A69" s="3">
        <v>4758</v>
      </c>
      <c r="B69" s="7" t="s">
        <v>5</v>
      </c>
      <c r="C69" s="7" t="s">
        <v>56</v>
      </c>
      <c r="D69" s="7" t="s">
        <v>65</v>
      </c>
      <c r="E69" s="7" t="s">
        <v>72</v>
      </c>
      <c r="F69" s="3">
        <v>5.42</v>
      </c>
    </row>
    <row r="70" spans="1:6" ht="30" x14ac:dyDescent="0.25">
      <c r="A70" s="3">
        <v>4756</v>
      </c>
      <c r="B70" s="7" t="s">
        <v>5</v>
      </c>
      <c r="C70" s="7" t="s">
        <v>56</v>
      </c>
      <c r="D70" s="7" t="s">
        <v>65</v>
      </c>
      <c r="E70" s="7" t="s">
        <v>73</v>
      </c>
      <c r="F70" s="3">
        <v>44.932000000000002</v>
      </c>
    </row>
    <row r="71" spans="1:6" ht="30" x14ac:dyDescent="0.25">
      <c r="A71" s="3">
        <v>4762</v>
      </c>
      <c r="B71" s="7" t="s">
        <v>5</v>
      </c>
      <c r="C71" s="7" t="s">
        <v>56</v>
      </c>
      <c r="D71" s="7" t="s">
        <v>65</v>
      </c>
      <c r="E71" s="7" t="s">
        <v>74</v>
      </c>
      <c r="F71" s="3">
        <v>7.5880000000000001</v>
      </c>
    </row>
    <row r="72" spans="1:6" ht="30" x14ac:dyDescent="0.25">
      <c r="A72" s="3">
        <v>4768</v>
      </c>
      <c r="B72" s="7" t="s">
        <v>5</v>
      </c>
      <c r="C72" s="7" t="s">
        <v>56</v>
      </c>
      <c r="D72" s="7" t="s">
        <v>75</v>
      </c>
      <c r="F72" s="3">
        <v>4.5759999999999996</v>
      </c>
    </row>
    <row r="73" spans="1:6" ht="75" x14ac:dyDescent="0.25">
      <c r="A73" s="3">
        <v>4767</v>
      </c>
      <c r="B73" s="7" t="s">
        <v>5</v>
      </c>
      <c r="C73" s="7" t="s">
        <v>56</v>
      </c>
      <c r="D73" s="7" t="s">
        <v>75</v>
      </c>
      <c r="E73" s="7" t="s">
        <v>76</v>
      </c>
      <c r="F73" s="3">
        <v>40</v>
      </c>
    </row>
    <row r="74" spans="1:6" ht="30" x14ac:dyDescent="0.25">
      <c r="A74" s="3">
        <v>4766</v>
      </c>
      <c r="B74" s="7" t="s">
        <v>5</v>
      </c>
      <c r="C74" s="7" t="s">
        <v>56</v>
      </c>
      <c r="D74" s="7" t="s">
        <v>75</v>
      </c>
      <c r="E74" s="7" t="s">
        <v>77</v>
      </c>
      <c r="F74" s="3">
        <v>25</v>
      </c>
    </row>
    <row r="75" spans="1:6" ht="30" x14ac:dyDescent="0.25">
      <c r="A75" s="3">
        <v>4765</v>
      </c>
      <c r="B75" s="7" t="s">
        <v>5</v>
      </c>
      <c r="C75" s="7" t="s">
        <v>56</v>
      </c>
      <c r="D75" s="7" t="s">
        <v>75</v>
      </c>
      <c r="E75" s="7" t="s">
        <v>78</v>
      </c>
      <c r="F75" s="3">
        <v>35</v>
      </c>
    </row>
    <row r="76" spans="1:6" ht="30" x14ac:dyDescent="0.25">
      <c r="A76" s="3">
        <v>4772</v>
      </c>
      <c r="B76" s="7" t="s">
        <v>5</v>
      </c>
      <c r="C76" s="7" t="s">
        <v>56</v>
      </c>
      <c r="D76" s="7" t="s">
        <v>79</v>
      </c>
      <c r="F76" s="3">
        <v>2.86</v>
      </c>
    </row>
    <row r="77" spans="1:6" ht="30" x14ac:dyDescent="0.25">
      <c r="A77" s="3">
        <v>4771</v>
      </c>
      <c r="B77" s="7" t="s">
        <v>5</v>
      </c>
      <c r="C77" s="7" t="s">
        <v>56</v>
      </c>
      <c r="D77" s="7" t="s">
        <v>79</v>
      </c>
      <c r="E77" s="7" t="s">
        <v>80</v>
      </c>
      <c r="F77" s="3">
        <v>10</v>
      </c>
    </row>
    <row r="78" spans="1:6" ht="30" x14ac:dyDescent="0.25">
      <c r="A78" s="3">
        <v>4769</v>
      </c>
      <c r="B78" s="7" t="s">
        <v>5</v>
      </c>
      <c r="C78" s="7" t="s">
        <v>56</v>
      </c>
      <c r="D78" s="7" t="s">
        <v>79</v>
      </c>
      <c r="E78" s="7" t="s">
        <v>81</v>
      </c>
      <c r="F78" s="3">
        <v>10</v>
      </c>
    </row>
    <row r="79" spans="1:6" ht="30" x14ac:dyDescent="0.25">
      <c r="A79" s="3">
        <v>4770</v>
      </c>
      <c r="B79" s="7" t="s">
        <v>5</v>
      </c>
      <c r="C79" s="7" t="s">
        <v>56</v>
      </c>
      <c r="D79" s="7" t="s">
        <v>79</v>
      </c>
      <c r="E79" s="7" t="s">
        <v>82</v>
      </c>
      <c r="F79" s="3">
        <v>80</v>
      </c>
    </row>
    <row r="80" spans="1:6" ht="30" x14ac:dyDescent="0.25">
      <c r="A80" s="3">
        <v>4785</v>
      </c>
      <c r="B80" s="7" t="s">
        <v>5</v>
      </c>
      <c r="C80" s="7" t="s">
        <v>56</v>
      </c>
      <c r="D80" s="7" t="s">
        <v>83</v>
      </c>
      <c r="F80" s="3">
        <v>11.065</v>
      </c>
    </row>
    <row r="81" spans="1:6" ht="30" x14ac:dyDescent="0.25">
      <c r="A81" s="3">
        <v>4784</v>
      </c>
      <c r="B81" s="7" t="s">
        <v>5</v>
      </c>
      <c r="C81" s="7" t="s">
        <v>56</v>
      </c>
      <c r="D81" s="7" t="s">
        <v>83</v>
      </c>
      <c r="E81" s="7" t="s">
        <v>84</v>
      </c>
      <c r="F81" s="3">
        <v>100</v>
      </c>
    </row>
    <row r="82" spans="1:6" ht="30" x14ac:dyDescent="0.25">
      <c r="A82" s="3">
        <v>4783</v>
      </c>
      <c r="B82" s="7" t="s">
        <v>5</v>
      </c>
      <c r="C82" s="7" t="s">
        <v>56</v>
      </c>
      <c r="D82" s="7" t="s">
        <v>85</v>
      </c>
      <c r="F82" s="3">
        <v>2.4449999999999998</v>
      </c>
    </row>
    <row r="83" spans="1:6" ht="45" x14ac:dyDescent="0.25">
      <c r="A83" s="3">
        <v>4782</v>
      </c>
      <c r="B83" s="7" t="s">
        <v>5</v>
      </c>
      <c r="C83" s="7" t="s">
        <v>56</v>
      </c>
      <c r="D83" s="7" t="s">
        <v>85</v>
      </c>
      <c r="E83" s="7" t="s">
        <v>86</v>
      </c>
      <c r="F83" s="3">
        <v>58.48</v>
      </c>
    </row>
    <row r="84" spans="1:6" ht="30" x14ac:dyDescent="0.25">
      <c r="A84" s="3">
        <v>4781</v>
      </c>
      <c r="B84" s="7" t="s">
        <v>5</v>
      </c>
      <c r="C84" s="7" t="s">
        <v>56</v>
      </c>
      <c r="D84" s="7" t="s">
        <v>85</v>
      </c>
      <c r="E84" s="7" t="s">
        <v>87</v>
      </c>
      <c r="F84" s="3">
        <v>41.52</v>
      </c>
    </row>
    <row r="85" spans="1:6" ht="30" x14ac:dyDescent="0.25">
      <c r="A85" s="3">
        <v>4789</v>
      </c>
      <c r="B85" s="7" t="s">
        <v>5</v>
      </c>
      <c r="C85" s="7" t="s">
        <v>56</v>
      </c>
      <c r="D85" s="7" t="s">
        <v>88</v>
      </c>
      <c r="F85" s="3">
        <v>5.4729999999999999</v>
      </c>
    </row>
    <row r="86" spans="1:6" ht="30" x14ac:dyDescent="0.25">
      <c r="A86" s="3">
        <v>4786</v>
      </c>
      <c r="B86" s="7" t="s">
        <v>5</v>
      </c>
      <c r="C86" s="7" t="s">
        <v>56</v>
      </c>
      <c r="D86" s="7" t="s">
        <v>88</v>
      </c>
      <c r="E86" s="7" t="s">
        <v>89</v>
      </c>
      <c r="F86" s="3">
        <v>45</v>
      </c>
    </row>
    <row r="87" spans="1:6" ht="45" x14ac:dyDescent="0.25">
      <c r="A87" s="3">
        <v>4787</v>
      </c>
      <c r="B87" s="7" t="s">
        <v>5</v>
      </c>
      <c r="C87" s="7" t="s">
        <v>56</v>
      </c>
      <c r="D87" s="7" t="s">
        <v>88</v>
      </c>
      <c r="E87" s="7" t="s">
        <v>90</v>
      </c>
      <c r="F87" s="3">
        <v>50</v>
      </c>
    </row>
    <row r="88" spans="1:6" ht="30" x14ac:dyDescent="0.25">
      <c r="A88" s="3">
        <v>4788</v>
      </c>
      <c r="B88" s="7" t="s">
        <v>5</v>
      </c>
      <c r="C88" s="7" t="s">
        <v>56</v>
      </c>
      <c r="D88" s="7" t="s">
        <v>88</v>
      </c>
      <c r="E88" s="7" t="s">
        <v>91</v>
      </c>
      <c r="F88" s="3">
        <v>5</v>
      </c>
    </row>
    <row r="89" spans="1:6" ht="30" x14ac:dyDescent="0.25">
      <c r="A89" s="3">
        <v>4754</v>
      </c>
      <c r="B89" s="7" t="s">
        <v>5</v>
      </c>
      <c r="C89" s="7" t="s">
        <v>92</v>
      </c>
      <c r="F89" s="3">
        <v>6</v>
      </c>
    </row>
    <row r="90" spans="1:6" ht="30" x14ac:dyDescent="0.25">
      <c r="A90" s="3">
        <v>4753</v>
      </c>
      <c r="B90" s="7" t="s">
        <v>5</v>
      </c>
      <c r="C90" s="7" t="s">
        <v>92</v>
      </c>
      <c r="D90" s="7" t="s">
        <v>93</v>
      </c>
      <c r="F90" s="3">
        <v>100</v>
      </c>
    </row>
    <row r="91" spans="1:6" ht="30" x14ac:dyDescent="0.25">
      <c r="A91" s="3">
        <v>4745</v>
      </c>
      <c r="B91" s="7" t="s">
        <v>5</v>
      </c>
      <c r="C91" s="7" t="s">
        <v>92</v>
      </c>
      <c r="D91" s="7" t="s">
        <v>93</v>
      </c>
      <c r="E91" s="7" t="s">
        <v>94</v>
      </c>
      <c r="F91" s="3">
        <v>51.838000000000001</v>
      </c>
    </row>
    <row r="92" spans="1:6" ht="45" x14ac:dyDescent="0.25">
      <c r="A92" s="3">
        <v>4749</v>
      </c>
      <c r="B92" s="7" t="s">
        <v>5</v>
      </c>
      <c r="C92" s="7" t="s">
        <v>92</v>
      </c>
      <c r="D92" s="7" t="s">
        <v>93</v>
      </c>
      <c r="E92" s="7" t="s">
        <v>95</v>
      </c>
      <c r="F92" s="3">
        <v>21.9</v>
      </c>
    </row>
    <row r="93" spans="1:6" ht="45" x14ac:dyDescent="0.25">
      <c r="A93" s="3">
        <v>4747</v>
      </c>
      <c r="B93" s="7" t="s">
        <v>5</v>
      </c>
      <c r="C93" s="7" t="s">
        <v>92</v>
      </c>
      <c r="D93" s="7" t="s">
        <v>93</v>
      </c>
      <c r="E93" s="7" t="s">
        <v>96</v>
      </c>
      <c r="F93" s="3">
        <v>4.6630000000000003</v>
      </c>
    </row>
    <row r="94" spans="1:6" ht="60" x14ac:dyDescent="0.25">
      <c r="A94" s="3">
        <v>4752</v>
      </c>
      <c r="B94" s="7" t="s">
        <v>5</v>
      </c>
      <c r="C94" s="7" t="s">
        <v>92</v>
      </c>
      <c r="D94" s="7" t="s">
        <v>93</v>
      </c>
      <c r="E94" s="7" t="s">
        <v>97</v>
      </c>
      <c r="F94" s="3">
        <v>6.7809999999999997</v>
      </c>
    </row>
    <row r="95" spans="1:6" ht="30" x14ac:dyDescent="0.25">
      <c r="A95" s="3">
        <v>4750</v>
      </c>
      <c r="B95" s="7" t="s">
        <v>5</v>
      </c>
      <c r="C95" s="7" t="s">
        <v>92</v>
      </c>
      <c r="D95" s="7" t="s">
        <v>93</v>
      </c>
      <c r="E95" s="7" t="s">
        <v>98</v>
      </c>
      <c r="F95" s="3">
        <v>2.7160000000000002</v>
      </c>
    </row>
    <row r="96" spans="1:6" ht="45" x14ac:dyDescent="0.25">
      <c r="A96" s="3">
        <v>4751</v>
      </c>
      <c r="B96" s="7" t="s">
        <v>5</v>
      </c>
      <c r="C96" s="7" t="s">
        <v>92</v>
      </c>
      <c r="D96" s="7" t="s">
        <v>93</v>
      </c>
      <c r="E96" s="7" t="s">
        <v>99</v>
      </c>
      <c r="F96" s="3">
        <v>5.1470000000000002</v>
      </c>
    </row>
    <row r="97" spans="1:6" ht="60" x14ac:dyDescent="0.25">
      <c r="A97" s="3">
        <v>4748</v>
      </c>
      <c r="B97" s="7" t="s">
        <v>5</v>
      </c>
      <c r="C97" s="7" t="s">
        <v>92</v>
      </c>
      <c r="D97" s="7" t="s">
        <v>93</v>
      </c>
      <c r="E97" s="7" t="s">
        <v>100</v>
      </c>
      <c r="F97" s="3">
        <v>3.6030000000000002</v>
      </c>
    </row>
    <row r="98" spans="1:6" ht="30" x14ac:dyDescent="0.25">
      <c r="A98" s="3">
        <v>4746</v>
      </c>
      <c r="B98" s="7" t="s">
        <v>5</v>
      </c>
      <c r="C98" s="7" t="s">
        <v>92</v>
      </c>
      <c r="D98" s="7" t="s">
        <v>93</v>
      </c>
      <c r="E98" s="7" t="s">
        <v>101</v>
      </c>
      <c r="F98" s="3">
        <v>3.3519999999999999</v>
      </c>
    </row>
    <row r="99" spans="1:6" ht="30" x14ac:dyDescent="0.25">
      <c r="A99" s="3">
        <v>4730</v>
      </c>
      <c r="B99" s="7" t="s">
        <v>5</v>
      </c>
      <c r="C99" s="7" t="s">
        <v>102</v>
      </c>
      <c r="F99" s="3">
        <v>2</v>
      </c>
    </row>
    <row r="100" spans="1:6" ht="30" x14ac:dyDescent="0.25">
      <c r="A100" s="3">
        <v>4729</v>
      </c>
      <c r="B100" s="7" t="s">
        <v>5</v>
      </c>
      <c r="C100" s="7" t="s">
        <v>102</v>
      </c>
      <c r="D100" s="7" t="s">
        <v>103</v>
      </c>
      <c r="F100" s="3">
        <v>24.308</v>
      </c>
    </row>
    <row r="101" spans="1:6" ht="30" x14ac:dyDescent="0.25">
      <c r="A101" s="3">
        <v>4728</v>
      </c>
      <c r="B101" s="7" t="s">
        <v>5</v>
      </c>
      <c r="C101" s="7" t="s">
        <v>102</v>
      </c>
      <c r="D101" s="7" t="s">
        <v>103</v>
      </c>
      <c r="E101" s="7" t="s">
        <v>104</v>
      </c>
      <c r="F101" s="3">
        <v>95</v>
      </c>
    </row>
    <row r="102" spans="1:6" ht="30" x14ac:dyDescent="0.25">
      <c r="A102" s="3">
        <v>4727</v>
      </c>
      <c r="B102" s="7" t="s">
        <v>5</v>
      </c>
      <c r="C102" s="7" t="s">
        <v>102</v>
      </c>
      <c r="D102" s="7" t="s">
        <v>103</v>
      </c>
      <c r="E102" s="7" t="s">
        <v>105</v>
      </c>
      <c r="F102" s="3">
        <v>5</v>
      </c>
    </row>
    <row r="103" spans="1:6" ht="30" x14ac:dyDescent="0.25">
      <c r="A103" s="3">
        <v>4726</v>
      </c>
      <c r="B103" s="7" t="s">
        <v>5</v>
      </c>
      <c r="C103" s="7" t="s">
        <v>102</v>
      </c>
      <c r="D103" s="7" t="s">
        <v>106</v>
      </c>
      <c r="F103" s="3">
        <v>75.691999999999993</v>
      </c>
    </row>
    <row r="104" spans="1:6" ht="30" x14ac:dyDescent="0.25">
      <c r="A104" s="3">
        <v>4724</v>
      </c>
      <c r="B104" s="7" t="s">
        <v>5</v>
      </c>
      <c r="C104" s="7" t="s">
        <v>102</v>
      </c>
      <c r="D104" s="7" t="s">
        <v>106</v>
      </c>
      <c r="E104" s="7" t="s">
        <v>107</v>
      </c>
      <c r="F104" s="3">
        <v>18</v>
      </c>
    </row>
    <row r="105" spans="1:6" ht="60" x14ac:dyDescent="0.25">
      <c r="A105" s="3">
        <v>4725</v>
      </c>
      <c r="B105" s="7" t="s">
        <v>5</v>
      </c>
      <c r="C105" s="7" t="s">
        <v>102</v>
      </c>
      <c r="D105" s="7" t="s">
        <v>106</v>
      </c>
      <c r="E105" s="7" t="s">
        <v>108</v>
      </c>
      <c r="F105" s="3">
        <v>17</v>
      </c>
    </row>
    <row r="106" spans="1:6" ht="45" x14ac:dyDescent="0.25">
      <c r="A106" s="3">
        <v>4721</v>
      </c>
      <c r="B106" s="7" t="s">
        <v>5</v>
      </c>
      <c r="C106" s="7" t="s">
        <v>102</v>
      </c>
      <c r="D106" s="7" t="s">
        <v>106</v>
      </c>
      <c r="E106" s="7" t="s">
        <v>109</v>
      </c>
      <c r="F106" s="3">
        <v>45</v>
      </c>
    </row>
    <row r="107" spans="1:6" ht="60" x14ac:dyDescent="0.25">
      <c r="A107" s="3">
        <v>4723</v>
      </c>
      <c r="B107" s="7" t="s">
        <v>5</v>
      </c>
      <c r="C107" s="7" t="s">
        <v>102</v>
      </c>
      <c r="D107" s="7" t="s">
        <v>106</v>
      </c>
      <c r="E107" s="7" t="s">
        <v>110</v>
      </c>
      <c r="F107" s="3">
        <v>15</v>
      </c>
    </row>
    <row r="108" spans="1:6" ht="60" x14ac:dyDescent="0.25">
      <c r="A108" s="3">
        <v>4722</v>
      </c>
      <c r="B108" s="7" t="s">
        <v>5</v>
      </c>
      <c r="C108" s="7" t="s">
        <v>102</v>
      </c>
      <c r="D108" s="7" t="s">
        <v>106</v>
      </c>
      <c r="E108" s="7" t="s">
        <v>111</v>
      </c>
      <c r="F108" s="3">
        <v>5</v>
      </c>
    </row>
    <row r="109" spans="1:6" ht="30" x14ac:dyDescent="0.25">
      <c r="A109" s="3">
        <v>4713</v>
      </c>
      <c r="B109" s="7" t="s">
        <v>5</v>
      </c>
      <c r="C109" s="7" t="s">
        <v>112</v>
      </c>
      <c r="F109" s="3">
        <v>5</v>
      </c>
    </row>
    <row r="110" spans="1:6" ht="30" x14ac:dyDescent="0.25">
      <c r="A110" s="3">
        <v>4703</v>
      </c>
      <c r="B110" s="7" t="s">
        <v>5</v>
      </c>
      <c r="C110" s="7" t="s">
        <v>112</v>
      </c>
      <c r="D110" s="7" t="s">
        <v>113</v>
      </c>
      <c r="F110" s="3">
        <v>85.328000000000003</v>
      </c>
    </row>
    <row r="111" spans="1:6" ht="30" x14ac:dyDescent="0.25">
      <c r="A111" s="3">
        <v>4702</v>
      </c>
      <c r="B111" s="7" t="s">
        <v>5</v>
      </c>
      <c r="C111" s="7" t="s">
        <v>112</v>
      </c>
      <c r="D111" s="7" t="s">
        <v>113</v>
      </c>
      <c r="E111" s="7" t="s">
        <v>114</v>
      </c>
      <c r="F111" s="3">
        <v>5</v>
      </c>
    </row>
    <row r="112" spans="1:6" ht="30" x14ac:dyDescent="0.25">
      <c r="A112" s="3">
        <v>4701</v>
      </c>
      <c r="B112" s="7" t="s">
        <v>5</v>
      </c>
      <c r="C112" s="7" t="s">
        <v>112</v>
      </c>
      <c r="D112" s="7" t="s">
        <v>113</v>
      </c>
      <c r="E112" s="7" t="s">
        <v>115</v>
      </c>
      <c r="F112" s="3">
        <v>95</v>
      </c>
    </row>
    <row r="113" spans="1:6" ht="30" x14ac:dyDescent="0.25">
      <c r="A113" s="3">
        <v>4712</v>
      </c>
      <c r="B113" s="7" t="s">
        <v>5</v>
      </c>
      <c r="C113" s="7" t="s">
        <v>112</v>
      </c>
      <c r="D113" s="7" t="s">
        <v>116</v>
      </c>
      <c r="F113" s="3">
        <v>3.9380000000000002</v>
      </c>
    </row>
    <row r="114" spans="1:6" ht="30" x14ac:dyDescent="0.25">
      <c r="A114" s="3">
        <v>4711</v>
      </c>
      <c r="B114" s="7" t="s">
        <v>5</v>
      </c>
      <c r="C114" s="7" t="s">
        <v>112</v>
      </c>
      <c r="D114" s="7" t="s">
        <v>116</v>
      </c>
      <c r="E114" s="7" t="s">
        <v>117</v>
      </c>
      <c r="F114" s="3">
        <v>75</v>
      </c>
    </row>
    <row r="115" spans="1:6" ht="45" x14ac:dyDescent="0.25">
      <c r="A115" s="3">
        <v>4710</v>
      </c>
      <c r="B115" s="7" t="s">
        <v>5</v>
      </c>
      <c r="C115" s="7" t="s">
        <v>112</v>
      </c>
      <c r="D115" s="7" t="s">
        <v>116</v>
      </c>
      <c r="E115" s="7" t="s">
        <v>118</v>
      </c>
      <c r="F115" s="3">
        <v>25</v>
      </c>
    </row>
    <row r="116" spans="1:6" ht="30" x14ac:dyDescent="0.25">
      <c r="A116" s="3">
        <v>4709</v>
      </c>
      <c r="B116" s="7" t="s">
        <v>5</v>
      </c>
      <c r="C116" s="7" t="s">
        <v>112</v>
      </c>
      <c r="D116" s="7" t="s">
        <v>119</v>
      </c>
      <c r="F116" s="3">
        <v>10.734</v>
      </c>
    </row>
    <row r="117" spans="1:6" ht="30" x14ac:dyDescent="0.25">
      <c r="A117" s="3">
        <v>4706</v>
      </c>
      <c r="B117" s="7" t="s">
        <v>5</v>
      </c>
      <c r="C117" s="7" t="s">
        <v>112</v>
      </c>
      <c r="D117" s="7" t="s">
        <v>119</v>
      </c>
      <c r="E117" s="7" t="s">
        <v>120</v>
      </c>
      <c r="F117" s="3">
        <v>15</v>
      </c>
    </row>
    <row r="118" spans="1:6" ht="45" x14ac:dyDescent="0.25">
      <c r="A118" s="3">
        <v>4705</v>
      </c>
      <c r="B118" s="7" t="s">
        <v>5</v>
      </c>
      <c r="C118" s="7" t="s">
        <v>112</v>
      </c>
      <c r="D118" s="7" t="s">
        <v>119</v>
      </c>
      <c r="E118" s="7" t="s">
        <v>121</v>
      </c>
      <c r="F118" s="3">
        <v>40</v>
      </c>
    </row>
    <row r="119" spans="1:6" ht="30" x14ac:dyDescent="0.25">
      <c r="A119" s="3">
        <v>4704</v>
      </c>
      <c r="B119" s="7" t="s">
        <v>5</v>
      </c>
      <c r="C119" s="7" t="s">
        <v>112</v>
      </c>
      <c r="D119" s="7" t="s">
        <v>119</v>
      </c>
      <c r="E119" s="7" t="s">
        <v>122</v>
      </c>
      <c r="F119" s="3">
        <v>5</v>
      </c>
    </row>
    <row r="120" spans="1:6" ht="30" x14ac:dyDescent="0.25">
      <c r="A120" s="3">
        <v>4707</v>
      </c>
      <c r="B120" s="7" t="s">
        <v>5</v>
      </c>
      <c r="C120" s="7" t="s">
        <v>112</v>
      </c>
      <c r="D120" s="7" t="s">
        <v>119</v>
      </c>
      <c r="E120" s="7" t="s">
        <v>123</v>
      </c>
      <c r="F120" s="3">
        <v>25</v>
      </c>
    </row>
    <row r="121" spans="1:6" ht="45" x14ac:dyDescent="0.25">
      <c r="A121" s="3">
        <v>4708</v>
      </c>
      <c r="B121" s="7" t="s">
        <v>5</v>
      </c>
      <c r="C121" s="7" t="s">
        <v>112</v>
      </c>
      <c r="D121" s="7" t="s">
        <v>119</v>
      </c>
      <c r="E121" s="7" t="s">
        <v>124</v>
      </c>
      <c r="F121" s="3">
        <v>15</v>
      </c>
    </row>
    <row r="122" spans="1:6" ht="30" x14ac:dyDescent="0.25">
      <c r="A122" s="3">
        <v>4720</v>
      </c>
      <c r="B122" s="7" t="s">
        <v>5</v>
      </c>
      <c r="C122" s="7" t="s">
        <v>125</v>
      </c>
      <c r="F122" s="3">
        <v>1</v>
      </c>
    </row>
    <row r="123" spans="1:6" ht="30" x14ac:dyDescent="0.25">
      <c r="A123" s="3">
        <v>4719</v>
      </c>
      <c r="B123" s="7" t="s">
        <v>5</v>
      </c>
      <c r="C123" s="7" t="s">
        <v>125</v>
      </c>
      <c r="D123" s="7" t="s">
        <v>126</v>
      </c>
      <c r="F123" s="3">
        <v>100</v>
      </c>
    </row>
    <row r="124" spans="1:6" ht="60" x14ac:dyDescent="0.25">
      <c r="A124" s="3">
        <v>4717</v>
      </c>
      <c r="B124" s="7" t="s">
        <v>5</v>
      </c>
      <c r="C124" s="7" t="s">
        <v>125</v>
      </c>
      <c r="D124" s="7" t="s">
        <v>126</v>
      </c>
      <c r="E124" s="7" t="s">
        <v>127</v>
      </c>
      <c r="F124" s="3">
        <v>10</v>
      </c>
    </row>
    <row r="125" spans="1:6" ht="45" x14ac:dyDescent="0.25">
      <c r="A125" s="3">
        <v>4715</v>
      </c>
      <c r="B125" s="7" t="s">
        <v>5</v>
      </c>
      <c r="C125" s="7" t="s">
        <v>125</v>
      </c>
      <c r="D125" s="7" t="s">
        <v>126</v>
      </c>
      <c r="E125" s="7" t="s">
        <v>128</v>
      </c>
      <c r="F125" s="3">
        <v>11</v>
      </c>
    </row>
    <row r="126" spans="1:6" ht="30" x14ac:dyDescent="0.25">
      <c r="A126" s="3">
        <v>4714</v>
      </c>
      <c r="B126" s="7" t="s">
        <v>5</v>
      </c>
      <c r="C126" s="7" t="s">
        <v>125</v>
      </c>
      <c r="D126" s="7" t="s">
        <v>126</v>
      </c>
      <c r="E126" s="7" t="s">
        <v>129</v>
      </c>
      <c r="F126" s="3">
        <v>11</v>
      </c>
    </row>
    <row r="127" spans="1:6" ht="30" x14ac:dyDescent="0.25">
      <c r="A127" s="3">
        <v>4716</v>
      </c>
      <c r="B127" s="7" t="s">
        <v>5</v>
      </c>
      <c r="C127" s="7" t="s">
        <v>125</v>
      </c>
      <c r="D127" s="7" t="s">
        <v>126</v>
      </c>
      <c r="E127" s="7" t="s">
        <v>130</v>
      </c>
      <c r="F127" s="3">
        <v>50</v>
      </c>
    </row>
    <row r="128" spans="1:6" ht="30" x14ac:dyDescent="0.25">
      <c r="A128" s="3">
        <v>4718</v>
      </c>
      <c r="B128" s="7" t="s">
        <v>5</v>
      </c>
      <c r="C128" s="7" t="s">
        <v>125</v>
      </c>
      <c r="D128" s="7" t="s">
        <v>126</v>
      </c>
      <c r="E128" s="7" t="s">
        <v>131</v>
      </c>
      <c r="F128" s="3">
        <v>18</v>
      </c>
    </row>
    <row r="129" spans="1:6" ht="30" x14ac:dyDescent="0.25">
      <c r="A129" s="3">
        <v>4700</v>
      </c>
      <c r="B129" s="7" t="s">
        <v>5</v>
      </c>
      <c r="C129" s="7" t="s">
        <v>132</v>
      </c>
      <c r="F129" s="3">
        <v>4</v>
      </c>
    </row>
    <row r="130" spans="1:6" ht="30" x14ac:dyDescent="0.25">
      <c r="A130" s="3">
        <v>4693</v>
      </c>
      <c r="B130" s="7" t="s">
        <v>5</v>
      </c>
      <c r="C130" s="7" t="s">
        <v>132</v>
      </c>
      <c r="D130" s="7" t="s">
        <v>133</v>
      </c>
      <c r="F130" s="3">
        <v>35</v>
      </c>
    </row>
    <row r="131" spans="1:6" ht="30" x14ac:dyDescent="0.25">
      <c r="A131" s="3">
        <v>4691</v>
      </c>
      <c r="B131" s="7" t="s">
        <v>5</v>
      </c>
      <c r="C131" s="7" t="s">
        <v>132</v>
      </c>
      <c r="D131" s="7" t="s">
        <v>133</v>
      </c>
      <c r="E131" s="7" t="s">
        <v>134</v>
      </c>
      <c r="F131" s="3">
        <v>12.988</v>
      </c>
    </row>
    <row r="132" spans="1:6" ht="30" x14ac:dyDescent="0.25">
      <c r="A132" s="3">
        <v>4692</v>
      </c>
      <c r="B132" s="7" t="s">
        <v>5</v>
      </c>
      <c r="C132" s="7" t="s">
        <v>132</v>
      </c>
      <c r="D132" s="7" t="s">
        <v>133</v>
      </c>
      <c r="E132" s="7" t="s">
        <v>135</v>
      </c>
      <c r="F132" s="3">
        <v>20.593</v>
      </c>
    </row>
    <row r="133" spans="1:6" ht="30" x14ac:dyDescent="0.25">
      <c r="A133" s="3">
        <v>4689</v>
      </c>
      <c r="B133" s="7" t="s">
        <v>5</v>
      </c>
      <c r="C133" s="7" t="s">
        <v>132</v>
      </c>
      <c r="D133" s="7" t="s">
        <v>133</v>
      </c>
      <c r="E133" s="7" t="s">
        <v>136</v>
      </c>
      <c r="F133" s="3">
        <v>38.146000000000001</v>
      </c>
    </row>
    <row r="134" spans="1:6" ht="75" x14ac:dyDescent="0.25">
      <c r="A134" s="3">
        <v>4690</v>
      </c>
      <c r="B134" s="7" t="s">
        <v>5</v>
      </c>
      <c r="C134" s="7" t="s">
        <v>132</v>
      </c>
      <c r="D134" s="7" t="s">
        <v>133</v>
      </c>
      <c r="E134" s="7" t="s">
        <v>137</v>
      </c>
      <c r="F134" s="3">
        <v>28.273</v>
      </c>
    </row>
    <row r="135" spans="1:6" ht="30" x14ac:dyDescent="0.25">
      <c r="A135" s="3">
        <v>4688</v>
      </c>
      <c r="B135" s="7" t="s">
        <v>5</v>
      </c>
      <c r="C135" s="7" t="s">
        <v>132</v>
      </c>
      <c r="D135" s="7" t="s">
        <v>138</v>
      </c>
      <c r="F135" s="3">
        <v>15</v>
      </c>
    </row>
    <row r="136" spans="1:6" ht="45" x14ac:dyDescent="0.25">
      <c r="A136" s="3">
        <v>4686</v>
      </c>
      <c r="B136" s="7" t="s">
        <v>5</v>
      </c>
      <c r="C136" s="7" t="s">
        <v>132</v>
      </c>
      <c r="D136" s="7" t="s">
        <v>138</v>
      </c>
      <c r="E136" s="7" t="s">
        <v>139</v>
      </c>
      <c r="F136" s="3">
        <v>28.291</v>
      </c>
    </row>
    <row r="137" spans="1:6" ht="45" x14ac:dyDescent="0.25">
      <c r="A137" s="3">
        <v>4687</v>
      </c>
      <c r="B137" s="7" t="s">
        <v>5</v>
      </c>
      <c r="C137" s="7" t="s">
        <v>132</v>
      </c>
      <c r="D137" s="7" t="s">
        <v>138</v>
      </c>
      <c r="E137" s="7" t="s">
        <v>140</v>
      </c>
      <c r="F137" s="3">
        <v>71.709000000000003</v>
      </c>
    </row>
    <row r="138" spans="1:6" ht="30" x14ac:dyDescent="0.25">
      <c r="A138" s="3">
        <v>4685</v>
      </c>
      <c r="B138" s="7" t="s">
        <v>5</v>
      </c>
      <c r="C138" s="7" t="s">
        <v>132</v>
      </c>
      <c r="D138" s="7" t="s">
        <v>141</v>
      </c>
      <c r="F138" s="3">
        <v>25</v>
      </c>
    </row>
    <row r="139" spans="1:6" ht="45" x14ac:dyDescent="0.25">
      <c r="A139" s="3">
        <v>4684</v>
      </c>
      <c r="B139" s="7" t="s">
        <v>5</v>
      </c>
      <c r="C139" s="7" t="s">
        <v>132</v>
      </c>
      <c r="D139" s="7" t="s">
        <v>141</v>
      </c>
      <c r="E139" s="7" t="s">
        <v>142</v>
      </c>
      <c r="F139" s="3">
        <v>22.248000000000001</v>
      </c>
    </row>
    <row r="140" spans="1:6" ht="45" x14ac:dyDescent="0.25">
      <c r="A140" s="3">
        <v>4681</v>
      </c>
      <c r="B140" s="7" t="s">
        <v>5</v>
      </c>
      <c r="C140" s="7" t="s">
        <v>132</v>
      </c>
      <c r="D140" s="7" t="s">
        <v>141</v>
      </c>
      <c r="E140" s="7" t="s">
        <v>143</v>
      </c>
      <c r="F140" s="3">
        <v>16.324000000000002</v>
      </c>
    </row>
    <row r="141" spans="1:6" ht="75" x14ac:dyDescent="0.25">
      <c r="A141" s="3">
        <v>4683</v>
      </c>
      <c r="B141" s="7" t="s">
        <v>5</v>
      </c>
      <c r="C141" s="7" t="s">
        <v>132</v>
      </c>
      <c r="D141" s="7" t="s">
        <v>141</v>
      </c>
      <c r="E141" s="7" t="s">
        <v>144</v>
      </c>
      <c r="F141" s="3">
        <v>13.714</v>
      </c>
    </row>
    <row r="142" spans="1:6" ht="45" x14ac:dyDescent="0.25">
      <c r="A142" s="3">
        <v>4682</v>
      </c>
      <c r="B142" s="7" t="s">
        <v>5</v>
      </c>
      <c r="C142" s="7" t="s">
        <v>132</v>
      </c>
      <c r="D142" s="7" t="s">
        <v>141</v>
      </c>
      <c r="E142" s="7" t="s">
        <v>145</v>
      </c>
      <c r="F142" s="3">
        <v>47.713999999999999</v>
      </c>
    </row>
    <row r="143" spans="1:6" ht="45" x14ac:dyDescent="0.25">
      <c r="A143" s="3">
        <v>4699</v>
      </c>
      <c r="B143" s="7" t="s">
        <v>5</v>
      </c>
      <c r="C143" s="7" t="s">
        <v>132</v>
      </c>
      <c r="D143" s="7" t="s">
        <v>146</v>
      </c>
      <c r="F143" s="3">
        <v>25</v>
      </c>
    </row>
    <row r="144" spans="1:6" ht="75" x14ac:dyDescent="0.25">
      <c r="A144" s="3">
        <v>4694</v>
      </c>
      <c r="B144" s="7" t="s">
        <v>5</v>
      </c>
      <c r="C144" s="7" t="s">
        <v>132</v>
      </c>
      <c r="D144" s="7" t="s">
        <v>146</v>
      </c>
      <c r="E144" s="7" t="s">
        <v>147</v>
      </c>
      <c r="F144" s="3">
        <v>10</v>
      </c>
    </row>
    <row r="145" spans="1:6" ht="60" x14ac:dyDescent="0.25">
      <c r="A145" s="3">
        <v>4695</v>
      </c>
      <c r="B145" s="7" t="s">
        <v>5</v>
      </c>
      <c r="C145" s="7" t="s">
        <v>132</v>
      </c>
      <c r="D145" s="7" t="s">
        <v>146</v>
      </c>
      <c r="E145" s="7" t="s">
        <v>148</v>
      </c>
      <c r="F145" s="3">
        <v>20</v>
      </c>
    </row>
    <row r="146" spans="1:6" ht="45" x14ac:dyDescent="0.25">
      <c r="A146" s="3">
        <v>4697</v>
      </c>
      <c r="B146" s="7" t="s">
        <v>5</v>
      </c>
      <c r="C146" s="7" t="s">
        <v>132</v>
      </c>
      <c r="D146" s="7" t="s">
        <v>146</v>
      </c>
      <c r="E146" s="7" t="s">
        <v>149</v>
      </c>
      <c r="F146" s="3">
        <v>10</v>
      </c>
    </row>
    <row r="147" spans="1:6" ht="45" x14ac:dyDescent="0.25">
      <c r="A147" s="3">
        <v>4698</v>
      </c>
      <c r="B147" s="7" t="s">
        <v>5</v>
      </c>
      <c r="C147" s="7" t="s">
        <v>132</v>
      </c>
      <c r="D147" s="7" t="s">
        <v>146</v>
      </c>
      <c r="E147" s="7" t="s">
        <v>150</v>
      </c>
      <c r="F147" s="3">
        <v>25</v>
      </c>
    </row>
    <row r="148" spans="1:6" ht="75" x14ac:dyDescent="0.25">
      <c r="A148" s="3">
        <v>4696</v>
      </c>
      <c r="B148" s="7" t="s">
        <v>5</v>
      </c>
      <c r="C148" s="7" t="s">
        <v>132</v>
      </c>
      <c r="D148" s="7" t="s">
        <v>146</v>
      </c>
      <c r="E148" s="7" t="s">
        <v>151</v>
      </c>
      <c r="F148" s="3">
        <v>35</v>
      </c>
    </row>
    <row r="149" spans="1:6" ht="30" x14ac:dyDescent="0.25">
      <c r="A149" s="3">
        <v>4739</v>
      </c>
      <c r="B149" s="7" t="s">
        <v>5</v>
      </c>
      <c r="C149" s="7" t="s">
        <v>152</v>
      </c>
      <c r="F149" s="3">
        <v>1</v>
      </c>
    </row>
    <row r="150" spans="1:6" ht="30" x14ac:dyDescent="0.25">
      <c r="A150" s="3">
        <v>4738</v>
      </c>
      <c r="B150" s="7" t="s">
        <v>5</v>
      </c>
      <c r="C150" s="7" t="s">
        <v>152</v>
      </c>
      <c r="D150" s="7" t="s">
        <v>153</v>
      </c>
      <c r="F150" s="3">
        <v>100</v>
      </c>
    </row>
    <row r="151" spans="1:6" ht="45" x14ac:dyDescent="0.25">
      <c r="A151" s="3">
        <v>4736</v>
      </c>
      <c r="B151" s="7" t="s">
        <v>5</v>
      </c>
      <c r="C151" s="7" t="s">
        <v>152</v>
      </c>
      <c r="D151" s="7" t="s">
        <v>153</v>
      </c>
      <c r="E151" s="7" t="s">
        <v>154</v>
      </c>
      <c r="F151" s="3">
        <v>65</v>
      </c>
    </row>
    <row r="152" spans="1:6" ht="60" x14ac:dyDescent="0.25">
      <c r="A152" s="3">
        <v>4737</v>
      </c>
      <c r="B152" s="7" t="s">
        <v>5</v>
      </c>
      <c r="C152" s="7" t="s">
        <v>152</v>
      </c>
      <c r="D152" s="7" t="s">
        <v>153</v>
      </c>
      <c r="E152" s="7" t="s">
        <v>155</v>
      </c>
      <c r="F152" s="3">
        <v>35</v>
      </c>
    </row>
    <row r="153" spans="1:6" ht="30" x14ac:dyDescent="0.25">
      <c r="A153" s="3">
        <v>4823</v>
      </c>
      <c r="B153" s="7" t="s">
        <v>5</v>
      </c>
      <c r="C153" s="7" t="s">
        <v>156</v>
      </c>
      <c r="F153" s="3">
        <v>58</v>
      </c>
    </row>
    <row r="154" spans="1:6" ht="30" x14ac:dyDescent="0.25">
      <c r="A154" s="3">
        <v>4801</v>
      </c>
      <c r="B154" s="7" t="s">
        <v>5</v>
      </c>
      <c r="C154" s="7" t="s">
        <v>156</v>
      </c>
      <c r="D154" s="7" t="s">
        <v>157</v>
      </c>
      <c r="F154" s="3">
        <v>1</v>
      </c>
    </row>
    <row r="155" spans="1:6" ht="30" x14ac:dyDescent="0.25">
      <c r="A155" s="3">
        <v>4799</v>
      </c>
      <c r="B155" s="7" t="s">
        <v>5</v>
      </c>
      <c r="C155" s="7" t="s">
        <v>156</v>
      </c>
      <c r="D155" s="7" t="s">
        <v>157</v>
      </c>
      <c r="E155" s="7" t="s">
        <v>158</v>
      </c>
      <c r="F155" s="3">
        <v>28</v>
      </c>
    </row>
    <row r="156" spans="1:6" ht="30" x14ac:dyDescent="0.25">
      <c r="A156" s="3">
        <v>4800</v>
      </c>
      <c r="B156" s="7" t="s">
        <v>5</v>
      </c>
      <c r="C156" s="7" t="s">
        <v>156</v>
      </c>
      <c r="D156" s="7" t="s">
        <v>157</v>
      </c>
      <c r="E156" s="7" t="s">
        <v>159</v>
      </c>
      <c r="F156" s="3">
        <v>72</v>
      </c>
    </row>
    <row r="157" spans="1:6" ht="30" x14ac:dyDescent="0.25">
      <c r="A157" s="3">
        <v>4803</v>
      </c>
      <c r="B157" s="7" t="s">
        <v>5</v>
      </c>
      <c r="C157" s="7" t="s">
        <v>156</v>
      </c>
      <c r="D157" s="7" t="s">
        <v>160</v>
      </c>
      <c r="F157" s="3">
        <v>1</v>
      </c>
    </row>
    <row r="158" spans="1:6" ht="45" x14ac:dyDescent="0.25">
      <c r="A158" s="3">
        <v>4802</v>
      </c>
      <c r="B158" s="7" t="s">
        <v>5</v>
      </c>
      <c r="C158" s="7" t="s">
        <v>156</v>
      </c>
      <c r="D158" s="7" t="s">
        <v>160</v>
      </c>
      <c r="E158" s="7" t="s">
        <v>161</v>
      </c>
      <c r="F158" s="3">
        <v>100</v>
      </c>
    </row>
    <row r="159" spans="1:6" ht="30" x14ac:dyDescent="0.25">
      <c r="A159" s="3">
        <v>4822</v>
      </c>
      <c r="B159" s="7" t="s">
        <v>5</v>
      </c>
      <c r="C159" s="7" t="s">
        <v>156</v>
      </c>
      <c r="D159" s="7" t="s">
        <v>162</v>
      </c>
      <c r="F159" s="3">
        <v>2</v>
      </c>
    </row>
    <row r="160" spans="1:6" ht="30" x14ac:dyDescent="0.25">
      <c r="A160" s="3">
        <v>4821</v>
      </c>
      <c r="B160" s="7" t="s">
        <v>5</v>
      </c>
      <c r="C160" s="7" t="s">
        <v>156</v>
      </c>
      <c r="D160" s="7" t="s">
        <v>162</v>
      </c>
      <c r="E160" s="7" t="s">
        <v>163</v>
      </c>
      <c r="F160" s="3">
        <v>100</v>
      </c>
    </row>
    <row r="161" spans="1:6" ht="30" x14ac:dyDescent="0.25">
      <c r="A161" s="3">
        <v>4820</v>
      </c>
      <c r="B161" s="7" t="s">
        <v>5</v>
      </c>
      <c r="C161" s="7" t="s">
        <v>156</v>
      </c>
      <c r="D161" s="7" t="s">
        <v>164</v>
      </c>
      <c r="F161" s="3">
        <v>90</v>
      </c>
    </row>
    <row r="162" spans="1:6" ht="30" x14ac:dyDescent="0.25">
      <c r="A162" s="3">
        <v>4817</v>
      </c>
      <c r="B162" s="7" t="s">
        <v>5</v>
      </c>
      <c r="C162" s="7" t="s">
        <v>156</v>
      </c>
      <c r="D162" s="7" t="s">
        <v>164</v>
      </c>
      <c r="E162" s="7" t="s">
        <v>165</v>
      </c>
      <c r="F162" s="3">
        <v>95</v>
      </c>
    </row>
    <row r="163" spans="1:6" ht="30" x14ac:dyDescent="0.25">
      <c r="A163" s="3">
        <v>4816</v>
      </c>
      <c r="B163" s="7" t="s">
        <v>5</v>
      </c>
      <c r="C163" s="7" t="s">
        <v>156</v>
      </c>
      <c r="D163" s="7" t="s">
        <v>164</v>
      </c>
      <c r="E163" s="7" t="s">
        <v>166</v>
      </c>
      <c r="F163" s="3">
        <v>3</v>
      </c>
    </row>
    <row r="164" spans="1:6" ht="30" x14ac:dyDescent="0.25">
      <c r="A164" s="3">
        <v>4819</v>
      </c>
      <c r="B164" s="7" t="s">
        <v>5</v>
      </c>
      <c r="C164" s="7" t="s">
        <v>156</v>
      </c>
      <c r="D164" s="7" t="s">
        <v>164</v>
      </c>
      <c r="E164" s="7" t="s">
        <v>167</v>
      </c>
      <c r="F164" s="3">
        <v>1</v>
      </c>
    </row>
    <row r="165" spans="1:6" ht="45" x14ac:dyDescent="0.25">
      <c r="A165" s="3">
        <v>4818</v>
      </c>
      <c r="B165" s="7" t="s">
        <v>5</v>
      </c>
      <c r="C165" s="7" t="s">
        <v>156</v>
      </c>
      <c r="D165" s="7" t="s">
        <v>164</v>
      </c>
      <c r="E165" s="7" t="s">
        <v>168</v>
      </c>
      <c r="F165" s="3">
        <v>1</v>
      </c>
    </row>
    <row r="166" spans="1:6" ht="30" x14ac:dyDescent="0.25">
      <c r="A166" s="3">
        <v>4794</v>
      </c>
      <c r="B166" s="7" t="s">
        <v>5</v>
      </c>
      <c r="C166" s="7" t="s">
        <v>156</v>
      </c>
      <c r="D166" s="7" t="s">
        <v>169</v>
      </c>
      <c r="F166" s="3">
        <v>1</v>
      </c>
    </row>
    <row r="167" spans="1:6" ht="30" x14ac:dyDescent="0.25">
      <c r="A167" s="3">
        <v>4792</v>
      </c>
      <c r="B167" s="7" t="s">
        <v>5</v>
      </c>
      <c r="C167" s="7" t="s">
        <v>156</v>
      </c>
      <c r="D167" s="7" t="s">
        <v>169</v>
      </c>
      <c r="E167" s="7" t="s">
        <v>170</v>
      </c>
      <c r="F167" s="3">
        <v>3.4649999999999999</v>
      </c>
    </row>
    <row r="168" spans="1:6" ht="30" x14ac:dyDescent="0.25">
      <c r="A168" s="3">
        <v>4791</v>
      </c>
      <c r="B168" s="7" t="s">
        <v>5</v>
      </c>
      <c r="C168" s="7" t="s">
        <v>156</v>
      </c>
      <c r="D168" s="7" t="s">
        <v>169</v>
      </c>
      <c r="E168" s="7" t="s">
        <v>171</v>
      </c>
      <c r="F168" s="3">
        <v>69.024000000000001</v>
      </c>
    </row>
    <row r="169" spans="1:6" ht="30" x14ac:dyDescent="0.25">
      <c r="A169" s="3">
        <v>4793</v>
      </c>
      <c r="B169" s="7" t="s">
        <v>5</v>
      </c>
      <c r="C169" s="7" t="s">
        <v>156</v>
      </c>
      <c r="D169" s="7" t="s">
        <v>169</v>
      </c>
      <c r="E169" s="7" t="s">
        <v>172</v>
      </c>
      <c r="F169" s="3">
        <v>27.510999999999999</v>
      </c>
    </row>
    <row r="170" spans="1:6" ht="30" x14ac:dyDescent="0.25">
      <c r="A170" s="3">
        <v>4815</v>
      </c>
      <c r="B170" s="7" t="s">
        <v>5</v>
      </c>
      <c r="C170" s="7" t="s">
        <v>156</v>
      </c>
      <c r="D170" s="7" t="s">
        <v>173</v>
      </c>
      <c r="F170" s="3">
        <v>1</v>
      </c>
    </row>
    <row r="171" spans="1:6" ht="30" x14ac:dyDescent="0.25">
      <c r="A171" s="3">
        <v>4813</v>
      </c>
      <c r="B171" s="7" t="s">
        <v>5</v>
      </c>
      <c r="C171" s="7" t="s">
        <v>156</v>
      </c>
      <c r="D171" s="7" t="s">
        <v>173</v>
      </c>
      <c r="E171" s="7" t="s">
        <v>174</v>
      </c>
      <c r="F171" s="3">
        <v>25.835000000000001</v>
      </c>
    </row>
    <row r="172" spans="1:6" ht="30" x14ac:dyDescent="0.25">
      <c r="A172" s="3">
        <v>4812</v>
      </c>
      <c r="B172" s="7" t="s">
        <v>5</v>
      </c>
      <c r="C172" s="7" t="s">
        <v>156</v>
      </c>
      <c r="D172" s="7" t="s">
        <v>173</v>
      </c>
      <c r="E172" s="7" t="s">
        <v>175</v>
      </c>
      <c r="F172" s="3">
        <v>50.377000000000002</v>
      </c>
    </row>
    <row r="173" spans="1:6" ht="45" x14ac:dyDescent="0.25">
      <c r="A173" s="3">
        <v>4814</v>
      </c>
      <c r="B173" s="7" t="s">
        <v>5</v>
      </c>
      <c r="C173" s="7" t="s">
        <v>156</v>
      </c>
      <c r="D173" s="7" t="s">
        <v>173</v>
      </c>
      <c r="E173" s="7" t="s">
        <v>176</v>
      </c>
      <c r="F173" s="3">
        <v>23.788</v>
      </c>
    </row>
    <row r="174" spans="1:6" ht="30" x14ac:dyDescent="0.25">
      <c r="A174" s="3">
        <v>4805</v>
      </c>
      <c r="B174" s="7" t="s">
        <v>5</v>
      </c>
      <c r="C174" s="7" t="s">
        <v>156</v>
      </c>
      <c r="D174" s="7" t="s">
        <v>177</v>
      </c>
      <c r="F174" s="3">
        <v>1</v>
      </c>
    </row>
    <row r="175" spans="1:6" ht="45" x14ac:dyDescent="0.25">
      <c r="A175" s="3">
        <v>4804</v>
      </c>
      <c r="B175" s="7" t="s">
        <v>5</v>
      </c>
      <c r="C175" s="7" t="s">
        <v>156</v>
      </c>
      <c r="D175" s="7" t="s">
        <v>177</v>
      </c>
      <c r="E175" s="7" t="s">
        <v>178</v>
      </c>
      <c r="F175" s="3">
        <v>100</v>
      </c>
    </row>
    <row r="176" spans="1:6" ht="30" x14ac:dyDescent="0.25">
      <c r="A176" s="3">
        <v>4798</v>
      </c>
      <c r="B176" s="7" t="s">
        <v>5</v>
      </c>
      <c r="C176" s="7" t="s">
        <v>156</v>
      </c>
      <c r="D176" s="7" t="s">
        <v>179</v>
      </c>
      <c r="F176" s="3">
        <v>1</v>
      </c>
    </row>
    <row r="177" spans="1:6" ht="30" x14ac:dyDescent="0.25">
      <c r="A177" s="3">
        <v>4797</v>
      </c>
      <c r="B177" s="7" t="s">
        <v>5</v>
      </c>
      <c r="C177" s="7" t="s">
        <v>156</v>
      </c>
      <c r="D177" s="7" t="s">
        <v>179</v>
      </c>
      <c r="E177" s="7" t="s">
        <v>180</v>
      </c>
      <c r="F177" s="3">
        <v>100</v>
      </c>
    </row>
    <row r="178" spans="1:6" ht="30" x14ac:dyDescent="0.25">
      <c r="A178" s="3">
        <v>4796</v>
      </c>
      <c r="B178" s="7" t="s">
        <v>5</v>
      </c>
      <c r="C178" s="7" t="s">
        <v>156</v>
      </c>
      <c r="D178" s="7" t="s">
        <v>181</v>
      </c>
      <c r="F178" s="3">
        <v>1</v>
      </c>
    </row>
    <row r="179" spans="1:6" ht="60" x14ac:dyDescent="0.25">
      <c r="A179" s="3">
        <v>4795</v>
      </c>
      <c r="B179" s="7" t="s">
        <v>5</v>
      </c>
      <c r="C179" s="7" t="s">
        <v>156</v>
      </c>
      <c r="D179" s="7" t="s">
        <v>181</v>
      </c>
      <c r="E179" s="7" t="s">
        <v>182</v>
      </c>
      <c r="F179" s="3">
        <v>100</v>
      </c>
    </row>
    <row r="180" spans="1:6" ht="30" x14ac:dyDescent="0.25">
      <c r="A180" s="3">
        <v>4811</v>
      </c>
      <c r="B180" s="7" t="s">
        <v>5</v>
      </c>
      <c r="C180" s="7" t="s">
        <v>156</v>
      </c>
      <c r="D180" s="7" t="s">
        <v>183</v>
      </c>
      <c r="F180" s="3">
        <v>1</v>
      </c>
    </row>
    <row r="181" spans="1:6" ht="30" x14ac:dyDescent="0.25">
      <c r="A181" s="3">
        <v>4809</v>
      </c>
      <c r="B181" s="7" t="s">
        <v>5</v>
      </c>
      <c r="C181" s="7" t="s">
        <v>156</v>
      </c>
      <c r="D181" s="7" t="s">
        <v>183</v>
      </c>
      <c r="E181" s="7" t="s">
        <v>184</v>
      </c>
      <c r="F181" s="3">
        <v>13.15</v>
      </c>
    </row>
    <row r="182" spans="1:6" ht="30" x14ac:dyDescent="0.25">
      <c r="A182" s="3">
        <v>4808</v>
      </c>
      <c r="B182" s="7" t="s">
        <v>5</v>
      </c>
      <c r="C182" s="7" t="s">
        <v>156</v>
      </c>
      <c r="D182" s="7" t="s">
        <v>183</v>
      </c>
      <c r="E182" s="7" t="s">
        <v>185</v>
      </c>
      <c r="F182" s="3">
        <v>17.411000000000001</v>
      </c>
    </row>
    <row r="183" spans="1:6" ht="30" x14ac:dyDescent="0.25">
      <c r="A183" s="3">
        <v>4810</v>
      </c>
      <c r="B183" s="7" t="s">
        <v>5</v>
      </c>
      <c r="C183" s="7" t="s">
        <v>156</v>
      </c>
      <c r="D183" s="7" t="s">
        <v>183</v>
      </c>
      <c r="E183" s="7" t="s">
        <v>186</v>
      </c>
      <c r="F183" s="3">
        <v>30.433</v>
      </c>
    </row>
    <row r="184" spans="1:6" ht="30" x14ac:dyDescent="0.25">
      <c r="A184" s="3">
        <v>4806</v>
      </c>
      <c r="B184" s="7" t="s">
        <v>5</v>
      </c>
      <c r="C184" s="7" t="s">
        <v>156</v>
      </c>
      <c r="D184" s="7" t="s">
        <v>183</v>
      </c>
      <c r="E184" s="7" t="s">
        <v>187</v>
      </c>
      <c r="F184" s="3">
        <v>11.752000000000001</v>
      </c>
    </row>
    <row r="185" spans="1:6" ht="30" x14ac:dyDescent="0.25">
      <c r="A185" s="3">
        <v>4807</v>
      </c>
      <c r="B185" s="7" t="s">
        <v>5</v>
      </c>
      <c r="C185" s="7" t="s">
        <v>156</v>
      </c>
      <c r="D185" s="7" t="s">
        <v>183</v>
      </c>
      <c r="E185" s="7" t="s">
        <v>188</v>
      </c>
      <c r="F185" s="3">
        <v>27.254000000000001</v>
      </c>
    </row>
    <row r="186" spans="1:6" ht="45" x14ac:dyDescent="0.25">
      <c r="A186" s="3">
        <v>5148</v>
      </c>
      <c r="B186" s="7" t="s">
        <v>189</v>
      </c>
      <c r="F186" s="3">
        <v>7</v>
      </c>
    </row>
    <row r="187" spans="1:6" ht="45" x14ac:dyDescent="0.25">
      <c r="A187" s="3">
        <v>5085</v>
      </c>
      <c r="B187" s="7" t="s">
        <v>189</v>
      </c>
      <c r="C187" s="7" t="s">
        <v>190</v>
      </c>
      <c r="F187" s="3">
        <v>40</v>
      </c>
    </row>
    <row r="188" spans="1:6" ht="45" x14ac:dyDescent="0.25">
      <c r="A188" s="3">
        <v>5084</v>
      </c>
      <c r="B188" s="7" t="s">
        <v>189</v>
      </c>
      <c r="C188" s="7" t="s">
        <v>190</v>
      </c>
      <c r="D188" s="7" t="s">
        <v>191</v>
      </c>
      <c r="F188" s="3">
        <v>8.0440000000000005</v>
      </c>
    </row>
    <row r="189" spans="1:6" ht="60" x14ac:dyDescent="0.25">
      <c r="A189" s="3">
        <v>5083</v>
      </c>
      <c r="B189" s="7" t="s">
        <v>189</v>
      </c>
      <c r="C189" s="7" t="s">
        <v>190</v>
      </c>
      <c r="D189" s="7" t="s">
        <v>191</v>
      </c>
      <c r="E189" s="7" t="s">
        <v>192</v>
      </c>
      <c r="F189" s="3">
        <v>35</v>
      </c>
    </row>
    <row r="190" spans="1:6" ht="45" x14ac:dyDescent="0.25">
      <c r="A190" s="3">
        <v>5082</v>
      </c>
      <c r="B190" s="7" t="s">
        <v>189</v>
      </c>
      <c r="C190" s="7" t="s">
        <v>190</v>
      </c>
      <c r="D190" s="7" t="s">
        <v>191</v>
      </c>
      <c r="E190" s="7" t="s">
        <v>193</v>
      </c>
      <c r="F190" s="3">
        <v>35</v>
      </c>
    </row>
    <row r="191" spans="1:6" ht="45" x14ac:dyDescent="0.25">
      <c r="A191" s="3">
        <v>5081</v>
      </c>
      <c r="B191" s="7" t="s">
        <v>189</v>
      </c>
      <c r="C191" s="7" t="s">
        <v>190</v>
      </c>
      <c r="D191" s="7" t="s">
        <v>191</v>
      </c>
      <c r="E191" s="7" t="s">
        <v>194</v>
      </c>
      <c r="F191" s="3">
        <v>30</v>
      </c>
    </row>
    <row r="192" spans="1:6" ht="45" x14ac:dyDescent="0.25">
      <c r="A192" s="3">
        <v>5080</v>
      </c>
      <c r="B192" s="7" t="s">
        <v>189</v>
      </c>
      <c r="C192" s="7" t="s">
        <v>190</v>
      </c>
      <c r="D192" s="7" t="s">
        <v>195</v>
      </c>
      <c r="F192" s="3">
        <v>1.4850000000000001</v>
      </c>
    </row>
    <row r="193" spans="1:6" ht="45" x14ac:dyDescent="0.25">
      <c r="A193" s="3">
        <v>5079</v>
      </c>
      <c r="B193" s="7" t="s">
        <v>189</v>
      </c>
      <c r="C193" s="7" t="s">
        <v>190</v>
      </c>
      <c r="D193" s="7" t="s">
        <v>195</v>
      </c>
      <c r="E193" s="7" t="s">
        <v>196</v>
      </c>
      <c r="F193" s="3">
        <v>15</v>
      </c>
    </row>
    <row r="194" spans="1:6" ht="45" x14ac:dyDescent="0.25">
      <c r="A194" s="3">
        <v>5078</v>
      </c>
      <c r="B194" s="7" t="s">
        <v>189</v>
      </c>
      <c r="C194" s="7" t="s">
        <v>190</v>
      </c>
      <c r="D194" s="7" t="s">
        <v>195</v>
      </c>
      <c r="E194" s="7" t="s">
        <v>197</v>
      </c>
      <c r="F194" s="3">
        <v>85</v>
      </c>
    </row>
    <row r="195" spans="1:6" ht="45" x14ac:dyDescent="0.25">
      <c r="A195" s="3">
        <v>5077</v>
      </c>
      <c r="B195" s="7" t="s">
        <v>189</v>
      </c>
      <c r="C195" s="7" t="s">
        <v>190</v>
      </c>
      <c r="D195" s="7" t="s">
        <v>198</v>
      </c>
      <c r="F195" s="3">
        <v>90.471000000000004</v>
      </c>
    </row>
    <row r="196" spans="1:6" ht="60" x14ac:dyDescent="0.25">
      <c r="A196" s="3">
        <v>5071</v>
      </c>
      <c r="B196" s="7" t="s">
        <v>189</v>
      </c>
      <c r="C196" s="7" t="s">
        <v>190</v>
      </c>
      <c r="D196" s="7" t="s">
        <v>198</v>
      </c>
      <c r="E196" s="7" t="s">
        <v>199</v>
      </c>
      <c r="F196" s="3">
        <v>10</v>
      </c>
    </row>
    <row r="197" spans="1:6" ht="45" x14ac:dyDescent="0.25">
      <c r="A197" s="3">
        <v>5074</v>
      </c>
      <c r="B197" s="7" t="s">
        <v>189</v>
      </c>
      <c r="C197" s="7" t="s">
        <v>190</v>
      </c>
      <c r="D197" s="7" t="s">
        <v>198</v>
      </c>
      <c r="E197" s="7" t="s">
        <v>200</v>
      </c>
      <c r="F197" s="3">
        <v>8</v>
      </c>
    </row>
    <row r="198" spans="1:6" ht="60" x14ac:dyDescent="0.25">
      <c r="A198" s="3">
        <v>5075</v>
      </c>
      <c r="B198" s="7" t="s">
        <v>189</v>
      </c>
      <c r="C198" s="7" t="s">
        <v>190</v>
      </c>
      <c r="D198" s="7" t="s">
        <v>198</v>
      </c>
      <c r="E198" s="7" t="s">
        <v>201</v>
      </c>
      <c r="F198" s="3">
        <v>40</v>
      </c>
    </row>
    <row r="199" spans="1:6" ht="60" x14ac:dyDescent="0.25">
      <c r="A199" s="3">
        <v>5073</v>
      </c>
      <c r="B199" s="7" t="s">
        <v>189</v>
      </c>
      <c r="C199" s="7" t="s">
        <v>190</v>
      </c>
      <c r="D199" s="7" t="s">
        <v>198</v>
      </c>
      <c r="E199" s="7" t="s">
        <v>202</v>
      </c>
      <c r="F199" s="3">
        <v>8</v>
      </c>
    </row>
    <row r="200" spans="1:6" ht="45" x14ac:dyDescent="0.25">
      <c r="A200" s="3">
        <v>5076</v>
      </c>
      <c r="B200" s="7" t="s">
        <v>189</v>
      </c>
      <c r="C200" s="7" t="s">
        <v>190</v>
      </c>
      <c r="D200" s="7" t="s">
        <v>198</v>
      </c>
      <c r="E200" s="7" t="s">
        <v>203</v>
      </c>
      <c r="F200" s="3">
        <v>17</v>
      </c>
    </row>
    <row r="201" spans="1:6" ht="45" x14ac:dyDescent="0.25">
      <c r="A201" s="3">
        <v>5070</v>
      </c>
      <c r="B201" s="7" t="s">
        <v>189</v>
      </c>
      <c r="C201" s="7" t="s">
        <v>190</v>
      </c>
      <c r="D201" s="7" t="s">
        <v>198</v>
      </c>
      <c r="E201" s="7" t="s">
        <v>204</v>
      </c>
      <c r="F201" s="3">
        <v>8</v>
      </c>
    </row>
    <row r="202" spans="1:6" ht="45" x14ac:dyDescent="0.25">
      <c r="A202" s="3">
        <v>5072</v>
      </c>
      <c r="B202" s="7" t="s">
        <v>189</v>
      </c>
      <c r="C202" s="7" t="s">
        <v>190</v>
      </c>
      <c r="D202" s="7" t="s">
        <v>198</v>
      </c>
      <c r="E202" s="7" t="s">
        <v>205</v>
      </c>
      <c r="F202" s="3">
        <v>7</v>
      </c>
    </row>
    <row r="203" spans="1:6" ht="45" x14ac:dyDescent="0.25">
      <c r="A203" s="3">
        <v>5069</v>
      </c>
      <c r="B203" s="7" t="s">
        <v>189</v>
      </c>
      <c r="C203" s="7" t="s">
        <v>190</v>
      </c>
      <c r="D203" s="7" t="s">
        <v>198</v>
      </c>
      <c r="E203" s="7" t="s">
        <v>206</v>
      </c>
      <c r="F203" s="3">
        <v>2</v>
      </c>
    </row>
    <row r="204" spans="1:6" ht="45" x14ac:dyDescent="0.25">
      <c r="A204" s="3">
        <v>5147</v>
      </c>
      <c r="B204" s="7" t="s">
        <v>189</v>
      </c>
      <c r="C204" s="7" t="s">
        <v>207</v>
      </c>
      <c r="F204" s="3">
        <v>30</v>
      </c>
    </row>
    <row r="205" spans="1:6" ht="45" x14ac:dyDescent="0.25">
      <c r="A205" s="3">
        <v>5128</v>
      </c>
      <c r="B205" s="7" t="s">
        <v>189</v>
      </c>
      <c r="C205" s="7" t="s">
        <v>207</v>
      </c>
      <c r="D205" s="7" t="s">
        <v>208</v>
      </c>
      <c r="F205" s="3">
        <v>81.926000000000002</v>
      </c>
    </row>
    <row r="206" spans="1:6" ht="45" x14ac:dyDescent="0.25">
      <c r="A206" s="3">
        <v>5112</v>
      </c>
      <c r="B206" s="7" t="s">
        <v>189</v>
      </c>
      <c r="C206" s="7" t="s">
        <v>207</v>
      </c>
      <c r="D206" s="7" t="s">
        <v>208</v>
      </c>
      <c r="E206" s="7" t="s">
        <v>209</v>
      </c>
      <c r="F206" s="3">
        <v>3.9590000000000001</v>
      </c>
    </row>
    <row r="207" spans="1:6" ht="45" x14ac:dyDescent="0.25">
      <c r="A207" s="3">
        <v>5121</v>
      </c>
      <c r="B207" s="7" t="s">
        <v>189</v>
      </c>
      <c r="C207" s="7" t="s">
        <v>207</v>
      </c>
      <c r="D207" s="7" t="s">
        <v>208</v>
      </c>
      <c r="E207" s="7" t="s">
        <v>210</v>
      </c>
      <c r="F207" s="3">
        <v>3.3260000000000001</v>
      </c>
    </row>
    <row r="208" spans="1:6" ht="45" x14ac:dyDescent="0.25">
      <c r="A208" s="3">
        <v>5117</v>
      </c>
      <c r="B208" s="7" t="s">
        <v>189</v>
      </c>
      <c r="C208" s="7" t="s">
        <v>207</v>
      </c>
      <c r="D208" s="7" t="s">
        <v>208</v>
      </c>
      <c r="E208" s="7" t="s">
        <v>211</v>
      </c>
      <c r="F208" s="3">
        <v>4.9960000000000004</v>
      </c>
    </row>
    <row r="209" spans="1:6" ht="45" x14ac:dyDescent="0.25">
      <c r="A209" s="3">
        <v>5122</v>
      </c>
      <c r="B209" s="7" t="s">
        <v>189</v>
      </c>
      <c r="C209" s="7" t="s">
        <v>207</v>
      </c>
      <c r="D209" s="7" t="s">
        <v>208</v>
      </c>
      <c r="E209" s="7" t="s">
        <v>212</v>
      </c>
      <c r="F209" s="3">
        <v>5.5430000000000001</v>
      </c>
    </row>
    <row r="210" spans="1:6" ht="45" x14ac:dyDescent="0.25">
      <c r="A210" s="3">
        <v>5124</v>
      </c>
      <c r="B210" s="7" t="s">
        <v>189</v>
      </c>
      <c r="C210" s="7" t="s">
        <v>207</v>
      </c>
      <c r="D210" s="7" t="s">
        <v>208</v>
      </c>
      <c r="E210" s="7" t="s">
        <v>213</v>
      </c>
      <c r="F210" s="3">
        <v>11.64</v>
      </c>
    </row>
    <row r="211" spans="1:6" ht="45" x14ac:dyDescent="0.25">
      <c r="A211" s="3">
        <v>5119</v>
      </c>
      <c r="B211" s="7" t="s">
        <v>189</v>
      </c>
      <c r="C211" s="7" t="s">
        <v>207</v>
      </c>
      <c r="D211" s="7" t="s">
        <v>208</v>
      </c>
      <c r="E211" s="7" t="s">
        <v>214</v>
      </c>
      <c r="F211" s="3">
        <v>0.95199999999999996</v>
      </c>
    </row>
    <row r="212" spans="1:6" ht="60" x14ac:dyDescent="0.25">
      <c r="A212" s="3">
        <v>5110</v>
      </c>
      <c r="B212" s="7" t="s">
        <v>189</v>
      </c>
      <c r="C212" s="7" t="s">
        <v>207</v>
      </c>
      <c r="D212" s="7" t="s">
        <v>208</v>
      </c>
      <c r="E212" s="7" t="s">
        <v>215</v>
      </c>
      <c r="F212" s="3">
        <v>3.0409999999999999</v>
      </c>
    </row>
    <row r="213" spans="1:6" ht="45" x14ac:dyDescent="0.25">
      <c r="A213" s="3">
        <v>5120</v>
      </c>
      <c r="B213" s="7" t="s">
        <v>189</v>
      </c>
      <c r="C213" s="7" t="s">
        <v>207</v>
      </c>
      <c r="D213" s="7" t="s">
        <v>208</v>
      </c>
      <c r="E213" s="7" t="s">
        <v>216</v>
      </c>
      <c r="F213" s="3">
        <v>1.901</v>
      </c>
    </row>
    <row r="214" spans="1:6" ht="75" x14ac:dyDescent="0.25">
      <c r="A214" s="3">
        <v>5115</v>
      </c>
      <c r="B214" s="7" t="s">
        <v>189</v>
      </c>
      <c r="C214" s="7" t="s">
        <v>207</v>
      </c>
      <c r="D214" s="7" t="s">
        <v>208</v>
      </c>
      <c r="E214" s="7" t="s">
        <v>217</v>
      </c>
      <c r="F214" s="3">
        <v>2.2170000000000001</v>
      </c>
    </row>
    <row r="215" spans="1:6" ht="45" x14ac:dyDescent="0.25">
      <c r="A215" s="3">
        <v>5113</v>
      </c>
      <c r="B215" s="7" t="s">
        <v>189</v>
      </c>
      <c r="C215" s="7" t="s">
        <v>207</v>
      </c>
      <c r="D215" s="7" t="s">
        <v>208</v>
      </c>
      <c r="E215" s="7" t="s">
        <v>218</v>
      </c>
      <c r="F215" s="3">
        <v>6.9690000000000003</v>
      </c>
    </row>
    <row r="216" spans="1:6" ht="45" x14ac:dyDescent="0.25">
      <c r="A216" s="3">
        <v>5116</v>
      </c>
      <c r="B216" s="7" t="s">
        <v>189</v>
      </c>
      <c r="C216" s="7" t="s">
        <v>207</v>
      </c>
      <c r="D216" s="7" t="s">
        <v>208</v>
      </c>
      <c r="E216" s="7" t="s">
        <v>219</v>
      </c>
      <c r="F216" s="3">
        <v>0.95</v>
      </c>
    </row>
    <row r="217" spans="1:6" ht="45" x14ac:dyDescent="0.25">
      <c r="A217" s="3">
        <v>5114</v>
      </c>
      <c r="B217" s="7" t="s">
        <v>189</v>
      </c>
      <c r="C217" s="7" t="s">
        <v>207</v>
      </c>
      <c r="D217" s="7" t="s">
        <v>208</v>
      </c>
      <c r="E217" s="7" t="s">
        <v>220</v>
      </c>
      <c r="F217" s="3">
        <v>39.332999999999998</v>
      </c>
    </row>
    <row r="218" spans="1:6" ht="45" x14ac:dyDescent="0.25">
      <c r="A218" s="3">
        <v>5127</v>
      </c>
      <c r="B218" s="7" t="s">
        <v>189</v>
      </c>
      <c r="C218" s="7" t="s">
        <v>207</v>
      </c>
      <c r="D218" s="7" t="s">
        <v>208</v>
      </c>
      <c r="E218" s="7" t="s">
        <v>221</v>
      </c>
      <c r="F218" s="3">
        <v>3.8010000000000002</v>
      </c>
    </row>
    <row r="219" spans="1:6" ht="45" x14ac:dyDescent="0.25">
      <c r="A219" s="3">
        <v>5123</v>
      </c>
      <c r="B219" s="7" t="s">
        <v>189</v>
      </c>
      <c r="C219" s="7" t="s">
        <v>207</v>
      </c>
      <c r="D219" s="7" t="s">
        <v>208</v>
      </c>
      <c r="E219" s="7" t="s">
        <v>222</v>
      </c>
      <c r="F219" s="3">
        <v>3.2469999999999999</v>
      </c>
    </row>
    <row r="220" spans="1:6" ht="45" x14ac:dyDescent="0.25">
      <c r="A220" s="3">
        <v>5126</v>
      </c>
      <c r="B220" s="7" t="s">
        <v>189</v>
      </c>
      <c r="C220" s="7" t="s">
        <v>207</v>
      </c>
      <c r="D220" s="7" t="s">
        <v>208</v>
      </c>
      <c r="E220" s="7" t="s">
        <v>223</v>
      </c>
      <c r="F220" s="3">
        <v>1.1879999999999999</v>
      </c>
    </row>
    <row r="221" spans="1:6" ht="45" x14ac:dyDescent="0.25">
      <c r="A221" s="3">
        <v>5125</v>
      </c>
      <c r="B221" s="7" t="s">
        <v>189</v>
      </c>
      <c r="C221" s="7" t="s">
        <v>207</v>
      </c>
      <c r="D221" s="7" t="s">
        <v>208</v>
      </c>
      <c r="E221" s="7" t="s">
        <v>224</v>
      </c>
      <c r="F221" s="3">
        <v>1.663</v>
      </c>
    </row>
    <row r="222" spans="1:6" ht="45" x14ac:dyDescent="0.25">
      <c r="A222" s="3">
        <v>5111</v>
      </c>
      <c r="B222" s="7" t="s">
        <v>189</v>
      </c>
      <c r="C222" s="7" t="s">
        <v>207</v>
      </c>
      <c r="D222" s="7" t="s">
        <v>208</v>
      </c>
      <c r="E222" s="7" t="s">
        <v>225</v>
      </c>
      <c r="F222" s="3">
        <v>0.998</v>
      </c>
    </row>
    <row r="223" spans="1:6" ht="45" x14ac:dyDescent="0.25">
      <c r="A223" s="3">
        <v>5118</v>
      </c>
      <c r="B223" s="7" t="s">
        <v>189</v>
      </c>
      <c r="C223" s="7" t="s">
        <v>207</v>
      </c>
      <c r="D223" s="7" t="s">
        <v>208</v>
      </c>
      <c r="E223" s="7" t="s">
        <v>226</v>
      </c>
      <c r="F223" s="3">
        <v>4.2759999999999998</v>
      </c>
    </row>
    <row r="224" spans="1:6" ht="45" x14ac:dyDescent="0.25">
      <c r="A224" s="3">
        <v>5146</v>
      </c>
      <c r="B224" s="7" t="s">
        <v>189</v>
      </c>
      <c r="C224" s="7" t="s">
        <v>207</v>
      </c>
      <c r="D224" s="7" t="s">
        <v>227</v>
      </c>
      <c r="F224" s="3">
        <v>10.353999999999999</v>
      </c>
    </row>
    <row r="225" spans="1:6" ht="45" x14ac:dyDescent="0.25">
      <c r="A225" s="3">
        <v>5144</v>
      </c>
      <c r="B225" s="7" t="s">
        <v>189</v>
      </c>
      <c r="C225" s="7" t="s">
        <v>207</v>
      </c>
      <c r="D225" s="7" t="s">
        <v>227</v>
      </c>
      <c r="E225" s="7" t="s">
        <v>228</v>
      </c>
      <c r="F225" s="3">
        <v>6.7670000000000003</v>
      </c>
    </row>
    <row r="226" spans="1:6" ht="45" x14ac:dyDescent="0.25">
      <c r="A226" s="3">
        <v>5140</v>
      </c>
      <c r="B226" s="7" t="s">
        <v>189</v>
      </c>
      <c r="C226" s="7" t="s">
        <v>207</v>
      </c>
      <c r="D226" s="7" t="s">
        <v>227</v>
      </c>
      <c r="E226" s="7" t="s">
        <v>229</v>
      </c>
      <c r="F226" s="3">
        <v>9.3979999999999997</v>
      </c>
    </row>
    <row r="227" spans="1:6" ht="45" x14ac:dyDescent="0.25">
      <c r="A227" s="3">
        <v>5143</v>
      </c>
      <c r="B227" s="7" t="s">
        <v>189</v>
      </c>
      <c r="C227" s="7" t="s">
        <v>207</v>
      </c>
      <c r="D227" s="7" t="s">
        <v>227</v>
      </c>
      <c r="E227" s="7" t="s">
        <v>230</v>
      </c>
      <c r="F227" s="3">
        <v>9.3979999999999997</v>
      </c>
    </row>
    <row r="228" spans="1:6" ht="45" x14ac:dyDescent="0.25">
      <c r="A228" s="3">
        <v>5141</v>
      </c>
      <c r="B228" s="7" t="s">
        <v>189</v>
      </c>
      <c r="C228" s="7" t="s">
        <v>207</v>
      </c>
      <c r="D228" s="7" t="s">
        <v>227</v>
      </c>
      <c r="E228" s="7" t="s">
        <v>231</v>
      </c>
      <c r="F228" s="3">
        <v>52.256</v>
      </c>
    </row>
    <row r="229" spans="1:6" ht="45" x14ac:dyDescent="0.25">
      <c r="A229" s="3">
        <v>5139</v>
      </c>
      <c r="B229" s="7" t="s">
        <v>189</v>
      </c>
      <c r="C229" s="7" t="s">
        <v>207</v>
      </c>
      <c r="D229" s="7" t="s">
        <v>227</v>
      </c>
      <c r="E229" s="7" t="s">
        <v>232</v>
      </c>
      <c r="F229" s="3">
        <v>5.6390000000000002</v>
      </c>
    </row>
    <row r="230" spans="1:6" ht="45" x14ac:dyDescent="0.25">
      <c r="A230" s="3">
        <v>5145</v>
      </c>
      <c r="B230" s="7" t="s">
        <v>189</v>
      </c>
      <c r="C230" s="7" t="s">
        <v>207</v>
      </c>
      <c r="D230" s="7" t="s">
        <v>227</v>
      </c>
      <c r="E230" s="7" t="s">
        <v>233</v>
      </c>
      <c r="F230" s="3">
        <v>7.1429999999999998</v>
      </c>
    </row>
    <row r="231" spans="1:6" ht="45" x14ac:dyDescent="0.25">
      <c r="A231" s="3">
        <v>5142</v>
      </c>
      <c r="B231" s="7" t="s">
        <v>189</v>
      </c>
      <c r="C231" s="7" t="s">
        <v>207</v>
      </c>
      <c r="D231" s="7" t="s">
        <v>227</v>
      </c>
      <c r="E231" s="7" t="s">
        <v>234</v>
      </c>
      <c r="F231" s="3">
        <v>9.3979999999999997</v>
      </c>
    </row>
    <row r="232" spans="1:6" ht="45" x14ac:dyDescent="0.25">
      <c r="A232" s="3">
        <v>5134</v>
      </c>
      <c r="B232" s="7" t="s">
        <v>189</v>
      </c>
      <c r="C232" s="7" t="s">
        <v>207</v>
      </c>
      <c r="D232" s="7" t="s">
        <v>235</v>
      </c>
      <c r="F232" s="3">
        <v>4.5670000000000002</v>
      </c>
    </row>
    <row r="233" spans="1:6" ht="45" x14ac:dyDescent="0.25">
      <c r="A233" s="3">
        <v>5131</v>
      </c>
      <c r="B233" s="7" t="s">
        <v>189</v>
      </c>
      <c r="C233" s="7" t="s">
        <v>207</v>
      </c>
      <c r="D233" s="7" t="s">
        <v>235</v>
      </c>
      <c r="E233" s="7" t="s">
        <v>236</v>
      </c>
      <c r="F233" s="3">
        <v>20.454999999999998</v>
      </c>
    </row>
    <row r="234" spans="1:6" ht="60" x14ac:dyDescent="0.25">
      <c r="A234" s="3">
        <v>5132</v>
      </c>
      <c r="B234" s="7" t="s">
        <v>189</v>
      </c>
      <c r="C234" s="7" t="s">
        <v>207</v>
      </c>
      <c r="D234" s="7" t="s">
        <v>235</v>
      </c>
      <c r="E234" s="7" t="s">
        <v>237</v>
      </c>
      <c r="F234" s="3">
        <v>11.648</v>
      </c>
    </row>
    <row r="235" spans="1:6" ht="45" x14ac:dyDescent="0.25">
      <c r="A235" s="3">
        <v>5133</v>
      </c>
      <c r="B235" s="7" t="s">
        <v>189</v>
      </c>
      <c r="C235" s="7" t="s">
        <v>207</v>
      </c>
      <c r="D235" s="7" t="s">
        <v>235</v>
      </c>
      <c r="E235" s="7" t="s">
        <v>238</v>
      </c>
      <c r="F235" s="3">
        <v>8.5229999999999997</v>
      </c>
    </row>
    <row r="236" spans="1:6" ht="45" x14ac:dyDescent="0.25">
      <c r="A236" s="3">
        <v>5129</v>
      </c>
      <c r="B236" s="7" t="s">
        <v>189</v>
      </c>
      <c r="C236" s="7" t="s">
        <v>207</v>
      </c>
      <c r="D236" s="7" t="s">
        <v>235</v>
      </c>
      <c r="E236" s="7" t="s">
        <v>239</v>
      </c>
      <c r="F236" s="3">
        <v>38.067999999999998</v>
      </c>
    </row>
    <row r="237" spans="1:6" ht="45" x14ac:dyDescent="0.25">
      <c r="A237" s="3">
        <v>5130</v>
      </c>
      <c r="B237" s="7" t="s">
        <v>189</v>
      </c>
      <c r="C237" s="7" t="s">
        <v>207</v>
      </c>
      <c r="D237" s="7" t="s">
        <v>235</v>
      </c>
      <c r="E237" s="7" t="s">
        <v>240</v>
      </c>
      <c r="F237" s="3">
        <v>21.306000000000001</v>
      </c>
    </row>
    <row r="238" spans="1:6" ht="45" x14ac:dyDescent="0.25">
      <c r="A238" s="3">
        <v>5138</v>
      </c>
      <c r="B238" s="7" t="s">
        <v>189</v>
      </c>
      <c r="C238" s="7" t="s">
        <v>207</v>
      </c>
      <c r="D238" s="7" t="s">
        <v>241</v>
      </c>
      <c r="F238" s="3">
        <v>3.153</v>
      </c>
    </row>
    <row r="239" spans="1:6" ht="45" x14ac:dyDescent="0.25">
      <c r="A239" s="3">
        <v>5136</v>
      </c>
      <c r="B239" s="7" t="s">
        <v>189</v>
      </c>
      <c r="C239" s="7" t="s">
        <v>207</v>
      </c>
      <c r="D239" s="7" t="s">
        <v>241</v>
      </c>
      <c r="E239" s="7" t="s">
        <v>242</v>
      </c>
      <c r="F239" s="3">
        <v>30.864000000000001</v>
      </c>
    </row>
    <row r="240" spans="1:6" ht="45" x14ac:dyDescent="0.25">
      <c r="A240" s="3">
        <v>5135</v>
      </c>
      <c r="B240" s="7" t="s">
        <v>189</v>
      </c>
      <c r="C240" s="7" t="s">
        <v>207</v>
      </c>
      <c r="D240" s="7" t="s">
        <v>241</v>
      </c>
      <c r="E240" s="7" t="s">
        <v>243</v>
      </c>
      <c r="F240" s="3">
        <v>30.041</v>
      </c>
    </row>
    <row r="241" spans="1:6" ht="45" x14ac:dyDescent="0.25">
      <c r="A241" s="3">
        <v>5137</v>
      </c>
      <c r="B241" s="7" t="s">
        <v>189</v>
      </c>
      <c r="C241" s="7" t="s">
        <v>207</v>
      </c>
      <c r="D241" s="7" t="s">
        <v>241</v>
      </c>
      <c r="E241" s="7" t="s">
        <v>244</v>
      </c>
      <c r="F241" s="3">
        <v>39.094999999999999</v>
      </c>
    </row>
    <row r="242" spans="1:6" ht="45" x14ac:dyDescent="0.25">
      <c r="A242" s="3">
        <v>5068</v>
      </c>
      <c r="B242" s="7" t="s">
        <v>189</v>
      </c>
      <c r="C242" s="7" t="s">
        <v>245</v>
      </c>
      <c r="F242" s="3">
        <v>5</v>
      </c>
    </row>
    <row r="243" spans="1:6" ht="45" x14ac:dyDescent="0.25">
      <c r="A243" s="3">
        <v>5060</v>
      </c>
      <c r="B243" s="7" t="s">
        <v>189</v>
      </c>
      <c r="C243" s="7" t="s">
        <v>245</v>
      </c>
      <c r="D243" s="7" t="s">
        <v>246</v>
      </c>
      <c r="F243" s="3">
        <v>36.090000000000003</v>
      </c>
    </row>
    <row r="244" spans="1:6" ht="75" x14ac:dyDescent="0.25">
      <c r="A244" s="3">
        <v>5057</v>
      </c>
      <c r="B244" s="7" t="s">
        <v>189</v>
      </c>
      <c r="C244" s="7" t="s">
        <v>245</v>
      </c>
      <c r="D244" s="7" t="s">
        <v>246</v>
      </c>
      <c r="E244" s="7" t="s">
        <v>247</v>
      </c>
      <c r="F244" s="3">
        <v>55</v>
      </c>
    </row>
    <row r="245" spans="1:6" ht="60" x14ac:dyDescent="0.25">
      <c r="A245" s="3">
        <v>5059</v>
      </c>
      <c r="B245" s="7" t="s">
        <v>189</v>
      </c>
      <c r="C245" s="7" t="s">
        <v>245</v>
      </c>
      <c r="D245" s="7" t="s">
        <v>246</v>
      </c>
      <c r="E245" s="7" t="s">
        <v>248</v>
      </c>
      <c r="F245" s="3">
        <v>5</v>
      </c>
    </row>
    <row r="246" spans="1:6" ht="45" x14ac:dyDescent="0.25">
      <c r="A246" s="3">
        <v>5058</v>
      </c>
      <c r="B246" s="7" t="s">
        <v>189</v>
      </c>
      <c r="C246" s="7" t="s">
        <v>245</v>
      </c>
      <c r="D246" s="7" t="s">
        <v>246</v>
      </c>
      <c r="E246" s="7" t="s">
        <v>249</v>
      </c>
      <c r="F246" s="3">
        <v>40</v>
      </c>
    </row>
    <row r="247" spans="1:6" ht="45" x14ac:dyDescent="0.25">
      <c r="A247" s="3">
        <v>5064</v>
      </c>
      <c r="B247" s="7" t="s">
        <v>189</v>
      </c>
      <c r="C247" s="7" t="s">
        <v>245</v>
      </c>
      <c r="D247" s="7" t="s">
        <v>250</v>
      </c>
      <c r="F247" s="3">
        <v>18.797000000000001</v>
      </c>
    </row>
    <row r="248" spans="1:6" ht="45" x14ac:dyDescent="0.25">
      <c r="A248" s="3">
        <v>5062</v>
      </c>
      <c r="B248" s="7" t="s">
        <v>189</v>
      </c>
      <c r="C248" s="7" t="s">
        <v>245</v>
      </c>
      <c r="D248" s="7" t="s">
        <v>250</v>
      </c>
      <c r="E248" s="7" t="s">
        <v>251</v>
      </c>
      <c r="F248" s="3">
        <v>50</v>
      </c>
    </row>
    <row r="249" spans="1:6" ht="45" x14ac:dyDescent="0.25">
      <c r="A249" s="3">
        <v>5063</v>
      </c>
      <c r="B249" s="7" t="s">
        <v>189</v>
      </c>
      <c r="C249" s="7" t="s">
        <v>245</v>
      </c>
      <c r="D249" s="7" t="s">
        <v>250</v>
      </c>
      <c r="E249" s="7" t="s">
        <v>252</v>
      </c>
      <c r="F249" s="3">
        <v>25</v>
      </c>
    </row>
    <row r="250" spans="1:6" ht="45" x14ac:dyDescent="0.25">
      <c r="A250" s="3">
        <v>5061</v>
      </c>
      <c r="B250" s="7" t="s">
        <v>189</v>
      </c>
      <c r="C250" s="7" t="s">
        <v>245</v>
      </c>
      <c r="D250" s="7" t="s">
        <v>250</v>
      </c>
      <c r="E250" s="7" t="s">
        <v>253</v>
      </c>
      <c r="F250" s="3">
        <v>25</v>
      </c>
    </row>
    <row r="251" spans="1:6" ht="45" x14ac:dyDescent="0.25">
      <c r="A251" s="3">
        <v>5067</v>
      </c>
      <c r="B251" s="7" t="s">
        <v>189</v>
      </c>
      <c r="C251" s="7" t="s">
        <v>245</v>
      </c>
      <c r="D251" s="7" t="s">
        <v>254</v>
      </c>
      <c r="F251" s="3">
        <v>45.113</v>
      </c>
    </row>
    <row r="252" spans="1:6" ht="45" x14ac:dyDescent="0.25">
      <c r="A252" s="3">
        <v>5065</v>
      </c>
      <c r="B252" s="7" t="s">
        <v>189</v>
      </c>
      <c r="C252" s="7" t="s">
        <v>245</v>
      </c>
      <c r="D252" s="7" t="s">
        <v>254</v>
      </c>
      <c r="E252" s="7" t="s">
        <v>255</v>
      </c>
      <c r="F252" s="3">
        <v>25</v>
      </c>
    </row>
    <row r="253" spans="1:6" ht="45" x14ac:dyDescent="0.25">
      <c r="A253" s="3">
        <v>5066</v>
      </c>
      <c r="B253" s="7" t="s">
        <v>189</v>
      </c>
      <c r="C253" s="7" t="s">
        <v>245</v>
      </c>
      <c r="D253" s="7" t="s">
        <v>254</v>
      </c>
      <c r="E253" s="7" t="s">
        <v>256</v>
      </c>
      <c r="F253" s="3">
        <v>75</v>
      </c>
    </row>
    <row r="254" spans="1:6" ht="45" x14ac:dyDescent="0.25">
      <c r="A254" s="3">
        <v>5109</v>
      </c>
      <c r="B254" s="7" t="s">
        <v>189</v>
      </c>
      <c r="C254" s="7" t="s">
        <v>257</v>
      </c>
      <c r="F254" s="3">
        <v>25</v>
      </c>
    </row>
    <row r="255" spans="1:6" ht="45" x14ac:dyDescent="0.25">
      <c r="A255" s="3">
        <v>5102</v>
      </c>
      <c r="B255" s="7" t="s">
        <v>189</v>
      </c>
      <c r="C255" s="7" t="s">
        <v>257</v>
      </c>
      <c r="D255" s="7" t="s">
        <v>258</v>
      </c>
      <c r="F255" s="3">
        <v>8.8800000000000008</v>
      </c>
    </row>
    <row r="256" spans="1:6" ht="45" x14ac:dyDescent="0.25">
      <c r="A256" s="3">
        <v>5101</v>
      </c>
      <c r="B256" s="7" t="s">
        <v>189</v>
      </c>
      <c r="C256" s="7" t="s">
        <v>257</v>
      </c>
      <c r="D256" s="7" t="s">
        <v>258</v>
      </c>
      <c r="E256" s="7" t="s">
        <v>259</v>
      </c>
      <c r="F256" s="3">
        <v>50</v>
      </c>
    </row>
    <row r="257" spans="1:6" ht="60" x14ac:dyDescent="0.25">
      <c r="A257" s="3">
        <v>5100</v>
      </c>
      <c r="B257" s="7" t="s">
        <v>189</v>
      </c>
      <c r="C257" s="7" t="s">
        <v>257</v>
      </c>
      <c r="D257" s="7" t="s">
        <v>258</v>
      </c>
      <c r="E257" s="7" t="s">
        <v>260</v>
      </c>
      <c r="F257" s="3">
        <v>50</v>
      </c>
    </row>
    <row r="258" spans="1:6" ht="45" x14ac:dyDescent="0.25">
      <c r="A258" s="3">
        <v>5099</v>
      </c>
      <c r="B258" s="7" t="s">
        <v>189</v>
      </c>
      <c r="C258" s="7" t="s">
        <v>257</v>
      </c>
      <c r="D258" s="7" t="s">
        <v>261</v>
      </c>
      <c r="F258" s="3">
        <v>15.992000000000001</v>
      </c>
    </row>
    <row r="259" spans="1:6" ht="45" x14ac:dyDescent="0.25">
      <c r="A259" s="3">
        <v>5097</v>
      </c>
      <c r="B259" s="7" t="s">
        <v>189</v>
      </c>
      <c r="C259" s="7" t="s">
        <v>257</v>
      </c>
      <c r="D259" s="7" t="s">
        <v>261</v>
      </c>
      <c r="E259" s="7" t="s">
        <v>262</v>
      </c>
      <c r="F259" s="3">
        <v>7</v>
      </c>
    </row>
    <row r="260" spans="1:6" ht="45" x14ac:dyDescent="0.25">
      <c r="A260" s="3">
        <v>5094</v>
      </c>
      <c r="B260" s="7" t="s">
        <v>189</v>
      </c>
      <c r="C260" s="7" t="s">
        <v>257</v>
      </c>
      <c r="D260" s="7" t="s">
        <v>261</v>
      </c>
      <c r="E260" s="7" t="s">
        <v>263</v>
      </c>
      <c r="F260" s="3">
        <v>25</v>
      </c>
    </row>
    <row r="261" spans="1:6" ht="45" x14ac:dyDescent="0.25">
      <c r="A261" s="3">
        <v>5093</v>
      </c>
      <c r="B261" s="7" t="s">
        <v>189</v>
      </c>
      <c r="C261" s="7" t="s">
        <v>257</v>
      </c>
      <c r="D261" s="7" t="s">
        <v>261</v>
      </c>
      <c r="E261" s="7" t="s">
        <v>264</v>
      </c>
      <c r="F261" s="3">
        <v>25</v>
      </c>
    </row>
    <row r="262" spans="1:6" ht="45" x14ac:dyDescent="0.25">
      <c r="A262" s="3">
        <v>5095</v>
      </c>
      <c r="B262" s="7" t="s">
        <v>189</v>
      </c>
      <c r="C262" s="7" t="s">
        <v>257</v>
      </c>
      <c r="D262" s="7" t="s">
        <v>261</v>
      </c>
      <c r="E262" s="7" t="s">
        <v>265</v>
      </c>
      <c r="F262" s="3">
        <v>9</v>
      </c>
    </row>
    <row r="263" spans="1:6" ht="45" x14ac:dyDescent="0.25">
      <c r="A263" s="3">
        <v>5096</v>
      </c>
      <c r="B263" s="7" t="s">
        <v>189</v>
      </c>
      <c r="C263" s="7" t="s">
        <v>257</v>
      </c>
      <c r="D263" s="7" t="s">
        <v>261</v>
      </c>
      <c r="E263" s="7" t="s">
        <v>266</v>
      </c>
      <c r="F263" s="3">
        <v>9</v>
      </c>
    </row>
    <row r="264" spans="1:6" ht="45" x14ac:dyDescent="0.25">
      <c r="A264" s="3">
        <v>5098</v>
      </c>
      <c r="B264" s="7" t="s">
        <v>189</v>
      </c>
      <c r="C264" s="7" t="s">
        <v>257</v>
      </c>
      <c r="D264" s="7" t="s">
        <v>261</v>
      </c>
      <c r="E264" s="7" t="s">
        <v>267</v>
      </c>
      <c r="F264" s="3">
        <v>25</v>
      </c>
    </row>
    <row r="265" spans="1:6" ht="45" x14ac:dyDescent="0.25">
      <c r="A265" s="3">
        <v>5108</v>
      </c>
      <c r="B265" s="7" t="s">
        <v>189</v>
      </c>
      <c r="C265" s="7" t="s">
        <v>257</v>
      </c>
      <c r="D265" s="7" t="s">
        <v>268</v>
      </c>
      <c r="F265" s="3">
        <v>53.505000000000003</v>
      </c>
    </row>
    <row r="266" spans="1:6" ht="45" x14ac:dyDescent="0.25">
      <c r="A266" s="3">
        <v>5107</v>
      </c>
      <c r="B266" s="7" t="s">
        <v>189</v>
      </c>
      <c r="C266" s="7" t="s">
        <v>257</v>
      </c>
      <c r="D266" s="7" t="s">
        <v>268</v>
      </c>
      <c r="E266" s="7" t="s">
        <v>269</v>
      </c>
      <c r="F266" s="3">
        <v>5</v>
      </c>
    </row>
    <row r="267" spans="1:6" ht="45" x14ac:dyDescent="0.25">
      <c r="A267" s="3">
        <v>5103</v>
      </c>
      <c r="B267" s="7" t="s">
        <v>189</v>
      </c>
      <c r="C267" s="7" t="s">
        <v>257</v>
      </c>
      <c r="D267" s="7" t="s">
        <v>268</v>
      </c>
      <c r="E267" s="7" t="s">
        <v>270</v>
      </c>
      <c r="F267" s="3">
        <v>80</v>
      </c>
    </row>
    <row r="268" spans="1:6" ht="45" x14ac:dyDescent="0.25">
      <c r="A268" s="3">
        <v>5106</v>
      </c>
      <c r="B268" s="7" t="s">
        <v>189</v>
      </c>
      <c r="C268" s="7" t="s">
        <v>257</v>
      </c>
      <c r="D268" s="7" t="s">
        <v>268</v>
      </c>
      <c r="E268" s="7" t="s">
        <v>271</v>
      </c>
      <c r="F268" s="3">
        <v>5</v>
      </c>
    </row>
    <row r="269" spans="1:6" ht="45" x14ac:dyDescent="0.25">
      <c r="A269" s="3">
        <v>5105</v>
      </c>
      <c r="B269" s="7" t="s">
        <v>189</v>
      </c>
      <c r="C269" s="7" t="s">
        <v>257</v>
      </c>
      <c r="D269" s="7" t="s">
        <v>268</v>
      </c>
      <c r="E269" s="7" t="s">
        <v>272</v>
      </c>
      <c r="F269" s="3">
        <v>5</v>
      </c>
    </row>
    <row r="270" spans="1:6" ht="45" x14ac:dyDescent="0.25">
      <c r="A270" s="3">
        <v>5104</v>
      </c>
      <c r="B270" s="7" t="s">
        <v>189</v>
      </c>
      <c r="C270" s="7" t="s">
        <v>257</v>
      </c>
      <c r="D270" s="7" t="s">
        <v>268</v>
      </c>
      <c r="E270" s="7" t="s">
        <v>273</v>
      </c>
      <c r="F270" s="3">
        <v>5</v>
      </c>
    </row>
    <row r="271" spans="1:6" ht="45" x14ac:dyDescent="0.25">
      <c r="A271" s="3">
        <v>5092</v>
      </c>
      <c r="B271" s="7" t="s">
        <v>189</v>
      </c>
      <c r="C271" s="7" t="s">
        <v>257</v>
      </c>
      <c r="D271" s="7" t="s">
        <v>274</v>
      </c>
      <c r="F271" s="3">
        <v>21.623000000000001</v>
      </c>
    </row>
    <row r="272" spans="1:6" ht="45" x14ac:dyDescent="0.25">
      <c r="A272" s="3">
        <v>5087</v>
      </c>
      <c r="B272" s="7" t="s">
        <v>189</v>
      </c>
      <c r="C272" s="7" t="s">
        <v>257</v>
      </c>
      <c r="D272" s="7" t="s">
        <v>274</v>
      </c>
      <c r="E272" s="7" t="s">
        <v>275</v>
      </c>
      <c r="F272" s="3">
        <v>13.308</v>
      </c>
    </row>
    <row r="273" spans="1:6" ht="45" x14ac:dyDescent="0.25">
      <c r="A273" s="3">
        <v>5088</v>
      </c>
      <c r="B273" s="7" t="s">
        <v>189</v>
      </c>
      <c r="C273" s="7" t="s">
        <v>257</v>
      </c>
      <c r="D273" s="7" t="s">
        <v>274</v>
      </c>
      <c r="E273" s="7" t="s">
        <v>276</v>
      </c>
      <c r="F273" s="3">
        <v>3.4220000000000002</v>
      </c>
    </row>
    <row r="274" spans="1:6" ht="45" x14ac:dyDescent="0.25">
      <c r="A274" s="3">
        <v>5086</v>
      </c>
      <c r="B274" s="7" t="s">
        <v>189</v>
      </c>
      <c r="C274" s="7" t="s">
        <v>257</v>
      </c>
      <c r="D274" s="7" t="s">
        <v>274</v>
      </c>
      <c r="E274" s="7" t="s">
        <v>277</v>
      </c>
      <c r="F274" s="3">
        <v>17.11</v>
      </c>
    </row>
    <row r="275" spans="1:6" ht="45" x14ac:dyDescent="0.25">
      <c r="A275" s="3">
        <v>5091</v>
      </c>
      <c r="B275" s="7" t="s">
        <v>189</v>
      </c>
      <c r="C275" s="7" t="s">
        <v>257</v>
      </c>
      <c r="D275" s="7" t="s">
        <v>274</v>
      </c>
      <c r="E275" s="7" t="s">
        <v>278</v>
      </c>
      <c r="F275" s="3">
        <v>4.1829999999999998</v>
      </c>
    </row>
    <row r="276" spans="1:6" ht="45" x14ac:dyDescent="0.25">
      <c r="A276" s="3">
        <v>5089</v>
      </c>
      <c r="B276" s="7" t="s">
        <v>189</v>
      </c>
      <c r="C276" s="7" t="s">
        <v>257</v>
      </c>
      <c r="D276" s="7" t="s">
        <v>274</v>
      </c>
      <c r="E276" s="7" t="s">
        <v>279</v>
      </c>
      <c r="F276" s="3">
        <v>23.725999999999999</v>
      </c>
    </row>
    <row r="277" spans="1:6" ht="45" x14ac:dyDescent="0.25">
      <c r="A277" s="3">
        <v>5090</v>
      </c>
      <c r="B277" s="7" t="s">
        <v>189</v>
      </c>
      <c r="C277" s="7" t="s">
        <v>257</v>
      </c>
      <c r="D277" s="7" t="s">
        <v>274</v>
      </c>
      <c r="E277" s="7" t="s">
        <v>280</v>
      </c>
      <c r="F277" s="3">
        <v>38.250999999999998</v>
      </c>
    </row>
    <row r="278" spans="1:6" ht="45" x14ac:dyDescent="0.25">
      <c r="A278" s="3">
        <v>5056</v>
      </c>
      <c r="B278" s="7" t="s">
        <v>281</v>
      </c>
      <c r="F278" s="3">
        <v>25</v>
      </c>
    </row>
    <row r="279" spans="1:6" ht="45" x14ac:dyDescent="0.25">
      <c r="A279" s="3">
        <v>5055</v>
      </c>
      <c r="B279" s="7" t="s">
        <v>281</v>
      </c>
      <c r="C279" s="7" t="s">
        <v>282</v>
      </c>
      <c r="F279" s="3">
        <v>10</v>
      </c>
    </row>
    <row r="280" spans="1:6" ht="45" x14ac:dyDescent="0.25">
      <c r="A280" s="3">
        <v>5049</v>
      </c>
      <c r="B280" s="7" t="s">
        <v>281</v>
      </c>
      <c r="C280" s="7" t="s">
        <v>282</v>
      </c>
      <c r="D280" s="7" t="s">
        <v>283</v>
      </c>
      <c r="F280" s="3">
        <v>80</v>
      </c>
    </row>
    <row r="281" spans="1:6" ht="45" x14ac:dyDescent="0.25">
      <c r="A281" s="3">
        <v>5044</v>
      </c>
      <c r="B281" s="7" t="s">
        <v>281</v>
      </c>
      <c r="C281" s="7" t="s">
        <v>282</v>
      </c>
      <c r="D281" s="7" t="s">
        <v>283</v>
      </c>
      <c r="E281" s="7" t="s">
        <v>284</v>
      </c>
      <c r="F281" s="3">
        <v>38.329000000000001</v>
      </c>
    </row>
    <row r="282" spans="1:6" ht="45" x14ac:dyDescent="0.25">
      <c r="A282" s="3">
        <v>5047</v>
      </c>
      <c r="B282" s="7" t="s">
        <v>281</v>
      </c>
      <c r="C282" s="7" t="s">
        <v>282</v>
      </c>
      <c r="D282" s="7" t="s">
        <v>283</v>
      </c>
      <c r="E282" s="7" t="s">
        <v>285</v>
      </c>
      <c r="F282" s="3">
        <v>4.6740000000000004</v>
      </c>
    </row>
    <row r="283" spans="1:6" ht="45" x14ac:dyDescent="0.25">
      <c r="A283" s="3">
        <v>5045</v>
      </c>
      <c r="B283" s="7" t="s">
        <v>281</v>
      </c>
      <c r="C283" s="7" t="s">
        <v>282</v>
      </c>
      <c r="D283" s="7" t="s">
        <v>283</v>
      </c>
      <c r="E283" s="7" t="s">
        <v>286</v>
      </c>
      <c r="F283" s="3">
        <v>44.807000000000002</v>
      </c>
    </row>
    <row r="284" spans="1:6" ht="45" x14ac:dyDescent="0.25">
      <c r="A284" s="3">
        <v>5048</v>
      </c>
      <c r="B284" s="7" t="s">
        <v>281</v>
      </c>
      <c r="C284" s="7" t="s">
        <v>282</v>
      </c>
      <c r="D284" s="7" t="s">
        <v>283</v>
      </c>
      <c r="E284" s="7" t="s">
        <v>287</v>
      </c>
      <c r="F284" s="3">
        <v>5.6159999999999997</v>
      </c>
    </row>
    <row r="285" spans="1:6" ht="45" x14ac:dyDescent="0.25">
      <c r="A285" s="3">
        <v>5046</v>
      </c>
      <c r="B285" s="7" t="s">
        <v>281</v>
      </c>
      <c r="C285" s="7" t="s">
        <v>282</v>
      </c>
      <c r="D285" s="7" t="s">
        <v>283</v>
      </c>
      <c r="E285" s="7" t="s">
        <v>288</v>
      </c>
      <c r="F285" s="3">
        <v>6.5739999999999998</v>
      </c>
    </row>
    <row r="286" spans="1:6" ht="45" x14ac:dyDescent="0.25">
      <c r="A286" s="3">
        <v>5043</v>
      </c>
      <c r="B286" s="7" t="s">
        <v>281</v>
      </c>
      <c r="C286" s="7" t="s">
        <v>282</v>
      </c>
      <c r="D286" s="7" t="s">
        <v>289</v>
      </c>
      <c r="F286" s="3">
        <v>10</v>
      </c>
    </row>
    <row r="287" spans="1:6" ht="45" x14ac:dyDescent="0.25">
      <c r="A287" s="3">
        <v>5042</v>
      </c>
      <c r="B287" s="7" t="s">
        <v>281</v>
      </c>
      <c r="C287" s="7" t="s">
        <v>282</v>
      </c>
      <c r="D287" s="7" t="s">
        <v>289</v>
      </c>
      <c r="E287" s="7" t="s">
        <v>290</v>
      </c>
      <c r="F287" s="3">
        <v>100</v>
      </c>
    </row>
    <row r="288" spans="1:6" ht="45" x14ac:dyDescent="0.25">
      <c r="A288" s="3">
        <v>5054</v>
      </c>
      <c r="B288" s="7" t="s">
        <v>281</v>
      </c>
      <c r="C288" s="7" t="s">
        <v>282</v>
      </c>
      <c r="D288" s="7" t="s">
        <v>291</v>
      </c>
      <c r="F288" s="3">
        <v>10</v>
      </c>
    </row>
    <row r="289" spans="1:6" ht="45" x14ac:dyDescent="0.25">
      <c r="A289" s="3">
        <v>5051</v>
      </c>
      <c r="B289" s="7" t="s">
        <v>281</v>
      </c>
      <c r="C289" s="7" t="s">
        <v>282</v>
      </c>
      <c r="D289" s="7" t="s">
        <v>291</v>
      </c>
      <c r="E289" s="7" t="s">
        <v>292</v>
      </c>
      <c r="F289" s="3">
        <v>10</v>
      </c>
    </row>
    <row r="290" spans="1:6" ht="45" x14ac:dyDescent="0.25">
      <c r="A290" s="3">
        <v>5050</v>
      </c>
      <c r="B290" s="7" t="s">
        <v>281</v>
      </c>
      <c r="C290" s="7" t="s">
        <v>282</v>
      </c>
      <c r="D290" s="7" t="s">
        <v>291</v>
      </c>
      <c r="E290" s="7" t="s">
        <v>293</v>
      </c>
      <c r="F290" s="3">
        <v>10</v>
      </c>
    </row>
    <row r="291" spans="1:6" ht="45" x14ac:dyDescent="0.25">
      <c r="A291" s="3">
        <v>5053</v>
      </c>
      <c r="B291" s="7" t="s">
        <v>281</v>
      </c>
      <c r="C291" s="7" t="s">
        <v>282</v>
      </c>
      <c r="D291" s="7" t="s">
        <v>291</v>
      </c>
      <c r="E291" s="7" t="s">
        <v>294</v>
      </c>
      <c r="F291" s="3">
        <v>20</v>
      </c>
    </row>
    <row r="292" spans="1:6" ht="45" x14ac:dyDescent="0.25">
      <c r="A292" s="3">
        <v>5052</v>
      </c>
      <c r="B292" s="7" t="s">
        <v>281</v>
      </c>
      <c r="C292" s="7" t="s">
        <v>282</v>
      </c>
      <c r="D292" s="7" t="s">
        <v>291</v>
      </c>
      <c r="E292" s="7" t="s">
        <v>295</v>
      </c>
      <c r="F292" s="3">
        <v>60</v>
      </c>
    </row>
    <row r="293" spans="1:6" ht="45" x14ac:dyDescent="0.25">
      <c r="A293" s="3">
        <v>5041</v>
      </c>
      <c r="B293" s="7" t="s">
        <v>281</v>
      </c>
      <c r="C293" s="7" t="s">
        <v>296</v>
      </c>
      <c r="F293" s="3">
        <v>30</v>
      </c>
    </row>
    <row r="294" spans="1:6" ht="45" x14ac:dyDescent="0.25">
      <c r="A294" s="3">
        <v>5029</v>
      </c>
      <c r="B294" s="7" t="s">
        <v>281</v>
      </c>
      <c r="C294" s="7" t="s">
        <v>296</v>
      </c>
      <c r="D294" s="7" t="s">
        <v>297</v>
      </c>
      <c r="F294" s="3">
        <v>10</v>
      </c>
    </row>
    <row r="295" spans="1:6" ht="60" x14ac:dyDescent="0.25">
      <c r="A295" s="3">
        <v>5028</v>
      </c>
      <c r="B295" s="7" t="s">
        <v>281</v>
      </c>
      <c r="C295" s="7" t="s">
        <v>296</v>
      </c>
      <c r="D295" s="7" t="s">
        <v>297</v>
      </c>
      <c r="E295" s="7" t="s">
        <v>298</v>
      </c>
      <c r="F295" s="3">
        <v>100</v>
      </c>
    </row>
    <row r="296" spans="1:6" ht="45" x14ac:dyDescent="0.25">
      <c r="A296" s="3">
        <v>5033</v>
      </c>
      <c r="B296" s="7" t="s">
        <v>281</v>
      </c>
      <c r="C296" s="7" t="s">
        <v>296</v>
      </c>
      <c r="D296" s="7" t="s">
        <v>299</v>
      </c>
      <c r="F296" s="3">
        <v>45</v>
      </c>
    </row>
    <row r="297" spans="1:6" ht="45" x14ac:dyDescent="0.25">
      <c r="A297" s="3">
        <v>5031</v>
      </c>
      <c r="B297" s="7" t="s">
        <v>281</v>
      </c>
      <c r="C297" s="7" t="s">
        <v>296</v>
      </c>
      <c r="D297" s="7" t="s">
        <v>299</v>
      </c>
      <c r="E297" s="7" t="s">
        <v>300</v>
      </c>
      <c r="F297" s="3">
        <v>35</v>
      </c>
    </row>
    <row r="298" spans="1:6" ht="45" x14ac:dyDescent="0.25">
      <c r="A298" s="3">
        <v>5032</v>
      </c>
      <c r="B298" s="7" t="s">
        <v>281</v>
      </c>
      <c r="C298" s="7" t="s">
        <v>296</v>
      </c>
      <c r="D298" s="7" t="s">
        <v>299</v>
      </c>
      <c r="E298" s="7" t="s">
        <v>301</v>
      </c>
      <c r="F298" s="3">
        <v>5</v>
      </c>
    </row>
    <row r="299" spans="1:6" ht="45" x14ac:dyDescent="0.25">
      <c r="A299" s="3">
        <v>5030</v>
      </c>
      <c r="B299" s="7" t="s">
        <v>281</v>
      </c>
      <c r="C299" s="7" t="s">
        <v>296</v>
      </c>
      <c r="D299" s="7" t="s">
        <v>299</v>
      </c>
      <c r="E299" s="7" t="s">
        <v>302</v>
      </c>
      <c r="F299" s="3">
        <v>60</v>
      </c>
    </row>
    <row r="300" spans="1:6" ht="45" x14ac:dyDescent="0.25">
      <c r="A300" s="3">
        <v>5040</v>
      </c>
      <c r="B300" s="7" t="s">
        <v>281</v>
      </c>
      <c r="C300" s="7" t="s">
        <v>296</v>
      </c>
      <c r="D300" s="7" t="s">
        <v>303</v>
      </c>
      <c r="F300" s="3">
        <v>40</v>
      </c>
    </row>
    <row r="301" spans="1:6" ht="45" x14ac:dyDescent="0.25">
      <c r="A301" s="3">
        <v>5037</v>
      </c>
      <c r="B301" s="7" t="s">
        <v>281</v>
      </c>
      <c r="C301" s="7" t="s">
        <v>296</v>
      </c>
      <c r="D301" s="7" t="s">
        <v>303</v>
      </c>
      <c r="E301" s="7" t="s">
        <v>304</v>
      </c>
      <c r="F301" s="3">
        <v>15</v>
      </c>
    </row>
    <row r="302" spans="1:6" ht="45" x14ac:dyDescent="0.25">
      <c r="A302" s="3">
        <v>5038</v>
      </c>
      <c r="B302" s="7" t="s">
        <v>281</v>
      </c>
      <c r="C302" s="7" t="s">
        <v>296</v>
      </c>
      <c r="D302" s="7" t="s">
        <v>303</v>
      </c>
      <c r="E302" s="7" t="s">
        <v>305</v>
      </c>
      <c r="F302" s="3">
        <v>10</v>
      </c>
    </row>
    <row r="303" spans="1:6" ht="45" x14ac:dyDescent="0.25">
      <c r="A303" s="3">
        <v>5034</v>
      </c>
      <c r="B303" s="7" t="s">
        <v>281</v>
      </c>
      <c r="C303" s="7" t="s">
        <v>296</v>
      </c>
      <c r="D303" s="7" t="s">
        <v>303</v>
      </c>
      <c r="E303" s="7" t="s">
        <v>306</v>
      </c>
      <c r="F303" s="3">
        <v>5</v>
      </c>
    </row>
    <row r="304" spans="1:6" ht="45" x14ac:dyDescent="0.25">
      <c r="A304" s="3">
        <v>5035</v>
      </c>
      <c r="B304" s="7" t="s">
        <v>281</v>
      </c>
      <c r="C304" s="7" t="s">
        <v>296</v>
      </c>
      <c r="D304" s="7" t="s">
        <v>303</v>
      </c>
      <c r="E304" s="7" t="s">
        <v>307</v>
      </c>
      <c r="F304" s="3">
        <v>59</v>
      </c>
    </row>
    <row r="305" spans="1:6" ht="45" x14ac:dyDescent="0.25">
      <c r="A305" s="3">
        <v>5036</v>
      </c>
      <c r="B305" s="7" t="s">
        <v>281</v>
      </c>
      <c r="C305" s="7" t="s">
        <v>296</v>
      </c>
      <c r="D305" s="7" t="s">
        <v>303</v>
      </c>
      <c r="E305" s="7" t="s">
        <v>308</v>
      </c>
      <c r="F305" s="3">
        <v>1</v>
      </c>
    </row>
    <row r="306" spans="1:6" ht="45" x14ac:dyDescent="0.25">
      <c r="A306" s="3">
        <v>5039</v>
      </c>
      <c r="B306" s="7" t="s">
        <v>281</v>
      </c>
      <c r="C306" s="7" t="s">
        <v>296</v>
      </c>
      <c r="D306" s="7" t="s">
        <v>303</v>
      </c>
      <c r="E306" s="7" t="s">
        <v>309</v>
      </c>
      <c r="F306" s="3">
        <v>10</v>
      </c>
    </row>
    <row r="307" spans="1:6" ht="75" x14ac:dyDescent="0.25">
      <c r="A307" s="3">
        <v>5027</v>
      </c>
      <c r="B307" s="7" t="s">
        <v>281</v>
      </c>
      <c r="C307" s="7" t="s">
        <v>296</v>
      </c>
      <c r="D307" s="7" t="s">
        <v>310</v>
      </c>
      <c r="F307" s="3">
        <v>5</v>
      </c>
    </row>
    <row r="308" spans="1:6" ht="75" x14ac:dyDescent="0.25">
      <c r="A308" s="3">
        <v>5026</v>
      </c>
      <c r="B308" s="7" t="s">
        <v>281</v>
      </c>
      <c r="C308" s="7" t="s">
        <v>296</v>
      </c>
      <c r="D308" s="7" t="s">
        <v>310</v>
      </c>
      <c r="E308" s="7" t="s">
        <v>311</v>
      </c>
      <c r="F308" s="3">
        <v>100</v>
      </c>
    </row>
    <row r="309" spans="1:6" ht="45" x14ac:dyDescent="0.25">
      <c r="A309" s="3">
        <v>5006</v>
      </c>
      <c r="B309" s="7" t="s">
        <v>281</v>
      </c>
      <c r="C309" s="7" t="s">
        <v>312</v>
      </c>
      <c r="F309" s="3">
        <v>5</v>
      </c>
    </row>
    <row r="310" spans="1:6" ht="45" x14ac:dyDescent="0.25">
      <c r="A310" s="3">
        <v>4996</v>
      </c>
      <c r="B310" s="7" t="s">
        <v>281</v>
      </c>
      <c r="C310" s="7" t="s">
        <v>312</v>
      </c>
      <c r="D310" s="7" t="s">
        <v>313</v>
      </c>
      <c r="F310" s="3">
        <v>13.952999999999999</v>
      </c>
    </row>
    <row r="311" spans="1:6" ht="90" x14ac:dyDescent="0.25">
      <c r="A311" s="3">
        <v>4995</v>
      </c>
      <c r="B311" s="7" t="s">
        <v>281</v>
      </c>
      <c r="C311" s="7" t="s">
        <v>312</v>
      </c>
      <c r="D311" s="7" t="s">
        <v>313</v>
      </c>
      <c r="E311" s="7" t="s">
        <v>314</v>
      </c>
      <c r="F311" s="3">
        <v>21.082999999999998</v>
      </c>
    </row>
    <row r="312" spans="1:6" ht="60" x14ac:dyDescent="0.25">
      <c r="A312" s="3">
        <v>4993</v>
      </c>
      <c r="B312" s="7" t="s">
        <v>281</v>
      </c>
      <c r="C312" s="7" t="s">
        <v>312</v>
      </c>
      <c r="D312" s="7" t="s">
        <v>313</v>
      </c>
      <c r="E312" s="7" t="s">
        <v>315</v>
      </c>
      <c r="F312" s="3">
        <v>4.6760000000000002</v>
      </c>
    </row>
    <row r="313" spans="1:6" ht="60" x14ac:dyDescent="0.25">
      <c r="A313" s="3">
        <v>4991</v>
      </c>
      <c r="B313" s="7" t="s">
        <v>281</v>
      </c>
      <c r="C313" s="7" t="s">
        <v>312</v>
      </c>
      <c r="D313" s="7" t="s">
        <v>313</v>
      </c>
      <c r="E313" s="7" t="s">
        <v>316</v>
      </c>
      <c r="F313" s="3">
        <v>28.77</v>
      </c>
    </row>
    <row r="314" spans="1:6" ht="45" x14ac:dyDescent="0.25">
      <c r="A314" s="3">
        <v>4990</v>
      </c>
      <c r="B314" s="7" t="s">
        <v>281</v>
      </c>
      <c r="C314" s="7" t="s">
        <v>312</v>
      </c>
      <c r="D314" s="7" t="s">
        <v>313</v>
      </c>
      <c r="E314" s="7" t="s">
        <v>317</v>
      </c>
      <c r="F314" s="3">
        <v>23.295999999999999</v>
      </c>
    </row>
    <row r="315" spans="1:6" ht="90" x14ac:dyDescent="0.25">
      <c r="A315" s="3">
        <v>4992</v>
      </c>
      <c r="B315" s="7" t="s">
        <v>281</v>
      </c>
      <c r="C315" s="7" t="s">
        <v>312</v>
      </c>
      <c r="D315" s="7" t="s">
        <v>313</v>
      </c>
      <c r="E315" s="7" t="s">
        <v>318</v>
      </c>
      <c r="F315" s="3">
        <v>11.263</v>
      </c>
    </row>
    <row r="316" spans="1:6" ht="45" x14ac:dyDescent="0.25">
      <c r="A316" s="3">
        <v>4994</v>
      </c>
      <c r="B316" s="7" t="s">
        <v>281</v>
      </c>
      <c r="C316" s="7" t="s">
        <v>312</v>
      </c>
      <c r="D316" s="7" t="s">
        <v>313</v>
      </c>
      <c r="E316" s="7" t="s">
        <v>319</v>
      </c>
      <c r="F316" s="3">
        <v>10.912000000000001</v>
      </c>
    </row>
    <row r="317" spans="1:6" ht="45" x14ac:dyDescent="0.25">
      <c r="A317" s="3">
        <v>5005</v>
      </c>
      <c r="B317" s="7" t="s">
        <v>281</v>
      </c>
      <c r="C317" s="7" t="s">
        <v>312</v>
      </c>
      <c r="D317" s="7" t="s">
        <v>320</v>
      </c>
      <c r="F317" s="3">
        <v>19.792999999999999</v>
      </c>
    </row>
    <row r="318" spans="1:6" ht="45" x14ac:dyDescent="0.25">
      <c r="A318" s="3">
        <v>5002</v>
      </c>
      <c r="B318" s="7" t="s">
        <v>281</v>
      </c>
      <c r="C318" s="7" t="s">
        <v>312</v>
      </c>
      <c r="D318" s="7" t="s">
        <v>320</v>
      </c>
      <c r="E318" s="7" t="s">
        <v>321</v>
      </c>
      <c r="F318" s="3">
        <v>5</v>
      </c>
    </row>
    <row r="319" spans="1:6" ht="60" x14ac:dyDescent="0.25">
      <c r="A319" s="3">
        <v>5003</v>
      </c>
      <c r="B319" s="7" t="s">
        <v>281</v>
      </c>
      <c r="C319" s="7" t="s">
        <v>312</v>
      </c>
      <c r="D319" s="7" t="s">
        <v>320</v>
      </c>
      <c r="E319" s="7" t="s">
        <v>322</v>
      </c>
      <c r="F319" s="3">
        <v>5</v>
      </c>
    </row>
    <row r="320" spans="1:6" ht="45" x14ac:dyDescent="0.25">
      <c r="A320" s="3">
        <v>5004</v>
      </c>
      <c r="B320" s="7" t="s">
        <v>281</v>
      </c>
      <c r="C320" s="7" t="s">
        <v>312</v>
      </c>
      <c r="D320" s="7" t="s">
        <v>320</v>
      </c>
      <c r="E320" s="7" t="s">
        <v>323</v>
      </c>
      <c r="F320" s="3">
        <v>90</v>
      </c>
    </row>
    <row r="321" spans="1:6" ht="45" x14ac:dyDescent="0.25">
      <c r="A321" s="3">
        <v>5001</v>
      </c>
      <c r="B321" s="7" t="s">
        <v>281</v>
      </c>
      <c r="C321" s="7" t="s">
        <v>312</v>
      </c>
      <c r="D321" s="7" t="s">
        <v>324</v>
      </c>
      <c r="F321" s="3">
        <v>66.254000000000005</v>
      </c>
    </row>
    <row r="322" spans="1:6" ht="60" x14ac:dyDescent="0.25">
      <c r="A322" s="3">
        <v>4999</v>
      </c>
      <c r="B322" s="7" t="s">
        <v>281</v>
      </c>
      <c r="C322" s="7" t="s">
        <v>312</v>
      </c>
      <c r="D322" s="7" t="s">
        <v>324</v>
      </c>
      <c r="E322" s="7" t="s">
        <v>325</v>
      </c>
      <c r="F322" s="3">
        <v>65</v>
      </c>
    </row>
    <row r="323" spans="1:6" ht="60" x14ac:dyDescent="0.25">
      <c r="A323" s="3">
        <v>5000</v>
      </c>
      <c r="B323" s="7" t="s">
        <v>281</v>
      </c>
      <c r="C323" s="7" t="s">
        <v>312</v>
      </c>
      <c r="D323" s="7" t="s">
        <v>324</v>
      </c>
      <c r="E323" s="7" t="s">
        <v>326</v>
      </c>
      <c r="F323" s="3">
        <v>25</v>
      </c>
    </row>
    <row r="324" spans="1:6" ht="45" x14ac:dyDescent="0.25">
      <c r="A324" s="3">
        <v>4997</v>
      </c>
      <c r="B324" s="7" t="s">
        <v>281</v>
      </c>
      <c r="C324" s="7" t="s">
        <v>312</v>
      </c>
      <c r="D324" s="7" t="s">
        <v>324</v>
      </c>
      <c r="E324" s="7" t="s">
        <v>327</v>
      </c>
      <c r="F324" s="3">
        <v>5</v>
      </c>
    </row>
    <row r="325" spans="1:6" ht="105" x14ac:dyDescent="0.25">
      <c r="A325" s="3">
        <v>4998</v>
      </c>
      <c r="B325" s="7" t="s">
        <v>281</v>
      </c>
      <c r="C325" s="7" t="s">
        <v>312</v>
      </c>
      <c r="D325" s="7" t="s">
        <v>324</v>
      </c>
      <c r="E325" s="7" t="s">
        <v>328</v>
      </c>
      <c r="F325" s="3">
        <v>5</v>
      </c>
    </row>
    <row r="326" spans="1:6" ht="45" x14ac:dyDescent="0.25">
      <c r="A326" s="3">
        <v>4961</v>
      </c>
      <c r="B326" s="7" t="s">
        <v>281</v>
      </c>
      <c r="C326" s="7" t="s">
        <v>329</v>
      </c>
      <c r="F326" s="3">
        <v>30</v>
      </c>
    </row>
    <row r="327" spans="1:6" ht="45" x14ac:dyDescent="0.25">
      <c r="A327" s="3">
        <v>4938</v>
      </c>
      <c r="B327" s="7" t="s">
        <v>281</v>
      </c>
      <c r="C327" s="7" t="s">
        <v>329</v>
      </c>
      <c r="D327" s="7" t="s">
        <v>330</v>
      </c>
      <c r="F327" s="3">
        <v>20</v>
      </c>
    </row>
    <row r="328" spans="1:6" ht="45" x14ac:dyDescent="0.25">
      <c r="A328" s="3">
        <v>4936</v>
      </c>
      <c r="B328" s="7" t="s">
        <v>281</v>
      </c>
      <c r="C328" s="7" t="s">
        <v>329</v>
      </c>
      <c r="D328" s="7" t="s">
        <v>330</v>
      </c>
      <c r="E328" s="7" t="s">
        <v>331</v>
      </c>
      <c r="F328" s="3">
        <v>30</v>
      </c>
    </row>
    <row r="329" spans="1:6" ht="45" x14ac:dyDescent="0.25">
      <c r="A329" s="3">
        <v>4937</v>
      </c>
      <c r="B329" s="7" t="s">
        <v>281</v>
      </c>
      <c r="C329" s="7" t="s">
        <v>329</v>
      </c>
      <c r="D329" s="7" t="s">
        <v>330</v>
      </c>
      <c r="E329" s="7" t="s">
        <v>332</v>
      </c>
      <c r="F329" s="3">
        <v>70</v>
      </c>
    </row>
    <row r="330" spans="1:6" ht="45" x14ac:dyDescent="0.25">
      <c r="A330" s="3">
        <v>4949</v>
      </c>
      <c r="B330" s="7" t="s">
        <v>281</v>
      </c>
      <c r="C330" s="7" t="s">
        <v>329</v>
      </c>
      <c r="D330" s="7" t="s">
        <v>333</v>
      </c>
      <c r="F330" s="3">
        <v>27.3</v>
      </c>
    </row>
    <row r="331" spans="1:6" ht="45" x14ac:dyDescent="0.25">
      <c r="A331" s="3">
        <v>4946</v>
      </c>
      <c r="B331" s="7" t="s">
        <v>281</v>
      </c>
      <c r="C331" s="7" t="s">
        <v>329</v>
      </c>
      <c r="D331" s="7" t="s">
        <v>333</v>
      </c>
      <c r="E331" s="7" t="s">
        <v>334</v>
      </c>
      <c r="F331" s="3">
        <v>4</v>
      </c>
    </row>
    <row r="332" spans="1:6" ht="45" x14ac:dyDescent="0.25">
      <c r="A332" s="3">
        <v>4948</v>
      </c>
      <c r="B332" s="7" t="s">
        <v>281</v>
      </c>
      <c r="C332" s="7" t="s">
        <v>329</v>
      </c>
      <c r="D332" s="7" t="s">
        <v>333</v>
      </c>
      <c r="E332" s="7" t="s">
        <v>335</v>
      </c>
      <c r="F332" s="3">
        <v>12</v>
      </c>
    </row>
    <row r="333" spans="1:6" ht="90" x14ac:dyDescent="0.25">
      <c r="A333" s="3">
        <v>4943</v>
      </c>
      <c r="B333" s="7" t="s">
        <v>281</v>
      </c>
      <c r="C333" s="7" t="s">
        <v>329</v>
      </c>
      <c r="D333" s="7" t="s">
        <v>333</v>
      </c>
      <c r="E333" s="7" t="s">
        <v>336</v>
      </c>
      <c r="F333" s="3">
        <v>45</v>
      </c>
    </row>
    <row r="334" spans="1:6" ht="45" x14ac:dyDescent="0.25">
      <c r="A334" s="3">
        <v>4945</v>
      </c>
      <c r="B334" s="7" t="s">
        <v>281</v>
      </c>
      <c r="C334" s="7" t="s">
        <v>329</v>
      </c>
      <c r="D334" s="7" t="s">
        <v>333</v>
      </c>
      <c r="E334" s="7" t="s">
        <v>337</v>
      </c>
      <c r="F334" s="3">
        <v>7</v>
      </c>
    </row>
    <row r="335" spans="1:6" ht="75" x14ac:dyDescent="0.25">
      <c r="A335" s="3">
        <v>4944</v>
      </c>
      <c r="B335" s="7" t="s">
        <v>281</v>
      </c>
      <c r="C335" s="7" t="s">
        <v>329</v>
      </c>
      <c r="D335" s="7" t="s">
        <v>333</v>
      </c>
      <c r="E335" s="7" t="s">
        <v>338</v>
      </c>
      <c r="F335" s="3">
        <v>23</v>
      </c>
    </row>
    <row r="336" spans="1:6" ht="45" x14ac:dyDescent="0.25">
      <c r="A336" s="3">
        <v>4947</v>
      </c>
      <c r="B336" s="7" t="s">
        <v>281</v>
      </c>
      <c r="C336" s="7" t="s">
        <v>329</v>
      </c>
      <c r="D336" s="7" t="s">
        <v>333</v>
      </c>
      <c r="E336" s="7" t="s">
        <v>339</v>
      </c>
      <c r="F336" s="3">
        <v>9</v>
      </c>
    </row>
    <row r="337" spans="1:6" ht="45" x14ac:dyDescent="0.25">
      <c r="A337" s="3">
        <v>4956</v>
      </c>
      <c r="B337" s="7" t="s">
        <v>281</v>
      </c>
      <c r="C337" s="7" t="s">
        <v>329</v>
      </c>
      <c r="D337" s="7" t="s">
        <v>340</v>
      </c>
      <c r="F337" s="3">
        <v>24.5</v>
      </c>
    </row>
    <row r="338" spans="1:6" ht="60" x14ac:dyDescent="0.25">
      <c r="A338" s="3">
        <v>4951</v>
      </c>
      <c r="B338" s="7" t="s">
        <v>281</v>
      </c>
      <c r="C338" s="7" t="s">
        <v>329</v>
      </c>
      <c r="D338" s="7" t="s">
        <v>340</v>
      </c>
      <c r="E338" s="7" t="s">
        <v>341</v>
      </c>
      <c r="F338" s="3">
        <v>40</v>
      </c>
    </row>
    <row r="339" spans="1:6" ht="45" x14ac:dyDescent="0.25">
      <c r="A339" s="3">
        <v>4952</v>
      </c>
      <c r="B339" s="7" t="s">
        <v>281</v>
      </c>
      <c r="C339" s="7" t="s">
        <v>329</v>
      </c>
      <c r="D339" s="7" t="s">
        <v>340</v>
      </c>
      <c r="E339" s="7" t="s">
        <v>342</v>
      </c>
      <c r="F339" s="3">
        <v>14</v>
      </c>
    </row>
    <row r="340" spans="1:6" ht="90" x14ac:dyDescent="0.25">
      <c r="A340" s="3">
        <v>4954</v>
      </c>
      <c r="B340" s="7" t="s">
        <v>281</v>
      </c>
      <c r="C340" s="7" t="s">
        <v>329</v>
      </c>
      <c r="D340" s="7" t="s">
        <v>340</v>
      </c>
      <c r="E340" s="7" t="s">
        <v>343</v>
      </c>
      <c r="F340" s="3">
        <v>23</v>
      </c>
    </row>
    <row r="341" spans="1:6" ht="60" x14ac:dyDescent="0.25">
      <c r="A341" s="3">
        <v>4953</v>
      </c>
      <c r="B341" s="7" t="s">
        <v>281</v>
      </c>
      <c r="C341" s="7" t="s">
        <v>329</v>
      </c>
      <c r="D341" s="7" t="s">
        <v>340</v>
      </c>
      <c r="E341" s="7" t="s">
        <v>344</v>
      </c>
      <c r="F341" s="3">
        <v>5</v>
      </c>
    </row>
    <row r="342" spans="1:6" ht="45" x14ac:dyDescent="0.25">
      <c r="A342" s="3">
        <v>4950</v>
      </c>
      <c r="B342" s="7" t="s">
        <v>281</v>
      </c>
      <c r="C342" s="7" t="s">
        <v>329</v>
      </c>
      <c r="D342" s="7" t="s">
        <v>340</v>
      </c>
      <c r="E342" s="7" t="s">
        <v>345</v>
      </c>
      <c r="F342" s="3">
        <v>8</v>
      </c>
    </row>
    <row r="343" spans="1:6" ht="45" x14ac:dyDescent="0.25">
      <c r="A343" s="3">
        <v>4955</v>
      </c>
      <c r="B343" s="7" t="s">
        <v>281</v>
      </c>
      <c r="C343" s="7" t="s">
        <v>329</v>
      </c>
      <c r="D343" s="7" t="s">
        <v>340</v>
      </c>
      <c r="E343" s="7" t="s">
        <v>346</v>
      </c>
      <c r="F343" s="3">
        <v>10</v>
      </c>
    </row>
    <row r="344" spans="1:6" ht="45" x14ac:dyDescent="0.25">
      <c r="A344" s="3">
        <v>4942</v>
      </c>
      <c r="B344" s="7" t="s">
        <v>281</v>
      </c>
      <c r="C344" s="7" t="s">
        <v>329</v>
      </c>
      <c r="D344" s="7" t="s">
        <v>347</v>
      </c>
      <c r="F344" s="3">
        <v>12</v>
      </c>
    </row>
    <row r="345" spans="1:6" ht="45" x14ac:dyDescent="0.25">
      <c r="A345" s="3">
        <v>4940</v>
      </c>
      <c r="B345" s="7" t="s">
        <v>281</v>
      </c>
      <c r="C345" s="7" t="s">
        <v>329</v>
      </c>
      <c r="D345" s="7" t="s">
        <v>347</v>
      </c>
      <c r="E345" s="7" t="s">
        <v>348</v>
      </c>
      <c r="F345" s="3">
        <v>70</v>
      </c>
    </row>
    <row r="346" spans="1:6" ht="45" x14ac:dyDescent="0.25">
      <c r="A346" s="3">
        <v>4939</v>
      </c>
      <c r="B346" s="7" t="s">
        <v>281</v>
      </c>
      <c r="C346" s="7" t="s">
        <v>329</v>
      </c>
      <c r="D346" s="7" t="s">
        <v>347</v>
      </c>
      <c r="E346" s="7" t="s">
        <v>349</v>
      </c>
      <c r="F346" s="3">
        <v>15</v>
      </c>
    </row>
    <row r="347" spans="1:6" ht="45" x14ac:dyDescent="0.25">
      <c r="A347" s="3">
        <v>4941</v>
      </c>
      <c r="B347" s="7" t="s">
        <v>281</v>
      </c>
      <c r="C347" s="7" t="s">
        <v>329</v>
      </c>
      <c r="D347" s="7" t="s">
        <v>347</v>
      </c>
      <c r="E347" s="7" t="s">
        <v>350</v>
      </c>
      <c r="F347" s="3">
        <v>15</v>
      </c>
    </row>
    <row r="348" spans="1:6" ht="45" x14ac:dyDescent="0.25">
      <c r="A348" s="3">
        <v>4960</v>
      </c>
      <c r="B348" s="7" t="s">
        <v>281</v>
      </c>
      <c r="C348" s="7" t="s">
        <v>329</v>
      </c>
      <c r="D348" s="7" t="s">
        <v>351</v>
      </c>
      <c r="F348" s="3">
        <v>16.2</v>
      </c>
    </row>
    <row r="349" spans="1:6" ht="75" x14ac:dyDescent="0.25">
      <c r="A349" s="3">
        <v>4957</v>
      </c>
      <c r="B349" s="7" t="s">
        <v>281</v>
      </c>
      <c r="C349" s="7" t="s">
        <v>329</v>
      </c>
      <c r="D349" s="7" t="s">
        <v>351</v>
      </c>
      <c r="E349" s="7" t="s">
        <v>352</v>
      </c>
      <c r="F349" s="3">
        <v>10</v>
      </c>
    </row>
    <row r="350" spans="1:6" ht="60" x14ac:dyDescent="0.25">
      <c r="A350" s="3">
        <v>4958</v>
      </c>
      <c r="B350" s="7" t="s">
        <v>281</v>
      </c>
      <c r="C350" s="7" t="s">
        <v>329</v>
      </c>
      <c r="D350" s="7" t="s">
        <v>351</v>
      </c>
      <c r="E350" s="7" t="s">
        <v>353</v>
      </c>
      <c r="F350" s="3">
        <v>45</v>
      </c>
    </row>
    <row r="351" spans="1:6" ht="45" x14ac:dyDescent="0.25">
      <c r="A351" s="3">
        <v>4959</v>
      </c>
      <c r="B351" s="7" t="s">
        <v>281</v>
      </c>
      <c r="C351" s="7" t="s">
        <v>329</v>
      </c>
      <c r="D351" s="7" t="s">
        <v>351</v>
      </c>
      <c r="E351" s="7" t="s">
        <v>354</v>
      </c>
      <c r="F351" s="3">
        <v>45</v>
      </c>
    </row>
    <row r="352" spans="1:6" ht="45" x14ac:dyDescent="0.25">
      <c r="A352" s="3">
        <v>4989</v>
      </c>
      <c r="B352" s="7" t="s">
        <v>281</v>
      </c>
      <c r="C352" s="7" t="s">
        <v>355</v>
      </c>
      <c r="F352" s="3">
        <v>10</v>
      </c>
    </row>
    <row r="353" spans="1:6" ht="45" x14ac:dyDescent="0.25">
      <c r="A353" s="3">
        <v>4974</v>
      </c>
      <c r="B353" s="7" t="s">
        <v>281</v>
      </c>
      <c r="C353" s="7" t="s">
        <v>355</v>
      </c>
      <c r="D353" s="7" t="s">
        <v>356</v>
      </c>
      <c r="F353" s="3">
        <v>22.327999999999999</v>
      </c>
    </row>
    <row r="354" spans="1:6" ht="45" x14ac:dyDescent="0.25">
      <c r="A354" s="3">
        <v>4973</v>
      </c>
      <c r="B354" s="7" t="s">
        <v>281</v>
      </c>
      <c r="C354" s="7" t="s">
        <v>355</v>
      </c>
      <c r="D354" s="7" t="s">
        <v>356</v>
      </c>
      <c r="E354" s="7" t="s">
        <v>357</v>
      </c>
      <c r="F354" s="3">
        <v>15</v>
      </c>
    </row>
    <row r="355" spans="1:6" ht="75" x14ac:dyDescent="0.25">
      <c r="A355" s="3">
        <v>4969</v>
      </c>
      <c r="B355" s="7" t="s">
        <v>281</v>
      </c>
      <c r="C355" s="7" t="s">
        <v>355</v>
      </c>
      <c r="D355" s="7" t="s">
        <v>356</v>
      </c>
      <c r="E355" s="7" t="s">
        <v>358</v>
      </c>
      <c r="F355" s="3">
        <v>5</v>
      </c>
    </row>
    <row r="356" spans="1:6" ht="45" x14ac:dyDescent="0.25">
      <c r="A356" s="3">
        <v>4972</v>
      </c>
      <c r="B356" s="7" t="s">
        <v>281</v>
      </c>
      <c r="C356" s="7" t="s">
        <v>355</v>
      </c>
      <c r="D356" s="7" t="s">
        <v>356</v>
      </c>
      <c r="E356" s="7" t="s">
        <v>359</v>
      </c>
      <c r="F356" s="3">
        <v>20</v>
      </c>
    </row>
    <row r="357" spans="1:6" ht="60" x14ac:dyDescent="0.25">
      <c r="A357" s="3">
        <v>4971</v>
      </c>
      <c r="B357" s="7" t="s">
        <v>281</v>
      </c>
      <c r="C357" s="7" t="s">
        <v>355</v>
      </c>
      <c r="D357" s="7" t="s">
        <v>356</v>
      </c>
      <c r="E357" s="7" t="s">
        <v>360</v>
      </c>
      <c r="F357" s="3">
        <v>5</v>
      </c>
    </row>
    <row r="358" spans="1:6" ht="45" x14ac:dyDescent="0.25">
      <c r="A358" s="3">
        <v>4967</v>
      </c>
      <c r="B358" s="7" t="s">
        <v>281</v>
      </c>
      <c r="C358" s="7" t="s">
        <v>355</v>
      </c>
      <c r="D358" s="7" t="s">
        <v>356</v>
      </c>
      <c r="E358" s="7" t="s">
        <v>361</v>
      </c>
      <c r="F358" s="3">
        <v>20</v>
      </c>
    </row>
    <row r="359" spans="1:6" ht="60" x14ac:dyDescent="0.25">
      <c r="A359" s="3">
        <v>4968</v>
      </c>
      <c r="B359" s="7" t="s">
        <v>281</v>
      </c>
      <c r="C359" s="7" t="s">
        <v>355</v>
      </c>
      <c r="D359" s="7" t="s">
        <v>356</v>
      </c>
      <c r="E359" s="7" t="s">
        <v>362</v>
      </c>
      <c r="F359" s="3">
        <v>30</v>
      </c>
    </row>
    <row r="360" spans="1:6" ht="45" x14ac:dyDescent="0.25">
      <c r="A360" s="3">
        <v>4970</v>
      </c>
      <c r="B360" s="7" t="s">
        <v>281</v>
      </c>
      <c r="C360" s="7" t="s">
        <v>355</v>
      </c>
      <c r="D360" s="7" t="s">
        <v>356</v>
      </c>
      <c r="E360" s="7" t="s">
        <v>363</v>
      </c>
      <c r="F360" s="3">
        <v>5</v>
      </c>
    </row>
    <row r="361" spans="1:6" ht="45" x14ac:dyDescent="0.25">
      <c r="A361" s="3">
        <v>4982</v>
      </c>
      <c r="B361" s="7" t="s">
        <v>281</v>
      </c>
      <c r="C361" s="7" t="s">
        <v>355</v>
      </c>
      <c r="D361" s="7" t="s">
        <v>364</v>
      </c>
      <c r="F361" s="3">
        <v>56.378</v>
      </c>
    </row>
    <row r="362" spans="1:6" ht="60" x14ac:dyDescent="0.25">
      <c r="A362" s="3">
        <v>4975</v>
      </c>
      <c r="B362" s="7" t="s">
        <v>281</v>
      </c>
      <c r="C362" s="7" t="s">
        <v>355</v>
      </c>
      <c r="D362" s="7" t="s">
        <v>364</v>
      </c>
      <c r="E362" s="7" t="s">
        <v>365</v>
      </c>
      <c r="F362" s="3">
        <v>27.826000000000001</v>
      </c>
    </row>
    <row r="363" spans="1:6" ht="90" x14ac:dyDescent="0.25">
      <c r="A363" s="3">
        <v>4978</v>
      </c>
      <c r="B363" s="7" t="s">
        <v>281</v>
      </c>
      <c r="C363" s="7" t="s">
        <v>355</v>
      </c>
      <c r="D363" s="7" t="s">
        <v>364</v>
      </c>
      <c r="E363" s="7" t="s">
        <v>366</v>
      </c>
      <c r="F363" s="3">
        <v>1.502</v>
      </c>
    </row>
    <row r="364" spans="1:6" ht="45" x14ac:dyDescent="0.25">
      <c r="A364" s="3">
        <v>4980</v>
      </c>
      <c r="B364" s="7" t="s">
        <v>281</v>
      </c>
      <c r="C364" s="7" t="s">
        <v>355</v>
      </c>
      <c r="D364" s="7" t="s">
        <v>364</v>
      </c>
      <c r="E364" s="7" t="s">
        <v>367</v>
      </c>
      <c r="F364" s="3">
        <v>11.067</v>
      </c>
    </row>
    <row r="365" spans="1:6" ht="45" x14ac:dyDescent="0.25">
      <c r="A365" s="3">
        <v>4976</v>
      </c>
      <c r="B365" s="7" t="s">
        <v>281</v>
      </c>
      <c r="C365" s="7" t="s">
        <v>355</v>
      </c>
      <c r="D365" s="7" t="s">
        <v>364</v>
      </c>
      <c r="E365" s="7" t="s">
        <v>368</v>
      </c>
      <c r="F365" s="3">
        <v>11.382999999999999</v>
      </c>
    </row>
    <row r="366" spans="1:6" ht="60" x14ac:dyDescent="0.25">
      <c r="A366" s="3">
        <v>4977</v>
      </c>
      <c r="B366" s="7" t="s">
        <v>281</v>
      </c>
      <c r="C366" s="7" t="s">
        <v>355</v>
      </c>
      <c r="D366" s="7" t="s">
        <v>364</v>
      </c>
      <c r="E366" s="7" t="s">
        <v>369</v>
      </c>
      <c r="F366" s="3">
        <v>19.763000000000002</v>
      </c>
    </row>
    <row r="367" spans="1:6" ht="45" x14ac:dyDescent="0.25">
      <c r="A367" s="3">
        <v>4979</v>
      </c>
      <c r="B367" s="7" t="s">
        <v>281</v>
      </c>
      <c r="C367" s="7" t="s">
        <v>355</v>
      </c>
      <c r="D367" s="7" t="s">
        <v>364</v>
      </c>
      <c r="E367" s="7" t="s">
        <v>370</v>
      </c>
      <c r="F367" s="3">
        <v>22.925000000000001</v>
      </c>
    </row>
    <row r="368" spans="1:6" ht="45" x14ac:dyDescent="0.25">
      <c r="A368" s="3">
        <v>4981</v>
      </c>
      <c r="B368" s="7" t="s">
        <v>281</v>
      </c>
      <c r="C368" s="7" t="s">
        <v>355</v>
      </c>
      <c r="D368" s="7" t="s">
        <v>364</v>
      </c>
      <c r="E368" s="7" t="s">
        <v>371</v>
      </c>
      <c r="F368" s="3">
        <v>5.5339999999999998</v>
      </c>
    </row>
    <row r="369" spans="1:6" ht="45" x14ac:dyDescent="0.25">
      <c r="A369" s="3">
        <v>4988</v>
      </c>
      <c r="B369" s="7" t="s">
        <v>281</v>
      </c>
      <c r="C369" s="7" t="s">
        <v>355</v>
      </c>
      <c r="D369" s="7" t="s">
        <v>372</v>
      </c>
      <c r="F369" s="3">
        <v>4.0819999999999999</v>
      </c>
    </row>
    <row r="370" spans="1:6" ht="45" x14ac:dyDescent="0.25">
      <c r="A370" s="3">
        <v>4984</v>
      </c>
      <c r="B370" s="7" t="s">
        <v>281</v>
      </c>
      <c r="C370" s="7" t="s">
        <v>355</v>
      </c>
      <c r="D370" s="7" t="s">
        <v>372</v>
      </c>
      <c r="E370" s="7" t="s">
        <v>373</v>
      </c>
      <c r="F370" s="3">
        <v>2.948</v>
      </c>
    </row>
    <row r="371" spans="1:6" ht="45" x14ac:dyDescent="0.25">
      <c r="A371" s="3">
        <v>4985</v>
      </c>
      <c r="B371" s="7" t="s">
        <v>281</v>
      </c>
      <c r="C371" s="7" t="s">
        <v>355</v>
      </c>
      <c r="D371" s="7" t="s">
        <v>372</v>
      </c>
      <c r="E371" s="7" t="s">
        <v>374</v>
      </c>
      <c r="F371" s="3">
        <v>32.750999999999998</v>
      </c>
    </row>
    <row r="372" spans="1:6" ht="45" x14ac:dyDescent="0.25">
      <c r="A372" s="3">
        <v>4986</v>
      </c>
      <c r="B372" s="7" t="s">
        <v>281</v>
      </c>
      <c r="C372" s="7" t="s">
        <v>355</v>
      </c>
      <c r="D372" s="7" t="s">
        <v>372</v>
      </c>
      <c r="E372" s="7" t="s">
        <v>375</v>
      </c>
      <c r="F372" s="3">
        <v>9.8249999999999993</v>
      </c>
    </row>
    <row r="373" spans="1:6" ht="45" x14ac:dyDescent="0.25">
      <c r="A373" s="3">
        <v>4983</v>
      </c>
      <c r="B373" s="7" t="s">
        <v>281</v>
      </c>
      <c r="C373" s="7" t="s">
        <v>355</v>
      </c>
      <c r="D373" s="7" t="s">
        <v>372</v>
      </c>
      <c r="E373" s="7" t="s">
        <v>376</v>
      </c>
      <c r="F373" s="3">
        <v>19.651</v>
      </c>
    </row>
    <row r="374" spans="1:6" ht="45" x14ac:dyDescent="0.25">
      <c r="A374" s="3">
        <v>4987</v>
      </c>
      <c r="B374" s="7" t="s">
        <v>281</v>
      </c>
      <c r="C374" s="7" t="s">
        <v>355</v>
      </c>
      <c r="D374" s="7" t="s">
        <v>372</v>
      </c>
      <c r="E374" s="7" t="s">
        <v>377</v>
      </c>
      <c r="F374" s="3">
        <v>34.825000000000003</v>
      </c>
    </row>
    <row r="375" spans="1:6" ht="45" x14ac:dyDescent="0.25">
      <c r="A375" s="3">
        <v>4966</v>
      </c>
      <c r="B375" s="7" t="s">
        <v>281</v>
      </c>
      <c r="C375" s="7" t="s">
        <v>355</v>
      </c>
      <c r="D375" s="7" t="s">
        <v>378</v>
      </c>
      <c r="F375" s="3">
        <v>17.212</v>
      </c>
    </row>
    <row r="376" spans="1:6" ht="75" x14ac:dyDescent="0.25">
      <c r="A376" s="3">
        <v>4962</v>
      </c>
      <c r="B376" s="7" t="s">
        <v>281</v>
      </c>
      <c r="C376" s="7" t="s">
        <v>355</v>
      </c>
      <c r="D376" s="7" t="s">
        <v>378</v>
      </c>
      <c r="E376" s="7" t="s">
        <v>379</v>
      </c>
      <c r="F376" s="3">
        <v>10</v>
      </c>
    </row>
    <row r="377" spans="1:6" ht="90" x14ac:dyDescent="0.25">
      <c r="A377" s="3">
        <v>4963</v>
      </c>
      <c r="B377" s="7" t="s">
        <v>281</v>
      </c>
      <c r="C377" s="7" t="s">
        <v>355</v>
      </c>
      <c r="D377" s="7" t="s">
        <v>378</v>
      </c>
      <c r="E377" s="7" t="s">
        <v>380</v>
      </c>
      <c r="F377" s="3">
        <v>10</v>
      </c>
    </row>
    <row r="378" spans="1:6" ht="45" x14ac:dyDescent="0.25">
      <c r="A378" s="3">
        <v>4965</v>
      </c>
      <c r="B378" s="7" t="s">
        <v>281</v>
      </c>
      <c r="C378" s="7" t="s">
        <v>355</v>
      </c>
      <c r="D378" s="7" t="s">
        <v>378</v>
      </c>
      <c r="E378" s="7" t="s">
        <v>381</v>
      </c>
      <c r="F378" s="3">
        <v>10</v>
      </c>
    </row>
    <row r="379" spans="1:6" ht="45" x14ac:dyDescent="0.25">
      <c r="A379" s="3">
        <v>4964</v>
      </c>
      <c r="B379" s="7" t="s">
        <v>281</v>
      </c>
      <c r="C379" s="7" t="s">
        <v>355</v>
      </c>
      <c r="D379" s="7" t="s">
        <v>378</v>
      </c>
      <c r="E379" s="7" t="s">
        <v>382</v>
      </c>
      <c r="F379" s="3">
        <v>70</v>
      </c>
    </row>
    <row r="380" spans="1:6" ht="45" x14ac:dyDescent="0.25">
      <c r="A380" s="3">
        <v>5025</v>
      </c>
      <c r="B380" s="7" t="s">
        <v>281</v>
      </c>
      <c r="C380" s="7" t="s">
        <v>383</v>
      </c>
      <c r="F380" s="3">
        <v>15</v>
      </c>
    </row>
    <row r="381" spans="1:6" ht="45" x14ac:dyDescent="0.25">
      <c r="A381" s="3">
        <v>5021</v>
      </c>
      <c r="B381" s="7" t="s">
        <v>281</v>
      </c>
      <c r="C381" s="7" t="s">
        <v>383</v>
      </c>
      <c r="D381" s="7" t="s">
        <v>384</v>
      </c>
      <c r="F381" s="3">
        <v>12.928000000000001</v>
      </c>
    </row>
    <row r="382" spans="1:6" ht="45" x14ac:dyDescent="0.25">
      <c r="A382" s="3">
        <v>5017</v>
      </c>
      <c r="B382" s="7" t="s">
        <v>281</v>
      </c>
      <c r="C382" s="7" t="s">
        <v>383</v>
      </c>
      <c r="D382" s="7" t="s">
        <v>384</v>
      </c>
      <c r="E382" s="7" t="s">
        <v>385</v>
      </c>
      <c r="F382" s="3">
        <v>20</v>
      </c>
    </row>
    <row r="383" spans="1:6" ht="45" x14ac:dyDescent="0.25">
      <c r="A383" s="3">
        <v>5016</v>
      </c>
      <c r="B383" s="7" t="s">
        <v>281</v>
      </c>
      <c r="C383" s="7" t="s">
        <v>383</v>
      </c>
      <c r="D383" s="7" t="s">
        <v>384</v>
      </c>
      <c r="E383" s="7" t="s">
        <v>386</v>
      </c>
      <c r="F383" s="3">
        <v>25</v>
      </c>
    </row>
    <row r="384" spans="1:6" ht="45" x14ac:dyDescent="0.25">
      <c r="A384" s="3">
        <v>5018</v>
      </c>
      <c r="B384" s="7" t="s">
        <v>281</v>
      </c>
      <c r="C384" s="7" t="s">
        <v>383</v>
      </c>
      <c r="D384" s="7" t="s">
        <v>384</v>
      </c>
      <c r="E384" s="7" t="s">
        <v>387</v>
      </c>
      <c r="F384" s="3">
        <v>30</v>
      </c>
    </row>
    <row r="385" spans="1:6" ht="45" x14ac:dyDescent="0.25">
      <c r="A385" s="3">
        <v>5020</v>
      </c>
      <c r="B385" s="7" t="s">
        <v>281</v>
      </c>
      <c r="C385" s="7" t="s">
        <v>383</v>
      </c>
      <c r="D385" s="7" t="s">
        <v>384</v>
      </c>
      <c r="E385" s="7" t="s">
        <v>388</v>
      </c>
      <c r="F385" s="3">
        <v>10</v>
      </c>
    </row>
    <row r="386" spans="1:6" ht="45" x14ac:dyDescent="0.25">
      <c r="A386" s="3">
        <v>5019</v>
      </c>
      <c r="B386" s="7" t="s">
        <v>281</v>
      </c>
      <c r="C386" s="7" t="s">
        <v>383</v>
      </c>
      <c r="D386" s="7" t="s">
        <v>384</v>
      </c>
      <c r="E386" s="7" t="s">
        <v>389</v>
      </c>
      <c r="F386" s="3">
        <v>15</v>
      </c>
    </row>
    <row r="387" spans="1:6" ht="45" x14ac:dyDescent="0.25">
      <c r="A387" s="3">
        <v>5024</v>
      </c>
      <c r="B387" s="7" t="s">
        <v>281</v>
      </c>
      <c r="C387" s="7" t="s">
        <v>383</v>
      </c>
      <c r="D387" s="7" t="s">
        <v>390</v>
      </c>
      <c r="F387" s="3">
        <v>34.134</v>
      </c>
    </row>
    <row r="388" spans="1:6" ht="60" x14ac:dyDescent="0.25">
      <c r="A388" s="3">
        <v>5022</v>
      </c>
      <c r="B388" s="7" t="s">
        <v>281</v>
      </c>
      <c r="C388" s="7" t="s">
        <v>383</v>
      </c>
      <c r="D388" s="7" t="s">
        <v>390</v>
      </c>
      <c r="E388" s="7" t="s">
        <v>391</v>
      </c>
      <c r="F388" s="3">
        <v>5</v>
      </c>
    </row>
    <row r="389" spans="1:6" ht="45" x14ac:dyDescent="0.25">
      <c r="A389" s="3">
        <v>5023</v>
      </c>
      <c r="B389" s="7" t="s">
        <v>281</v>
      </c>
      <c r="C389" s="7" t="s">
        <v>383</v>
      </c>
      <c r="D389" s="7" t="s">
        <v>390</v>
      </c>
      <c r="E389" s="7" t="s">
        <v>392</v>
      </c>
      <c r="F389" s="3">
        <v>95</v>
      </c>
    </row>
    <row r="390" spans="1:6" ht="45" x14ac:dyDescent="0.25">
      <c r="A390" s="3">
        <v>5012</v>
      </c>
      <c r="B390" s="7" t="s">
        <v>281</v>
      </c>
      <c r="C390" s="7" t="s">
        <v>383</v>
      </c>
      <c r="D390" s="7" t="s">
        <v>393</v>
      </c>
      <c r="F390" s="3">
        <v>34.804000000000002</v>
      </c>
    </row>
    <row r="391" spans="1:6" ht="45" x14ac:dyDescent="0.25">
      <c r="A391" s="3">
        <v>5010</v>
      </c>
      <c r="B391" s="7" t="s">
        <v>281</v>
      </c>
      <c r="C391" s="7" t="s">
        <v>383</v>
      </c>
      <c r="D391" s="7" t="s">
        <v>393</v>
      </c>
      <c r="E391" s="7" t="s">
        <v>394</v>
      </c>
      <c r="F391" s="3">
        <v>15</v>
      </c>
    </row>
    <row r="392" spans="1:6" ht="45" x14ac:dyDescent="0.25">
      <c r="A392" s="3">
        <v>5007</v>
      </c>
      <c r="B392" s="7" t="s">
        <v>281</v>
      </c>
      <c r="C392" s="7" t="s">
        <v>383</v>
      </c>
      <c r="D392" s="7" t="s">
        <v>393</v>
      </c>
      <c r="E392" s="7" t="s">
        <v>395</v>
      </c>
      <c r="F392" s="3">
        <v>15</v>
      </c>
    </row>
    <row r="393" spans="1:6" ht="45" x14ac:dyDescent="0.25">
      <c r="A393" s="3">
        <v>5009</v>
      </c>
      <c r="B393" s="7" t="s">
        <v>281</v>
      </c>
      <c r="C393" s="7" t="s">
        <v>383</v>
      </c>
      <c r="D393" s="7" t="s">
        <v>393</v>
      </c>
      <c r="E393" s="7" t="s">
        <v>396</v>
      </c>
      <c r="F393" s="3">
        <v>25</v>
      </c>
    </row>
    <row r="394" spans="1:6" ht="45" x14ac:dyDescent="0.25">
      <c r="A394" s="3">
        <v>5011</v>
      </c>
      <c r="B394" s="7" t="s">
        <v>281</v>
      </c>
      <c r="C394" s="7" t="s">
        <v>383</v>
      </c>
      <c r="D394" s="7" t="s">
        <v>393</v>
      </c>
      <c r="E394" s="7" t="s">
        <v>397</v>
      </c>
      <c r="F394" s="3">
        <v>5</v>
      </c>
    </row>
    <row r="395" spans="1:6" ht="45" x14ac:dyDescent="0.25">
      <c r="A395" s="3">
        <v>5008</v>
      </c>
      <c r="B395" s="7" t="s">
        <v>281</v>
      </c>
      <c r="C395" s="7" t="s">
        <v>383</v>
      </c>
      <c r="D395" s="7" t="s">
        <v>393</v>
      </c>
      <c r="E395" s="7" t="s">
        <v>398</v>
      </c>
      <c r="F395" s="3">
        <v>40</v>
      </c>
    </row>
    <row r="396" spans="1:6" ht="45" x14ac:dyDescent="0.25">
      <c r="A396" s="3">
        <v>5015</v>
      </c>
      <c r="B396" s="7" t="s">
        <v>281</v>
      </c>
      <c r="C396" s="7" t="s">
        <v>383</v>
      </c>
      <c r="D396" s="7" t="s">
        <v>399</v>
      </c>
      <c r="F396" s="3">
        <v>18.134</v>
      </c>
    </row>
    <row r="397" spans="1:6" ht="45" x14ac:dyDescent="0.25">
      <c r="A397" s="3">
        <v>5014</v>
      </c>
      <c r="B397" s="7" t="s">
        <v>281</v>
      </c>
      <c r="C397" s="7" t="s">
        <v>383</v>
      </c>
      <c r="D397" s="7" t="s">
        <v>399</v>
      </c>
      <c r="E397" s="7" t="s">
        <v>400</v>
      </c>
      <c r="F397" s="3">
        <v>60</v>
      </c>
    </row>
    <row r="398" spans="1:6" ht="45" x14ac:dyDescent="0.25">
      <c r="A398" s="3">
        <v>5013</v>
      </c>
      <c r="B398" s="7" t="s">
        <v>281</v>
      </c>
      <c r="C398" s="7" t="s">
        <v>383</v>
      </c>
      <c r="D398" s="7" t="s">
        <v>399</v>
      </c>
      <c r="E398" s="7" t="s">
        <v>401</v>
      </c>
      <c r="F398" s="3">
        <v>40</v>
      </c>
    </row>
    <row r="399" spans="1:6" ht="45" x14ac:dyDescent="0.25">
      <c r="A399" s="3">
        <v>4935</v>
      </c>
      <c r="B399" s="7" t="s">
        <v>402</v>
      </c>
      <c r="F399" s="3">
        <v>13</v>
      </c>
    </row>
    <row r="400" spans="1:6" ht="45" x14ac:dyDescent="0.25">
      <c r="A400" s="3">
        <v>4897</v>
      </c>
      <c r="B400" s="7" t="s">
        <v>402</v>
      </c>
      <c r="C400" s="7" t="s">
        <v>403</v>
      </c>
      <c r="F400" s="3">
        <v>9</v>
      </c>
    </row>
    <row r="401" spans="1:6" ht="45" x14ac:dyDescent="0.25">
      <c r="A401" s="3">
        <v>4896</v>
      </c>
      <c r="B401" s="7" t="s">
        <v>402</v>
      </c>
      <c r="C401" s="7" t="s">
        <v>403</v>
      </c>
      <c r="D401" s="7" t="s">
        <v>404</v>
      </c>
      <c r="F401" s="3">
        <v>50</v>
      </c>
    </row>
    <row r="402" spans="1:6" ht="45" x14ac:dyDescent="0.25">
      <c r="A402" s="3">
        <v>4893</v>
      </c>
      <c r="B402" s="7" t="s">
        <v>402</v>
      </c>
      <c r="C402" s="7" t="s">
        <v>403</v>
      </c>
      <c r="D402" s="7" t="s">
        <v>404</v>
      </c>
      <c r="E402" s="7" t="s">
        <v>405</v>
      </c>
      <c r="F402" s="3">
        <v>30</v>
      </c>
    </row>
    <row r="403" spans="1:6" ht="45" x14ac:dyDescent="0.25">
      <c r="A403" s="3">
        <v>4894</v>
      </c>
      <c r="B403" s="7" t="s">
        <v>402</v>
      </c>
      <c r="C403" s="7" t="s">
        <v>403</v>
      </c>
      <c r="D403" s="7" t="s">
        <v>404</v>
      </c>
      <c r="E403" s="7" t="s">
        <v>406</v>
      </c>
      <c r="F403" s="3">
        <v>20</v>
      </c>
    </row>
    <row r="404" spans="1:6" ht="45" x14ac:dyDescent="0.25">
      <c r="A404" s="3">
        <v>4892</v>
      </c>
      <c r="B404" s="7" t="s">
        <v>402</v>
      </c>
      <c r="C404" s="7" t="s">
        <v>403</v>
      </c>
      <c r="D404" s="7" t="s">
        <v>404</v>
      </c>
      <c r="E404" s="7" t="s">
        <v>407</v>
      </c>
      <c r="F404" s="3">
        <v>35</v>
      </c>
    </row>
    <row r="405" spans="1:6" ht="45" x14ac:dyDescent="0.25">
      <c r="A405" s="3">
        <v>4895</v>
      </c>
      <c r="B405" s="7" t="s">
        <v>402</v>
      </c>
      <c r="C405" s="7" t="s">
        <v>403</v>
      </c>
      <c r="D405" s="7" t="s">
        <v>404</v>
      </c>
      <c r="E405" s="7" t="s">
        <v>408</v>
      </c>
      <c r="F405" s="3">
        <v>15</v>
      </c>
    </row>
    <row r="406" spans="1:6" ht="45" x14ac:dyDescent="0.25">
      <c r="A406" s="3">
        <v>4891</v>
      </c>
      <c r="B406" s="7" t="s">
        <v>402</v>
      </c>
      <c r="C406" s="7" t="s">
        <v>403</v>
      </c>
      <c r="D406" s="7" t="s">
        <v>409</v>
      </c>
      <c r="F406" s="3">
        <v>50</v>
      </c>
    </row>
    <row r="407" spans="1:6" ht="60" x14ac:dyDescent="0.25">
      <c r="A407" s="3">
        <v>4888</v>
      </c>
      <c r="B407" s="7" t="s">
        <v>402</v>
      </c>
      <c r="C407" s="7" t="s">
        <v>403</v>
      </c>
      <c r="D407" s="7" t="s">
        <v>409</v>
      </c>
      <c r="E407" s="7" t="s">
        <v>410</v>
      </c>
      <c r="F407" s="3">
        <v>10</v>
      </c>
    </row>
    <row r="408" spans="1:6" ht="60" x14ac:dyDescent="0.25">
      <c r="A408" s="3">
        <v>4889</v>
      </c>
      <c r="B408" s="7" t="s">
        <v>402</v>
      </c>
      <c r="C408" s="7" t="s">
        <v>403</v>
      </c>
      <c r="D408" s="7" t="s">
        <v>409</v>
      </c>
      <c r="E408" s="7" t="s">
        <v>411</v>
      </c>
      <c r="F408" s="3">
        <v>5</v>
      </c>
    </row>
    <row r="409" spans="1:6" ht="45" x14ac:dyDescent="0.25">
      <c r="A409" s="3">
        <v>4887</v>
      </c>
      <c r="B409" s="7" t="s">
        <v>402</v>
      </c>
      <c r="C409" s="7" t="s">
        <v>403</v>
      </c>
      <c r="D409" s="7" t="s">
        <v>409</v>
      </c>
      <c r="E409" s="7" t="s">
        <v>412</v>
      </c>
      <c r="F409" s="3">
        <v>5</v>
      </c>
    </row>
    <row r="410" spans="1:6" ht="45" x14ac:dyDescent="0.25">
      <c r="A410" s="3">
        <v>4890</v>
      </c>
      <c r="B410" s="7" t="s">
        <v>402</v>
      </c>
      <c r="C410" s="7" t="s">
        <v>403</v>
      </c>
      <c r="D410" s="7" t="s">
        <v>409</v>
      </c>
      <c r="E410" s="7" t="s">
        <v>413</v>
      </c>
      <c r="F410" s="3">
        <v>20</v>
      </c>
    </row>
    <row r="411" spans="1:6" ht="45" x14ac:dyDescent="0.25">
      <c r="A411" s="3">
        <v>4886</v>
      </c>
      <c r="B411" s="7" t="s">
        <v>402</v>
      </c>
      <c r="C411" s="7" t="s">
        <v>403</v>
      </c>
      <c r="D411" s="7" t="s">
        <v>409</v>
      </c>
      <c r="E411" s="7" t="s">
        <v>414</v>
      </c>
      <c r="F411" s="3">
        <v>60</v>
      </c>
    </row>
    <row r="412" spans="1:6" ht="45" x14ac:dyDescent="0.25">
      <c r="A412" s="3">
        <v>4934</v>
      </c>
      <c r="B412" s="7" t="s">
        <v>402</v>
      </c>
      <c r="C412" s="7" t="s">
        <v>415</v>
      </c>
      <c r="F412" s="3">
        <v>6</v>
      </c>
    </row>
    <row r="413" spans="1:6" ht="45" x14ac:dyDescent="0.25">
      <c r="A413" s="3">
        <v>4933</v>
      </c>
      <c r="B413" s="7" t="s">
        <v>402</v>
      </c>
      <c r="C413" s="7" t="s">
        <v>415</v>
      </c>
      <c r="D413" s="7" t="s">
        <v>416</v>
      </c>
      <c r="F413" s="3">
        <v>50</v>
      </c>
    </row>
    <row r="414" spans="1:6" ht="45" x14ac:dyDescent="0.25">
      <c r="A414" s="3">
        <v>4931</v>
      </c>
      <c r="B414" s="7" t="s">
        <v>402</v>
      </c>
      <c r="C414" s="7" t="s">
        <v>415</v>
      </c>
      <c r="D414" s="7" t="s">
        <v>416</v>
      </c>
      <c r="E414" s="7" t="s">
        <v>417</v>
      </c>
      <c r="F414" s="3">
        <v>40</v>
      </c>
    </row>
    <row r="415" spans="1:6" ht="45" x14ac:dyDescent="0.25">
      <c r="A415" s="3">
        <v>4932</v>
      </c>
      <c r="B415" s="7" t="s">
        <v>402</v>
      </c>
      <c r="C415" s="7" t="s">
        <v>415</v>
      </c>
      <c r="D415" s="7" t="s">
        <v>416</v>
      </c>
      <c r="E415" s="7" t="s">
        <v>418</v>
      </c>
      <c r="F415" s="3">
        <v>5</v>
      </c>
    </row>
    <row r="416" spans="1:6" ht="45" x14ac:dyDescent="0.25">
      <c r="A416" s="3">
        <v>4930</v>
      </c>
      <c r="B416" s="7" t="s">
        <v>402</v>
      </c>
      <c r="C416" s="7" t="s">
        <v>415</v>
      </c>
      <c r="D416" s="7" t="s">
        <v>416</v>
      </c>
      <c r="E416" s="7" t="s">
        <v>419</v>
      </c>
      <c r="F416" s="3">
        <v>15</v>
      </c>
    </row>
    <row r="417" spans="1:6" ht="45" x14ac:dyDescent="0.25">
      <c r="A417" s="3">
        <v>4929</v>
      </c>
      <c r="B417" s="7" t="s">
        <v>402</v>
      </c>
      <c r="C417" s="7" t="s">
        <v>415</v>
      </c>
      <c r="D417" s="7" t="s">
        <v>416</v>
      </c>
      <c r="E417" s="7" t="s">
        <v>420</v>
      </c>
      <c r="F417" s="3">
        <v>40</v>
      </c>
    </row>
    <row r="418" spans="1:6" ht="45" x14ac:dyDescent="0.25">
      <c r="A418" s="3">
        <v>4928</v>
      </c>
      <c r="B418" s="7" t="s">
        <v>402</v>
      </c>
      <c r="C418" s="7" t="s">
        <v>415</v>
      </c>
      <c r="D418" s="7" t="s">
        <v>421</v>
      </c>
      <c r="F418" s="3">
        <v>50</v>
      </c>
    </row>
    <row r="419" spans="1:6" ht="45" x14ac:dyDescent="0.25">
      <c r="A419" s="3">
        <v>4926</v>
      </c>
      <c r="B419" s="7" t="s">
        <v>402</v>
      </c>
      <c r="C419" s="7" t="s">
        <v>415</v>
      </c>
      <c r="D419" s="7" t="s">
        <v>421</v>
      </c>
      <c r="E419" s="7" t="s">
        <v>422</v>
      </c>
      <c r="F419" s="3">
        <v>35</v>
      </c>
    </row>
    <row r="420" spans="1:6" ht="45" x14ac:dyDescent="0.25">
      <c r="A420" s="3">
        <v>4927</v>
      </c>
      <c r="B420" s="7" t="s">
        <v>402</v>
      </c>
      <c r="C420" s="7" t="s">
        <v>415</v>
      </c>
      <c r="D420" s="7" t="s">
        <v>421</v>
      </c>
      <c r="E420" s="7" t="s">
        <v>423</v>
      </c>
      <c r="F420" s="3">
        <v>25</v>
      </c>
    </row>
    <row r="421" spans="1:6" ht="45" x14ac:dyDescent="0.25">
      <c r="A421" s="3">
        <v>4925</v>
      </c>
      <c r="B421" s="7" t="s">
        <v>402</v>
      </c>
      <c r="C421" s="7" t="s">
        <v>415</v>
      </c>
      <c r="D421" s="7" t="s">
        <v>421</v>
      </c>
      <c r="E421" s="7" t="s">
        <v>424</v>
      </c>
      <c r="F421" s="3">
        <v>40</v>
      </c>
    </row>
    <row r="422" spans="1:6" ht="45" x14ac:dyDescent="0.25">
      <c r="A422" s="3">
        <v>4885</v>
      </c>
      <c r="B422" s="7" t="s">
        <v>402</v>
      </c>
      <c r="C422" s="7" t="s">
        <v>425</v>
      </c>
      <c r="F422" s="3">
        <v>9</v>
      </c>
    </row>
    <row r="423" spans="1:6" ht="45" x14ac:dyDescent="0.25">
      <c r="A423" s="3">
        <v>4884</v>
      </c>
      <c r="B423" s="7" t="s">
        <v>402</v>
      </c>
      <c r="C423" s="7" t="s">
        <v>425</v>
      </c>
      <c r="D423" s="7" t="s">
        <v>426</v>
      </c>
      <c r="F423" s="3">
        <v>100</v>
      </c>
    </row>
    <row r="424" spans="1:6" ht="45" x14ac:dyDescent="0.25">
      <c r="A424" s="3">
        <v>4883</v>
      </c>
      <c r="B424" s="7" t="s">
        <v>402</v>
      </c>
      <c r="C424" s="7" t="s">
        <v>425</v>
      </c>
      <c r="D424" s="7" t="s">
        <v>426</v>
      </c>
      <c r="E424" s="7" t="s">
        <v>427</v>
      </c>
      <c r="F424" s="3">
        <v>3.3610000000000002</v>
      </c>
    </row>
    <row r="425" spans="1:6" ht="45" x14ac:dyDescent="0.25">
      <c r="A425" s="3">
        <v>4881</v>
      </c>
      <c r="B425" s="7" t="s">
        <v>402</v>
      </c>
      <c r="C425" s="7" t="s">
        <v>425</v>
      </c>
      <c r="D425" s="7" t="s">
        <v>426</v>
      </c>
      <c r="E425" s="7" t="s">
        <v>428</v>
      </c>
      <c r="F425" s="3">
        <v>8.9339999999999993</v>
      </c>
    </row>
    <row r="426" spans="1:6" ht="60" x14ac:dyDescent="0.25">
      <c r="A426" s="3">
        <v>4880</v>
      </c>
      <c r="B426" s="7" t="s">
        <v>402</v>
      </c>
      <c r="C426" s="7" t="s">
        <v>425</v>
      </c>
      <c r="D426" s="7" t="s">
        <v>426</v>
      </c>
      <c r="E426" s="7" t="s">
        <v>429</v>
      </c>
      <c r="F426" s="3">
        <v>68.817999999999998</v>
      </c>
    </row>
    <row r="427" spans="1:6" ht="45" x14ac:dyDescent="0.25">
      <c r="A427" s="3">
        <v>4879</v>
      </c>
      <c r="B427" s="7" t="s">
        <v>402</v>
      </c>
      <c r="C427" s="7" t="s">
        <v>425</v>
      </c>
      <c r="D427" s="7" t="s">
        <v>426</v>
      </c>
      <c r="E427" s="7" t="s">
        <v>430</v>
      </c>
      <c r="F427" s="3">
        <v>6.9580000000000002</v>
      </c>
    </row>
    <row r="428" spans="1:6" ht="45" x14ac:dyDescent="0.25">
      <c r="A428" s="3">
        <v>4882</v>
      </c>
      <c r="B428" s="7" t="s">
        <v>402</v>
      </c>
      <c r="C428" s="7" t="s">
        <v>425</v>
      </c>
      <c r="D428" s="7" t="s">
        <v>426</v>
      </c>
      <c r="E428" s="7" t="s">
        <v>431</v>
      </c>
      <c r="F428" s="3">
        <v>0.33600000000000002</v>
      </c>
    </row>
    <row r="429" spans="1:6" ht="45" x14ac:dyDescent="0.25">
      <c r="A429" s="3">
        <v>4878</v>
      </c>
      <c r="B429" s="7" t="s">
        <v>402</v>
      </c>
      <c r="C429" s="7" t="s">
        <v>425</v>
      </c>
      <c r="D429" s="7" t="s">
        <v>426</v>
      </c>
      <c r="E429" s="7" t="s">
        <v>432</v>
      </c>
      <c r="F429" s="3">
        <v>11.593</v>
      </c>
    </row>
    <row r="430" spans="1:6" ht="45" x14ac:dyDescent="0.25">
      <c r="A430" s="3">
        <v>4924</v>
      </c>
      <c r="B430" s="7" t="s">
        <v>402</v>
      </c>
      <c r="C430" s="7" t="s">
        <v>433</v>
      </c>
      <c r="F430" s="3">
        <v>10</v>
      </c>
    </row>
    <row r="431" spans="1:6" ht="45" x14ac:dyDescent="0.25">
      <c r="A431" s="3">
        <v>4920</v>
      </c>
      <c r="B431" s="7" t="s">
        <v>402</v>
      </c>
      <c r="C431" s="7" t="s">
        <v>433</v>
      </c>
      <c r="D431" s="7" t="s">
        <v>434</v>
      </c>
      <c r="F431" s="3">
        <v>81.141000000000005</v>
      </c>
    </row>
    <row r="432" spans="1:6" ht="45" x14ac:dyDescent="0.25">
      <c r="A432" s="3">
        <v>4919</v>
      </c>
      <c r="B432" s="7" t="s">
        <v>402</v>
      </c>
      <c r="C432" s="7" t="s">
        <v>433</v>
      </c>
      <c r="D432" s="7" t="s">
        <v>434</v>
      </c>
      <c r="E432" s="7" t="s">
        <v>435</v>
      </c>
      <c r="F432" s="3">
        <v>15</v>
      </c>
    </row>
    <row r="433" spans="1:6" ht="45" x14ac:dyDescent="0.25">
      <c r="A433" s="3">
        <v>4913</v>
      </c>
      <c r="B433" s="7" t="s">
        <v>402</v>
      </c>
      <c r="C433" s="7" t="s">
        <v>433</v>
      </c>
      <c r="D433" s="7" t="s">
        <v>434</v>
      </c>
      <c r="E433" s="7" t="s">
        <v>436</v>
      </c>
      <c r="F433" s="3">
        <v>10</v>
      </c>
    </row>
    <row r="434" spans="1:6" ht="45" x14ac:dyDescent="0.25">
      <c r="A434" s="3">
        <v>4918</v>
      </c>
      <c r="B434" s="7" t="s">
        <v>402</v>
      </c>
      <c r="C434" s="7" t="s">
        <v>433</v>
      </c>
      <c r="D434" s="7" t="s">
        <v>434</v>
      </c>
      <c r="E434" s="7" t="s">
        <v>437</v>
      </c>
      <c r="F434" s="3">
        <v>15</v>
      </c>
    </row>
    <row r="435" spans="1:6" ht="45" x14ac:dyDescent="0.25">
      <c r="A435" s="3">
        <v>4910</v>
      </c>
      <c r="B435" s="7" t="s">
        <v>402</v>
      </c>
      <c r="C435" s="7" t="s">
        <v>433</v>
      </c>
      <c r="D435" s="7" t="s">
        <v>434</v>
      </c>
      <c r="E435" s="7" t="s">
        <v>438</v>
      </c>
      <c r="F435" s="3">
        <v>17</v>
      </c>
    </row>
    <row r="436" spans="1:6" ht="45" x14ac:dyDescent="0.25">
      <c r="A436" s="3">
        <v>4915</v>
      </c>
      <c r="B436" s="7" t="s">
        <v>402</v>
      </c>
      <c r="C436" s="7" t="s">
        <v>433</v>
      </c>
      <c r="D436" s="7" t="s">
        <v>434</v>
      </c>
      <c r="E436" s="7" t="s">
        <v>439</v>
      </c>
      <c r="F436" s="3">
        <v>17</v>
      </c>
    </row>
    <row r="437" spans="1:6" ht="45" x14ac:dyDescent="0.25">
      <c r="A437" s="3">
        <v>4916</v>
      </c>
      <c r="B437" s="7" t="s">
        <v>402</v>
      </c>
      <c r="C437" s="7" t="s">
        <v>433</v>
      </c>
      <c r="D437" s="7" t="s">
        <v>434</v>
      </c>
      <c r="E437" s="7" t="s">
        <v>440</v>
      </c>
      <c r="F437" s="3">
        <v>5</v>
      </c>
    </row>
    <row r="438" spans="1:6" ht="45" x14ac:dyDescent="0.25">
      <c r="A438" s="3">
        <v>4911</v>
      </c>
      <c r="B438" s="7" t="s">
        <v>402</v>
      </c>
      <c r="C438" s="7" t="s">
        <v>433</v>
      </c>
      <c r="D438" s="7" t="s">
        <v>434</v>
      </c>
      <c r="E438" s="7" t="s">
        <v>441</v>
      </c>
      <c r="F438" s="3">
        <v>1</v>
      </c>
    </row>
    <row r="439" spans="1:6" ht="45" x14ac:dyDescent="0.25">
      <c r="A439" s="3">
        <v>4917</v>
      </c>
      <c r="B439" s="7" t="s">
        <v>402</v>
      </c>
      <c r="C439" s="7" t="s">
        <v>433</v>
      </c>
      <c r="D439" s="7" t="s">
        <v>434</v>
      </c>
      <c r="E439" s="7" t="s">
        <v>442</v>
      </c>
      <c r="F439" s="3">
        <v>15</v>
      </c>
    </row>
    <row r="440" spans="1:6" ht="45" x14ac:dyDescent="0.25">
      <c r="A440" s="3">
        <v>4914</v>
      </c>
      <c r="B440" s="7" t="s">
        <v>402</v>
      </c>
      <c r="C440" s="7" t="s">
        <v>433</v>
      </c>
      <c r="D440" s="7" t="s">
        <v>434</v>
      </c>
      <c r="E440" s="7" t="s">
        <v>443</v>
      </c>
      <c r="F440" s="3">
        <v>4</v>
      </c>
    </row>
    <row r="441" spans="1:6" ht="45" x14ac:dyDescent="0.25">
      <c r="A441" s="3">
        <v>4912</v>
      </c>
      <c r="B441" s="7" t="s">
        <v>402</v>
      </c>
      <c r="C441" s="7" t="s">
        <v>433</v>
      </c>
      <c r="D441" s="7" t="s">
        <v>434</v>
      </c>
      <c r="E441" s="7" t="s">
        <v>444</v>
      </c>
      <c r="F441" s="3">
        <v>1</v>
      </c>
    </row>
    <row r="442" spans="1:6" ht="45" x14ac:dyDescent="0.25">
      <c r="A442" s="3">
        <v>4923</v>
      </c>
      <c r="B442" s="7" t="s">
        <v>402</v>
      </c>
      <c r="C442" s="7" t="s">
        <v>433</v>
      </c>
      <c r="D442" s="7" t="s">
        <v>445</v>
      </c>
      <c r="F442" s="3">
        <v>18.859000000000002</v>
      </c>
    </row>
    <row r="443" spans="1:6" ht="45" x14ac:dyDescent="0.25">
      <c r="A443" s="3">
        <v>4921</v>
      </c>
      <c r="B443" s="7" t="s">
        <v>402</v>
      </c>
      <c r="C443" s="7" t="s">
        <v>433</v>
      </c>
      <c r="D443" s="7" t="s">
        <v>445</v>
      </c>
      <c r="E443" s="7" t="s">
        <v>446</v>
      </c>
      <c r="F443" s="3">
        <v>50</v>
      </c>
    </row>
    <row r="444" spans="1:6" ht="45" x14ac:dyDescent="0.25">
      <c r="A444" s="3">
        <v>4922</v>
      </c>
      <c r="B444" s="7" t="s">
        <v>402</v>
      </c>
      <c r="C444" s="7" t="s">
        <v>433</v>
      </c>
      <c r="D444" s="7" t="s">
        <v>445</v>
      </c>
      <c r="E444" s="7" t="s">
        <v>447</v>
      </c>
      <c r="F444" s="3">
        <v>50</v>
      </c>
    </row>
    <row r="445" spans="1:6" ht="45" x14ac:dyDescent="0.25">
      <c r="A445" s="3">
        <v>4877</v>
      </c>
      <c r="B445" s="7" t="s">
        <v>402</v>
      </c>
      <c r="C445" s="7" t="s">
        <v>448</v>
      </c>
      <c r="F445" s="3">
        <v>6</v>
      </c>
    </row>
    <row r="446" spans="1:6" ht="45" x14ac:dyDescent="0.25">
      <c r="A446" s="3">
        <v>4870</v>
      </c>
      <c r="B446" s="7" t="s">
        <v>402</v>
      </c>
      <c r="C446" s="7" t="s">
        <v>448</v>
      </c>
      <c r="D446" s="7" t="s">
        <v>449</v>
      </c>
      <c r="F446" s="3">
        <v>70.471000000000004</v>
      </c>
    </row>
    <row r="447" spans="1:6" ht="45" x14ac:dyDescent="0.25">
      <c r="A447" s="3">
        <v>4869</v>
      </c>
      <c r="B447" s="7" t="s">
        <v>402</v>
      </c>
      <c r="C447" s="7" t="s">
        <v>448</v>
      </c>
      <c r="D447" s="7" t="s">
        <v>449</v>
      </c>
      <c r="E447" s="7" t="s">
        <v>450</v>
      </c>
      <c r="F447" s="3">
        <v>75</v>
      </c>
    </row>
    <row r="448" spans="1:6" ht="45" x14ac:dyDescent="0.25">
      <c r="A448" s="3">
        <v>4868</v>
      </c>
      <c r="B448" s="7" t="s">
        <v>402</v>
      </c>
      <c r="C448" s="7" t="s">
        <v>448</v>
      </c>
      <c r="D448" s="7" t="s">
        <v>449</v>
      </c>
      <c r="E448" s="7" t="s">
        <v>451</v>
      </c>
      <c r="F448" s="3">
        <v>25</v>
      </c>
    </row>
    <row r="449" spans="1:6" ht="45" x14ac:dyDescent="0.25">
      <c r="A449" s="3">
        <v>4867</v>
      </c>
      <c r="B449" s="7" t="s">
        <v>402</v>
      </c>
      <c r="C449" s="7" t="s">
        <v>448</v>
      </c>
      <c r="D449" s="7" t="s">
        <v>452</v>
      </c>
      <c r="F449" s="3">
        <v>21.241</v>
      </c>
    </row>
    <row r="450" spans="1:6" ht="45" x14ac:dyDescent="0.25">
      <c r="A450" s="3">
        <v>4865</v>
      </c>
      <c r="B450" s="7" t="s">
        <v>402</v>
      </c>
      <c r="C450" s="7" t="s">
        <v>448</v>
      </c>
      <c r="D450" s="7" t="s">
        <v>452</v>
      </c>
      <c r="E450" s="7" t="s">
        <v>453</v>
      </c>
      <c r="F450" s="3">
        <v>70</v>
      </c>
    </row>
    <row r="451" spans="1:6" ht="45" x14ac:dyDescent="0.25">
      <c r="A451" s="3">
        <v>4866</v>
      </c>
      <c r="B451" s="7" t="s">
        <v>402</v>
      </c>
      <c r="C451" s="7" t="s">
        <v>448</v>
      </c>
      <c r="D451" s="7" t="s">
        <v>452</v>
      </c>
      <c r="E451" s="7" t="s">
        <v>454</v>
      </c>
      <c r="F451" s="3">
        <v>30</v>
      </c>
    </row>
    <row r="452" spans="1:6" ht="45" x14ac:dyDescent="0.25">
      <c r="A452" s="3">
        <v>4876</v>
      </c>
      <c r="B452" s="7" t="s">
        <v>402</v>
      </c>
      <c r="C452" s="7" t="s">
        <v>448</v>
      </c>
      <c r="D452" s="7" t="s">
        <v>455</v>
      </c>
      <c r="F452" s="3">
        <v>3.722</v>
      </c>
    </row>
    <row r="453" spans="1:6" ht="45" x14ac:dyDescent="0.25">
      <c r="A453" s="3">
        <v>4875</v>
      </c>
      <c r="B453" s="7" t="s">
        <v>402</v>
      </c>
      <c r="C453" s="7" t="s">
        <v>448</v>
      </c>
      <c r="D453" s="7" t="s">
        <v>455</v>
      </c>
      <c r="E453" s="7" t="s">
        <v>456</v>
      </c>
      <c r="F453" s="3">
        <v>40</v>
      </c>
    </row>
    <row r="454" spans="1:6" ht="45" x14ac:dyDescent="0.25">
      <c r="A454" s="3">
        <v>4874</v>
      </c>
      <c r="B454" s="7" t="s">
        <v>402</v>
      </c>
      <c r="C454" s="7" t="s">
        <v>448</v>
      </c>
      <c r="D454" s="7" t="s">
        <v>455</v>
      </c>
      <c r="E454" s="7" t="s">
        <v>457</v>
      </c>
      <c r="F454" s="3">
        <v>60</v>
      </c>
    </row>
    <row r="455" spans="1:6" ht="45" x14ac:dyDescent="0.25">
      <c r="A455" s="3">
        <v>4873</v>
      </c>
      <c r="B455" s="7" t="s">
        <v>402</v>
      </c>
      <c r="C455" s="7" t="s">
        <v>448</v>
      </c>
      <c r="D455" s="7" t="s">
        <v>458</v>
      </c>
      <c r="F455" s="3">
        <v>4.5659999999999998</v>
      </c>
    </row>
    <row r="456" spans="1:6" ht="45" x14ac:dyDescent="0.25">
      <c r="A456" s="3">
        <v>4871</v>
      </c>
      <c r="B456" s="7" t="s">
        <v>402</v>
      </c>
      <c r="C456" s="7" t="s">
        <v>448</v>
      </c>
      <c r="D456" s="7" t="s">
        <v>458</v>
      </c>
      <c r="E456" s="7" t="s">
        <v>459</v>
      </c>
      <c r="F456" s="3">
        <v>23</v>
      </c>
    </row>
    <row r="457" spans="1:6" ht="45" x14ac:dyDescent="0.25">
      <c r="A457" s="3">
        <v>4872</v>
      </c>
      <c r="B457" s="7" t="s">
        <v>402</v>
      </c>
      <c r="C457" s="7" t="s">
        <v>448</v>
      </c>
      <c r="D457" s="7" t="s">
        <v>458</v>
      </c>
      <c r="E457" s="7" t="s">
        <v>460</v>
      </c>
      <c r="F457" s="3">
        <v>77</v>
      </c>
    </row>
    <row r="458" spans="1:6" ht="45" x14ac:dyDescent="0.25">
      <c r="A458" s="3">
        <v>4909</v>
      </c>
      <c r="B458" s="7" t="s">
        <v>402</v>
      </c>
      <c r="C458" s="7" t="s">
        <v>461</v>
      </c>
      <c r="F458" s="3">
        <v>60</v>
      </c>
    </row>
    <row r="459" spans="1:6" ht="45" x14ac:dyDescent="0.25">
      <c r="A459" s="3">
        <v>4908</v>
      </c>
      <c r="B459" s="7" t="s">
        <v>402</v>
      </c>
      <c r="C459" s="7" t="s">
        <v>461</v>
      </c>
      <c r="D459" s="7" t="s">
        <v>462</v>
      </c>
      <c r="F459" s="3">
        <v>100</v>
      </c>
    </row>
    <row r="460" spans="1:6" ht="45" x14ac:dyDescent="0.25">
      <c r="A460" s="3">
        <v>4907</v>
      </c>
      <c r="B460" s="7" t="s">
        <v>402</v>
      </c>
      <c r="C460" s="7" t="s">
        <v>461</v>
      </c>
      <c r="D460" s="7" t="s">
        <v>462</v>
      </c>
      <c r="E460" s="7" t="s">
        <v>463</v>
      </c>
      <c r="F460" s="3">
        <v>8</v>
      </c>
    </row>
    <row r="461" spans="1:6" ht="45" x14ac:dyDescent="0.25">
      <c r="A461" s="3">
        <v>4905</v>
      </c>
      <c r="B461" s="7" t="s">
        <v>402</v>
      </c>
      <c r="C461" s="7" t="s">
        <v>461</v>
      </c>
      <c r="D461" s="7" t="s">
        <v>462</v>
      </c>
      <c r="E461" s="7" t="s">
        <v>464</v>
      </c>
      <c r="F461" s="3">
        <v>1</v>
      </c>
    </row>
    <row r="462" spans="1:6" ht="45" x14ac:dyDescent="0.25">
      <c r="A462" s="3">
        <v>4900</v>
      </c>
      <c r="B462" s="7" t="s">
        <v>402</v>
      </c>
      <c r="C462" s="7" t="s">
        <v>461</v>
      </c>
      <c r="D462" s="7" t="s">
        <v>462</v>
      </c>
      <c r="E462" s="7" t="s">
        <v>465</v>
      </c>
      <c r="F462" s="3">
        <v>5</v>
      </c>
    </row>
    <row r="463" spans="1:6" ht="45" x14ac:dyDescent="0.25">
      <c r="A463" s="3">
        <v>4904</v>
      </c>
      <c r="B463" s="7" t="s">
        <v>402</v>
      </c>
      <c r="C463" s="7" t="s">
        <v>461</v>
      </c>
      <c r="D463" s="7" t="s">
        <v>462</v>
      </c>
      <c r="E463" s="7" t="s">
        <v>466</v>
      </c>
      <c r="F463" s="3">
        <v>1</v>
      </c>
    </row>
    <row r="464" spans="1:6" ht="45" x14ac:dyDescent="0.25">
      <c r="A464" s="3">
        <v>4902</v>
      </c>
      <c r="B464" s="7" t="s">
        <v>402</v>
      </c>
      <c r="C464" s="7" t="s">
        <v>461</v>
      </c>
      <c r="D464" s="7" t="s">
        <v>462</v>
      </c>
      <c r="E464" s="7" t="s">
        <v>467</v>
      </c>
      <c r="F464" s="3">
        <v>38</v>
      </c>
    </row>
    <row r="465" spans="1:6" ht="45" x14ac:dyDescent="0.25">
      <c r="A465" s="3">
        <v>4899</v>
      </c>
      <c r="B465" s="7" t="s">
        <v>402</v>
      </c>
      <c r="C465" s="7" t="s">
        <v>461</v>
      </c>
      <c r="D465" s="7" t="s">
        <v>462</v>
      </c>
      <c r="E465" s="7" t="s">
        <v>468</v>
      </c>
      <c r="F465" s="3">
        <v>1</v>
      </c>
    </row>
    <row r="466" spans="1:6" ht="45" x14ac:dyDescent="0.25">
      <c r="A466" s="3">
        <v>4901</v>
      </c>
      <c r="B466" s="7" t="s">
        <v>402</v>
      </c>
      <c r="C466" s="7" t="s">
        <v>461</v>
      </c>
      <c r="D466" s="7" t="s">
        <v>462</v>
      </c>
      <c r="E466" s="7" t="s">
        <v>469</v>
      </c>
      <c r="F466" s="3">
        <v>39</v>
      </c>
    </row>
    <row r="467" spans="1:6" ht="45" x14ac:dyDescent="0.25">
      <c r="A467" s="3">
        <v>4898</v>
      </c>
      <c r="B467" s="7" t="s">
        <v>402</v>
      </c>
      <c r="C467" s="7" t="s">
        <v>461</v>
      </c>
      <c r="D467" s="7" t="s">
        <v>462</v>
      </c>
      <c r="E467" s="7" t="s">
        <v>470</v>
      </c>
      <c r="F467" s="3">
        <v>1</v>
      </c>
    </row>
    <row r="468" spans="1:6" ht="45" x14ac:dyDescent="0.25">
      <c r="A468" s="3">
        <v>4906</v>
      </c>
      <c r="B468" s="7" t="s">
        <v>402</v>
      </c>
      <c r="C468" s="7" t="s">
        <v>461</v>
      </c>
      <c r="D468" s="7" t="s">
        <v>462</v>
      </c>
      <c r="E468" s="7" t="s">
        <v>471</v>
      </c>
      <c r="F468" s="3">
        <v>1</v>
      </c>
    </row>
    <row r="469" spans="1:6" ht="45" x14ac:dyDescent="0.25">
      <c r="A469" s="3">
        <v>4903</v>
      </c>
      <c r="B469" s="7" t="s">
        <v>402</v>
      </c>
      <c r="C469" s="7" t="s">
        <v>461</v>
      </c>
      <c r="D469" s="7" t="s">
        <v>462</v>
      </c>
      <c r="E469" s="7" t="s">
        <v>472</v>
      </c>
      <c r="F469" s="3">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S469"/>
  <sheetViews>
    <sheetView workbookViewId="0">
      <pane ySplit="1" topLeftCell="A2" activePane="bottomLeft" state="frozen"/>
      <selection activeCell="F1" sqref="F1"/>
      <selection pane="bottomLeft" activeCell="O7" sqref="O7"/>
    </sheetView>
  </sheetViews>
  <sheetFormatPr baseColWidth="10" defaultColWidth="11.42578125" defaultRowHeight="15" x14ac:dyDescent="0.25"/>
  <cols>
    <col min="1" max="1" width="5" style="4" bestFit="1" customWidth="1"/>
    <col min="2" max="2" width="31.7109375" style="8" hidden="1" customWidth="1"/>
    <col min="3" max="3" width="6.140625" style="8" hidden="1" customWidth="1"/>
    <col min="4" max="4" width="11.28515625" style="4" hidden="1" customWidth="1"/>
    <col min="5" max="5" width="12.85546875" style="9" hidden="1" customWidth="1"/>
    <col min="6" max="6" width="40.85546875" style="8" hidden="1" customWidth="1"/>
    <col min="7" max="7" width="12.5703125" style="8" hidden="1" customWidth="1"/>
    <col min="8" max="8" width="14.85546875" style="4" hidden="1" customWidth="1"/>
    <col min="9" max="9" width="12.85546875" style="8" hidden="1" customWidth="1"/>
    <col min="10" max="10" width="36.85546875" style="8" hidden="1" customWidth="1"/>
    <col min="11" max="11" width="9.42578125" style="8" bestFit="1" customWidth="1"/>
    <col min="12" max="12" width="11.28515625" style="8" customWidth="1"/>
    <col min="13" max="13" width="16.140625" style="8" customWidth="1"/>
    <col min="14" max="14" width="59" style="8" customWidth="1"/>
    <col min="15" max="15" width="14" style="15" bestFit="1" customWidth="1"/>
    <col min="16" max="16" width="14.42578125" style="8" bestFit="1" customWidth="1"/>
    <col min="17" max="17" width="12.42578125" style="4" bestFit="1" customWidth="1"/>
    <col min="18" max="18" width="12.85546875" style="12" bestFit="1" customWidth="1"/>
    <col min="19" max="16384" width="11.42578125" style="2"/>
  </cols>
  <sheetData>
    <row r="1" spans="1:19" s="15" customFormat="1" ht="60" x14ac:dyDescent="0.25">
      <c r="A1" s="5" t="s">
        <v>0</v>
      </c>
      <c r="B1" s="5" t="s">
        <v>1</v>
      </c>
      <c r="C1" s="5" t="s">
        <v>474</v>
      </c>
      <c r="D1" s="5" t="str">
        <f>+CONCATENATE("PESO ",B1," EJECUTADO")</f>
        <v>PESO Linea EJECUTADO</v>
      </c>
      <c r="E1" s="18" t="str">
        <f>+CONCATENATE("Valoración % EJECUCIÓN ",B1)</f>
        <v>Valoración % EJECUCIÓN Linea</v>
      </c>
      <c r="F1" s="5" t="s">
        <v>2</v>
      </c>
      <c r="G1" s="5" t="str">
        <f>+CONCATENATE("PESO ",F1)</f>
        <v>PESO Componente</v>
      </c>
      <c r="H1" s="5" t="str">
        <f>+CONCATENATE("PESO ",F1," EJECUTADO")</f>
        <v>PESO Componente EJECUTADO</v>
      </c>
      <c r="I1" s="5" t="str">
        <f>+CONCATENATE("Valoración % EJECUCIÓN ",F1)</f>
        <v>Valoración % EJECUCIÓN Componente</v>
      </c>
      <c r="J1" s="5" t="s">
        <v>3</v>
      </c>
      <c r="K1" s="5" t="str">
        <f>+CONCATENATE("PESO ",J1," estimado")</f>
        <v>PESO Programa estimado</v>
      </c>
      <c r="L1" s="5" t="str">
        <f>+CONCATENATE("PESO ",J1," EJECUTADO")</f>
        <v>PESO Programa EJECUTADO</v>
      </c>
      <c r="M1" s="5" t="str">
        <f>+CONCATENATE("Valoración % EJECUCIÓN ",J1)</f>
        <v>Valoración % EJECUCIÓN Programa</v>
      </c>
      <c r="N1" s="5" t="s">
        <v>4</v>
      </c>
      <c r="O1" s="5" t="str">
        <f>+CONCATENATE("PESO ",N1)</f>
        <v>PESO Producto</v>
      </c>
      <c r="P1" s="5" t="str">
        <f>+CONCATENATE("PESO ",N1," EJECUTADO")</f>
        <v>PESO Producto EJECUTADO</v>
      </c>
      <c r="Q1" s="5" t="s">
        <v>475</v>
      </c>
      <c r="R1" s="11" t="s">
        <v>476</v>
      </c>
    </row>
    <row r="2" spans="1:19" ht="30" x14ac:dyDescent="0.25">
      <c r="A2" s="4">
        <v>4864</v>
      </c>
      <c r="B2" s="8" t="s">
        <v>5</v>
      </c>
      <c r="C2" s="14">
        <v>55</v>
      </c>
      <c r="D2" s="10">
        <f>C2*SUM(H3:H185)/100</f>
        <v>0.39720999999999995</v>
      </c>
      <c r="E2" s="13">
        <f>+SUM(H3:H185)/100</f>
        <v>7.2219999999999993E-3</v>
      </c>
    </row>
    <row r="3" spans="1:19" ht="30" collapsed="1" x14ac:dyDescent="0.25">
      <c r="A3" s="4">
        <v>4863</v>
      </c>
      <c r="F3" s="8" t="s">
        <v>6</v>
      </c>
      <c r="G3" s="14">
        <v>5</v>
      </c>
      <c r="H3" s="10">
        <f>G3*SUM(L4:L22)/100</f>
        <v>0.72219999999999995</v>
      </c>
      <c r="I3" s="13">
        <f>+SUM(L4:L22)/100</f>
        <v>0.14443999999999999</v>
      </c>
    </row>
    <row r="4" spans="1:19" x14ac:dyDescent="0.25">
      <c r="A4" s="4">
        <v>4854</v>
      </c>
      <c r="I4" s="16"/>
      <c r="J4" s="8" t="s">
        <v>7</v>
      </c>
      <c r="K4" s="14">
        <v>23</v>
      </c>
      <c r="L4" s="10">
        <f>+SUM(P5:P9)</f>
        <v>14.443999999999999</v>
      </c>
      <c r="M4" s="13">
        <f>+L4/K4</f>
        <v>0.628</v>
      </c>
      <c r="O4" s="4"/>
      <c r="P4" s="4"/>
    </row>
    <row r="5" spans="1:19" x14ac:dyDescent="0.25">
      <c r="A5" s="4">
        <v>4849</v>
      </c>
      <c r="N5" s="8" t="s">
        <v>8</v>
      </c>
      <c r="O5" s="19">
        <f>+Q5*$K$4/100</f>
        <v>2.2999999999999998</v>
      </c>
      <c r="P5" s="10">
        <f>+O5*R5</f>
        <v>2.2999999999999998</v>
      </c>
      <c r="Q5" s="4">
        <v>10</v>
      </c>
      <c r="R5" s="12">
        <v>1</v>
      </c>
      <c r="S5" s="17" t="e">
        <f>+VLOOKUP(z!N5,'PORC PRODU'!$B$2:$B$336,2,0)</f>
        <v>#REF!</v>
      </c>
    </row>
    <row r="6" spans="1:19" ht="30" x14ac:dyDescent="0.25">
      <c r="A6" s="4">
        <v>4852</v>
      </c>
      <c r="N6" s="8" t="s">
        <v>9</v>
      </c>
      <c r="O6" s="19">
        <f t="shared" ref="O6:O9" si="0">+Q6*$K$4/100</f>
        <v>2.2999999999999998</v>
      </c>
      <c r="P6" s="10">
        <f t="shared" ref="P6:P9" si="1">+O6*R6</f>
        <v>1.8399999999999999</v>
      </c>
      <c r="Q6" s="4">
        <v>10</v>
      </c>
      <c r="R6" s="12">
        <v>0.8</v>
      </c>
    </row>
    <row r="7" spans="1:19" ht="30" x14ac:dyDescent="0.25">
      <c r="A7" s="4">
        <v>4851</v>
      </c>
      <c r="N7" s="8" t="s">
        <v>10</v>
      </c>
      <c r="O7" s="19">
        <f t="shared" si="0"/>
        <v>2.2999999999999998</v>
      </c>
      <c r="P7" s="10">
        <f t="shared" si="1"/>
        <v>0.52900000000000003</v>
      </c>
      <c r="Q7" s="4">
        <v>10</v>
      </c>
      <c r="R7" s="12">
        <v>0.23</v>
      </c>
    </row>
    <row r="8" spans="1:19" ht="45" x14ac:dyDescent="0.25">
      <c r="A8" s="4">
        <v>4850</v>
      </c>
      <c r="N8" s="8" t="s">
        <v>11</v>
      </c>
      <c r="O8" s="19">
        <f t="shared" si="0"/>
        <v>12.65</v>
      </c>
      <c r="P8" s="10">
        <f t="shared" si="1"/>
        <v>6.3250000000000002</v>
      </c>
      <c r="Q8" s="4">
        <v>55</v>
      </c>
      <c r="R8" s="12">
        <v>0.5</v>
      </c>
    </row>
    <row r="9" spans="1:19" ht="30" x14ac:dyDescent="0.25">
      <c r="A9" s="4">
        <v>4853</v>
      </c>
      <c r="N9" s="8" t="s">
        <v>12</v>
      </c>
      <c r="O9" s="19">
        <f t="shared" si="0"/>
        <v>3.45</v>
      </c>
      <c r="P9" s="10">
        <f t="shared" si="1"/>
        <v>3.45</v>
      </c>
      <c r="Q9" s="4">
        <v>15</v>
      </c>
      <c r="R9" s="12">
        <v>1</v>
      </c>
    </row>
    <row r="10" spans="1:19" ht="30" x14ac:dyDescent="0.25">
      <c r="A10" s="4">
        <v>4848</v>
      </c>
      <c r="J10" s="8" t="s">
        <v>13</v>
      </c>
      <c r="K10" s="4">
        <v>42</v>
      </c>
    </row>
    <row r="11" spans="1:19" ht="30" x14ac:dyDescent="0.25">
      <c r="A11" s="4">
        <v>4846</v>
      </c>
      <c r="N11" s="8" t="s">
        <v>14</v>
      </c>
      <c r="O11" s="19">
        <f>+Q11*$K$10/100</f>
        <v>10.75494</v>
      </c>
      <c r="P11" s="10">
        <f>+O11*R11</f>
        <v>10.75494</v>
      </c>
      <c r="Q11" s="4">
        <v>25.606999999999999</v>
      </c>
      <c r="R11" s="12">
        <v>1</v>
      </c>
    </row>
    <row r="12" spans="1:19" ht="30" x14ac:dyDescent="0.25">
      <c r="A12" s="4">
        <v>4847</v>
      </c>
      <c r="N12" s="8" t="s">
        <v>15</v>
      </c>
      <c r="O12" s="19">
        <f t="shared" ref="O12:O14" si="2">+Q12*$K$10/100</f>
        <v>2.2218</v>
      </c>
      <c r="P12" s="10">
        <f t="shared" ref="P12:P14" si="3">+O12*R12</f>
        <v>2.2218</v>
      </c>
      <c r="Q12" s="4">
        <v>5.29</v>
      </c>
      <c r="R12" s="12">
        <v>1</v>
      </c>
    </row>
    <row r="13" spans="1:19" ht="45" x14ac:dyDescent="0.25">
      <c r="A13" s="4">
        <v>4844</v>
      </c>
      <c r="N13" s="8" t="s">
        <v>16</v>
      </c>
      <c r="O13" s="19">
        <f t="shared" si="2"/>
        <v>21.067620000000002</v>
      </c>
      <c r="P13" s="10">
        <f t="shared" si="3"/>
        <v>21.067620000000002</v>
      </c>
      <c r="Q13" s="4">
        <v>50.161000000000001</v>
      </c>
      <c r="R13" s="12">
        <v>1</v>
      </c>
    </row>
    <row r="14" spans="1:19" ht="30" x14ac:dyDescent="0.25">
      <c r="A14" s="4">
        <v>4845</v>
      </c>
      <c r="N14" s="8" t="s">
        <v>17</v>
      </c>
      <c r="O14" s="19">
        <f t="shared" si="2"/>
        <v>7.9556399999999998</v>
      </c>
      <c r="P14" s="10">
        <f t="shared" si="3"/>
        <v>7.9556399999999998</v>
      </c>
      <c r="Q14" s="4">
        <v>18.942</v>
      </c>
      <c r="R14" s="12">
        <v>1</v>
      </c>
    </row>
    <row r="15" spans="1:19" ht="30" x14ac:dyDescent="0.25">
      <c r="A15" s="4">
        <v>4858</v>
      </c>
      <c r="J15" s="8" t="s">
        <v>18</v>
      </c>
      <c r="Q15" s="4">
        <v>10</v>
      </c>
    </row>
    <row r="16" spans="1:19" ht="45" x14ac:dyDescent="0.25">
      <c r="A16" s="4">
        <v>4857</v>
      </c>
      <c r="N16" s="8" t="s">
        <v>19</v>
      </c>
      <c r="Q16" s="4">
        <v>5</v>
      </c>
    </row>
    <row r="17" spans="1:17" ht="30" x14ac:dyDescent="0.25">
      <c r="A17" s="4">
        <v>4855</v>
      </c>
      <c r="N17" s="8" t="s">
        <v>20</v>
      </c>
      <c r="Q17" s="4">
        <v>35</v>
      </c>
    </row>
    <row r="18" spans="1:17" ht="30" x14ac:dyDescent="0.25">
      <c r="A18" s="4">
        <v>4856</v>
      </c>
      <c r="N18" s="8" t="s">
        <v>21</v>
      </c>
      <c r="Q18" s="4">
        <v>60</v>
      </c>
    </row>
    <row r="19" spans="1:17" x14ac:dyDescent="0.25">
      <c r="A19" s="4">
        <v>4862</v>
      </c>
      <c r="Q19" s="4">
        <v>25</v>
      </c>
    </row>
    <row r="20" spans="1:17" ht="30" x14ac:dyDescent="0.25">
      <c r="A20" s="4">
        <v>4859</v>
      </c>
      <c r="N20" s="8" t="s">
        <v>23</v>
      </c>
      <c r="Q20" s="4">
        <v>30</v>
      </c>
    </row>
    <row r="21" spans="1:17" ht="30" x14ac:dyDescent="0.25">
      <c r="A21" s="4">
        <v>4860</v>
      </c>
      <c r="N21" s="8" t="s">
        <v>24</v>
      </c>
      <c r="Q21" s="4">
        <v>15</v>
      </c>
    </row>
    <row r="22" spans="1:17" ht="45" x14ac:dyDescent="0.25">
      <c r="A22" s="4">
        <v>4861</v>
      </c>
      <c r="N22" s="8" t="s">
        <v>25</v>
      </c>
      <c r="Q22" s="4">
        <v>55</v>
      </c>
    </row>
    <row r="23" spans="1:17" x14ac:dyDescent="0.25">
      <c r="A23" s="4">
        <v>4735</v>
      </c>
      <c r="F23" s="8" t="s">
        <v>26</v>
      </c>
      <c r="Q23" s="4">
        <v>1</v>
      </c>
    </row>
    <row r="24" spans="1:17" ht="30" x14ac:dyDescent="0.25">
      <c r="A24" s="4">
        <v>4734</v>
      </c>
      <c r="F24" s="8" t="s">
        <v>26</v>
      </c>
      <c r="J24" s="8" t="s">
        <v>27</v>
      </c>
      <c r="Q24" s="4">
        <v>100</v>
      </c>
    </row>
    <row r="25" spans="1:17" ht="60" x14ac:dyDescent="0.25">
      <c r="A25" s="4">
        <v>4733</v>
      </c>
      <c r="F25" s="8" t="s">
        <v>26</v>
      </c>
      <c r="J25" s="8" t="s">
        <v>27</v>
      </c>
      <c r="N25" s="8" t="s">
        <v>28</v>
      </c>
      <c r="Q25" s="4">
        <v>19.513999999999999</v>
      </c>
    </row>
    <row r="26" spans="1:17" ht="90" x14ac:dyDescent="0.25">
      <c r="A26" s="4">
        <v>4732</v>
      </c>
      <c r="F26" s="8" t="s">
        <v>26</v>
      </c>
      <c r="J26" s="8" t="s">
        <v>27</v>
      </c>
      <c r="N26" s="8" t="s">
        <v>29</v>
      </c>
      <c r="Q26" s="4">
        <v>57.904000000000003</v>
      </c>
    </row>
    <row r="27" spans="1:17" ht="30" x14ac:dyDescent="0.25">
      <c r="A27" s="4">
        <v>4731</v>
      </c>
      <c r="F27" s="8" t="s">
        <v>26</v>
      </c>
      <c r="J27" s="8" t="s">
        <v>27</v>
      </c>
      <c r="N27" s="8" t="s">
        <v>30</v>
      </c>
      <c r="Q27" s="4">
        <v>22.582000000000001</v>
      </c>
    </row>
    <row r="28" spans="1:17" x14ac:dyDescent="0.25">
      <c r="A28" s="4">
        <v>4744</v>
      </c>
      <c r="F28" s="8" t="s">
        <v>31</v>
      </c>
      <c r="Q28" s="4">
        <v>1</v>
      </c>
    </row>
    <row r="29" spans="1:17" x14ac:dyDescent="0.25">
      <c r="A29" s="4">
        <v>4743</v>
      </c>
      <c r="F29" s="8" t="s">
        <v>31</v>
      </c>
      <c r="J29" s="8" t="s">
        <v>32</v>
      </c>
      <c r="Q29" s="4">
        <v>100</v>
      </c>
    </row>
    <row r="30" spans="1:17" ht="60" x14ac:dyDescent="0.25">
      <c r="A30" s="4">
        <v>4742</v>
      </c>
      <c r="F30" s="8" t="s">
        <v>31</v>
      </c>
      <c r="J30" s="8" t="s">
        <v>32</v>
      </c>
      <c r="N30" s="8" t="s">
        <v>33</v>
      </c>
      <c r="Q30" s="4">
        <v>20</v>
      </c>
    </row>
    <row r="31" spans="1:17" x14ac:dyDescent="0.25">
      <c r="A31" s="4">
        <v>4741</v>
      </c>
      <c r="F31" s="8" t="s">
        <v>31</v>
      </c>
      <c r="J31" s="8" t="s">
        <v>32</v>
      </c>
      <c r="N31" s="8" t="s">
        <v>34</v>
      </c>
      <c r="Q31" s="4">
        <v>60</v>
      </c>
    </row>
    <row r="32" spans="1:17" ht="30" x14ac:dyDescent="0.25">
      <c r="A32" s="4">
        <v>4740</v>
      </c>
      <c r="F32" s="8" t="s">
        <v>31</v>
      </c>
      <c r="J32" s="8" t="s">
        <v>32</v>
      </c>
      <c r="N32" s="8" t="s">
        <v>35</v>
      </c>
      <c r="Q32" s="4">
        <v>20</v>
      </c>
    </row>
    <row r="33" spans="1:17" ht="30" x14ac:dyDescent="0.25">
      <c r="A33" s="4">
        <v>4843</v>
      </c>
      <c r="F33" s="8" t="s">
        <v>36</v>
      </c>
      <c r="Q33" s="4">
        <v>6</v>
      </c>
    </row>
    <row r="34" spans="1:17" ht="30" x14ac:dyDescent="0.25">
      <c r="A34" s="4">
        <v>4839</v>
      </c>
      <c r="F34" s="8" t="s">
        <v>36</v>
      </c>
      <c r="J34" s="8" t="s">
        <v>37</v>
      </c>
      <c r="Q34" s="4">
        <v>41</v>
      </c>
    </row>
    <row r="35" spans="1:17" ht="30" x14ac:dyDescent="0.25">
      <c r="A35" s="4">
        <v>4832</v>
      </c>
      <c r="F35" s="8" t="s">
        <v>36</v>
      </c>
      <c r="J35" s="8" t="s">
        <v>37</v>
      </c>
      <c r="N35" s="8" t="s">
        <v>38</v>
      </c>
      <c r="Q35" s="4">
        <v>16.334</v>
      </c>
    </row>
    <row r="36" spans="1:17" ht="30" x14ac:dyDescent="0.25">
      <c r="A36" s="4">
        <v>4837</v>
      </c>
      <c r="F36" s="8" t="s">
        <v>36</v>
      </c>
      <c r="J36" s="8" t="s">
        <v>37</v>
      </c>
      <c r="N36" s="8" t="s">
        <v>39</v>
      </c>
      <c r="Q36" s="4">
        <v>1.7609999999999999</v>
      </c>
    </row>
    <row r="37" spans="1:17" ht="30" x14ac:dyDescent="0.25">
      <c r="A37" s="4">
        <v>4834</v>
      </c>
      <c r="F37" s="8" t="s">
        <v>36</v>
      </c>
      <c r="J37" s="8" t="s">
        <v>37</v>
      </c>
      <c r="N37" s="8" t="s">
        <v>40</v>
      </c>
      <c r="Q37" s="4">
        <v>11.15</v>
      </c>
    </row>
    <row r="38" spans="1:17" ht="30" x14ac:dyDescent="0.25">
      <c r="A38" s="4">
        <v>4831</v>
      </c>
      <c r="F38" s="8" t="s">
        <v>36</v>
      </c>
      <c r="J38" s="8" t="s">
        <v>37</v>
      </c>
      <c r="N38" s="8" t="s">
        <v>41</v>
      </c>
      <c r="Q38" s="4">
        <v>16.321999999999999</v>
      </c>
    </row>
    <row r="39" spans="1:17" ht="30" x14ac:dyDescent="0.25">
      <c r="A39" s="4">
        <v>4836</v>
      </c>
      <c r="F39" s="8" t="s">
        <v>36</v>
      </c>
      <c r="J39" s="8" t="s">
        <v>37</v>
      </c>
      <c r="N39" s="8" t="s">
        <v>42</v>
      </c>
      <c r="Q39" s="4">
        <v>6.4550000000000001</v>
      </c>
    </row>
    <row r="40" spans="1:17" ht="30" x14ac:dyDescent="0.25">
      <c r="A40" s="4">
        <v>4838</v>
      </c>
      <c r="F40" s="8" t="s">
        <v>36</v>
      </c>
      <c r="J40" s="8" t="s">
        <v>37</v>
      </c>
      <c r="N40" s="8" t="s">
        <v>43</v>
      </c>
      <c r="Q40" s="4">
        <v>13.888999999999999</v>
      </c>
    </row>
    <row r="41" spans="1:17" ht="30" x14ac:dyDescent="0.25">
      <c r="A41" s="4">
        <v>4833</v>
      </c>
      <c r="F41" s="8" t="s">
        <v>36</v>
      </c>
      <c r="J41" s="8" t="s">
        <v>37</v>
      </c>
      <c r="N41" s="8" t="s">
        <v>44</v>
      </c>
      <c r="Q41" s="4">
        <v>19.32</v>
      </c>
    </row>
    <row r="42" spans="1:17" ht="30" x14ac:dyDescent="0.25">
      <c r="A42" s="4">
        <v>4835</v>
      </c>
      <c r="F42" s="8" t="s">
        <v>36</v>
      </c>
      <c r="J42" s="8" t="s">
        <v>37</v>
      </c>
      <c r="N42" s="8" t="s">
        <v>45</v>
      </c>
      <c r="Q42" s="4">
        <v>14.769</v>
      </c>
    </row>
    <row r="43" spans="1:17" ht="30" x14ac:dyDescent="0.25">
      <c r="A43" s="4">
        <v>4827</v>
      </c>
      <c r="F43" s="8" t="s">
        <v>36</v>
      </c>
      <c r="J43" s="8" t="s">
        <v>46</v>
      </c>
      <c r="Q43" s="4">
        <v>27</v>
      </c>
    </row>
    <row r="44" spans="1:17" ht="45" x14ac:dyDescent="0.25">
      <c r="A44" s="4">
        <v>4824</v>
      </c>
      <c r="F44" s="8" t="s">
        <v>36</v>
      </c>
      <c r="J44" s="8" t="s">
        <v>46</v>
      </c>
      <c r="N44" s="8" t="s">
        <v>47</v>
      </c>
      <c r="Q44" s="4">
        <v>26.814</v>
      </c>
    </row>
    <row r="45" spans="1:17" ht="30" x14ac:dyDescent="0.25">
      <c r="A45" s="4">
        <v>4826</v>
      </c>
      <c r="F45" s="8" t="s">
        <v>36</v>
      </c>
      <c r="J45" s="8" t="s">
        <v>46</v>
      </c>
      <c r="N45" s="8" t="s">
        <v>48</v>
      </c>
      <c r="Q45" s="4">
        <v>36.087000000000003</v>
      </c>
    </row>
    <row r="46" spans="1:17" ht="45" x14ac:dyDescent="0.25">
      <c r="A46" s="4">
        <v>4825</v>
      </c>
      <c r="F46" s="8" t="s">
        <v>36</v>
      </c>
      <c r="J46" s="8" t="s">
        <v>46</v>
      </c>
      <c r="N46" s="8" t="s">
        <v>49</v>
      </c>
      <c r="Q46" s="4">
        <v>37.098999999999997</v>
      </c>
    </row>
    <row r="47" spans="1:17" ht="30" x14ac:dyDescent="0.25">
      <c r="A47" s="4">
        <v>4842</v>
      </c>
      <c r="F47" s="8" t="s">
        <v>36</v>
      </c>
      <c r="J47" s="8" t="s">
        <v>50</v>
      </c>
      <c r="Q47" s="4">
        <v>27</v>
      </c>
    </row>
    <row r="48" spans="1:17" ht="30" x14ac:dyDescent="0.25">
      <c r="A48" s="4">
        <v>4840</v>
      </c>
      <c r="F48" s="8" t="s">
        <v>36</v>
      </c>
      <c r="J48" s="8" t="s">
        <v>50</v>
      </c>
      <c r="N48" s="8" t="s">
        <v>51</v>
      </c>
      <c r="Q48" s="4">
        <v>60</v>
      </c>
    </row>
    <row r="49" spans="1:17" ht="30" x14ac:dyDescent="0.25">
      <c r="A49" s="4">
        <v>4841</v>
      </c>
      <c r="F49" s="8" t="s">
        <v>36</v>
      </c>
      <c r="J49" s="8" t="s">
        <v>50</v>
      </c>
      <c r="N49" s="8" t="s">
        <v>52</v>
      </c>
      <c r="Q49" s="4">
        <v>40</v>
      </c>
    </row>
    <row r="50" spans="1:17" ht="30" x14ac:dyDescent="0.25">
      <c r="A50" s="4">
        <v>4830</v>
      </c>
      <c r="F50" s="8" t="s">
        <v>36</v>
      </c>
      <c r="J50" s="8" t="s">
        <v>53</v>
      </c>
      <c r="Q50" s="4">
        <v>5</v>
      </c>
    </row>
    <row r="51" spans="1:17" ht="30" x14ac:dyDescent="0.25">
      <c r="A51" s="4">
        <v>4828</v>
      </c>
      <c r="F51" s="8" t="s">
        <v>36</v>
      </c>
      <c r="J51" s="8" t="s">
        <v>53</v>
      </c>
      <c r="N51" s="8" t="s">
        <v>54</v>
      </c>
      <c r="Q51" s="4">
        <v>70</v>
      </c>
    </row>
    <row r="52" spans="1:17" ht="30" x14ac:dyDescent="0.25">
      <c r="A52" s="4">
        <v>4829</v>
      </c>
      <c r="F52" s="8" t="s">
        <v>36</v>
      </c>
      <c r="J52" s="8" t="s">
        <v>53</v>
      </c>
      <c r="N52" s="8" t="s">
        <v>55</v>
      </c>
      <c r="Q52" s="4">
        <v>30</v>
      </c>
    </row>
    <row r="53" spans="1:17" x14ac:dyDescent="0.25">
      <c r="A53" s="4">
        <v>4790</v>
      </c>
      <c r="F53" s="8" t="s">
        <v>56</v>
      </c>
      <c r="Q53" s="4">
        <v>10</v>
      </c>
    </row>
    <row r="54" spans="1:17" x14ac:dyDescent="0.25">
      <c r="A54" s="4">
        <v>4780</v>
      </c>
      <c r="F54" s="8" t="s">
        <v>56</v>
      </c>
      <c r="J54" s="8" t="s">
        <v>57</v>
      </c>
      <c r="Q54" s="4">
        <v>60.389000000000003</v>
      </c>
    </row>
    <row r="55" spans="1:17" x14ac:dyDescent="0.25">
      <c r="A55" s="4">
        <v>4773</v>
      </c>
      <c r="F55" s="8" t="s">
        <v>56</v>
      </c>
      <c r="J55" s="8" t="s">
        <v>57</v>
      </c>
      <c r="N55" s="8" t="s">
        <v>58</v>
      </c>
      <c r="Q55" s="4">
        <v>0.189</v>
      </c>
    </row>
    <row r="56" spans="1:17" ht="30" x14ac:dyDescent="0.25">
      <c r="A56" s="4">
        <v>4775</v>
      </c>
      <c r="F56" s="8" t="s">
        <v>56</v>
      </c>
      <c r="J56" s="8" t="s">
        <v>57</v>
      </c>
      <c r="N56" s="8" t="s">
        <v>59</v>
      </c>
      <c r="Q56" s="4">
        <v>20.905999999999999</v>
      </c>
    </row>
    <row r="57" spans="1:17" ht="30" x14ac:dyDescent="0.25">
      <c r="A57" s="4">
        <v>4776</v>
      </c>
      <c r="F57" s="8" t="s">
        <v>56</v>
      </c>
      <c r="J57" s="8" t="s">
        <v>57</v>
      </c>
      <c r="N57" s="8" t="s">
        <v>60</v>
      </c>
      <c r="Q57" s="4">
        <v>15.141999999999999</v>
      </c>
    </row>
    <row r="58" spans="1:17" ht="45" x14ac:dyDescent="0.25">
      <c r="A58" s="4">
        <v>4778</v>
      </c>
      <c r="F58" s="8" t="s">
        <v>56</v>
      </c>
      <c r="J58" s="8" t="s">
        <v>57</v>
      </c>
      <c r="N58" s="8" t="s">
        <v>61</v>
      </c>
      <c r="Q58" s="4">
        <v>40.066000000000003</v>
      </c>
    </row>
    <row r="59" spans="1:17" ht="30" x14ac:dyDescent="0.25">
      <c r="A59" s="4">
        <v>4779</v>
      </c>
      <c r="F59" s="8" t="s">
        <v>56</v>
      </c>
      <c r="J59" s="8" t="s">
        <v>57</v>
      </c>
      <c r="N59" s="8" t="s">
        <v>62</v>
      </c>
      <c r="Q59" s="4">
        <v>1.776</v>
      </c>
    </row>
    <row r="60" spans="1:17" ht="30" x14ac:dyDescent="0.25">
      <c r="A60" s="4">
        <v>4777</v>
      </c>
      <c r="F60" s="8" t="s">
        <v>56</v>
      </c>
      <c r="J60" s="8" t="s">
        <v>57</v>
      </c>
      <c r="N60" s="8" t="s">
        <v>63</v>
      </c>
      <c r="Q60" s="4">
        <v>8.5250000000000004</v>
      </c>
    </row>
    <row r="61" spans="1:17" x14ac:dyDescent="0.25">
      <c r="A61" s="4">
        <v>4774</v>
      </c>
      <c r="F61" s="8" t="s">
        <v>56</v>
      </c>
      <c r="J61" s="8" t="s">
        <v>57</v>
      </c>
      <c r="N61" s="8" t="s">
        <v>64</v>
      </c>
      <c r="Q61" s="4">
        <v>13.396000000000001</v>
      </c>
    </row>
    <row r="62" spans="1:17" x14ac:dyDescent="0.25">
      <c r="A62" s="4">
        <v>4764</v>
      </c>
      <c r="F62" s="8" t="s">
        <v>56</v>
      </c>
      <c r="J62" s="8" t="s">
        <v>65</v>
      </c>
      <c r="Q62" s="4">
        <v>13.192</v>
      </c>
    </row>
    <row r="63" spans="1:17" ht="30" x14ac:dyDescent="0.25">
      <c r="A63" s="4">
        <v>4760</v>
      </c>
      <c r="F63" s="8" t="s">
        <v>56</v>
      </c>
      <c r="J63" s="8" t="s">
        <v>65</v>
      </c>
      <c r="N63" s="8" t="s">
        <v>66</v>
      </c>
      <c r="Q63" s="4">
        <v>8.1300000000000008</v>
      </c>
    </row>
    <row r="64" spans="1:17" ht="45" x14ac:dyDescent="0.25">
      <c r="A64" s="4">
        <v>4755</v>
      </c>
      <c r="F64" s="8" t="s">
        <v>56</v>
      </c>
      <c r="J64" s="8" t="s">
        <v>65</v>
      </c>
      <c r="N64" s="8" t="s">
        <v>67</v>
      </c>
      <c r="Q64" s="4">
        <v>14.904999999999999</v>
      </c>
    </row>
    <row r="65" spans="1:17" ht="30" x14ac:dyDescent="0.25">
      <c r="A65" s="4">
        <v>4763</v>
      </c>
      <c r="F65" s="8" t="s">
        <v>56</v>
      </c>
      <c r="J65" s="8" t="s">
        <v>65</v>
      </c>
      <c r="N65" s="8" t="s">
        <v>68</v>
      </c>
      <c r="Q65" s="4">
        <v>3.2519999999999998</v>
      </c>
    </row>
    <row r="66" spans="1:17" x14ac:dyDescent="0.25">
      <c r="A66" s="4">
        <v>4759</v>
      </c>
      <c r="F66" s="8" t="s">
        <v>56</v>
      </c>
      <c r="J66" s="8" t="s">
        <v>65</v>
      </c>
      <c r="N66" s="8" t="s">
        <v>69</v>
      </c>
      <c r="Q66" s="4">
        <v>6.7750000000000004</v>
      </c>
    </row>
    <row r="67" spans="1:17" ht="30" x14ac:dyDescent="0.25">
      <c r="A67" s="4">
        <v>4761</v>
      </c>
      <c r="F67" s="8" t="s">
        <v>56</v>
      </c>
      <c r="J67" s="8" t="s">
        <v>65</v>
      </c>
      <c r="N67" s="8" t="s">
        <v>70</v>
      </c>
      <c r="Q67" s="4">
        <v>5.9619999999999997</v>
      </c>
    </row>
    <row r="68" spans="1:17" ht="30" x14ac:dyDescent="0.25">
      <c r="A68" s="4">
        <v>4757</v>
      </c>
      <c r="F68" s="8" t="s">
        <v>56</v>
      </c>
      <c r="J68" s="8" t="s">
        <v>65</v>
      </c>
      <c r="N68" s="8" t="s">
        <v>71</v>
      </c>
      <c r="Q68" s="4">
        <v>3.0350000000000001</v>
      </c>
    </row>
    <row r="69" spans="1:17" ht="30" x14ac:dyDescent="0.25">
      <c r="A69" s="4">
        <v>4758</v>
      </c>
      <c r="F69" s="8" t="s">
        <v>56</v>
      </c>
      <c r="J69" s="8" t="s">
        <v>65</v>
      </c>
      <c r="N69" s="8" t="s">
        <v>72</v>
      </c>
      <c r="Q69" s="4">
        <v>5.42</v>
      </c>
    </row>
    <row r="70" spans="1:17" x14ac:dyDescent="0.25">
      <c r="A70" s="4">
        <v>4756</v>
      </c>
      <c r="F70" s="8" t="s">
        <v>56</v>
      </c>
      <c r="J70" s="8" t="s">
        <v>65</v>
      </c>
      <c r="N70" s="8" t="s">
        <v>73</v>
      </c>
      <c r="Q70" s="4">
        <v>44.932000000000002</v>
      </c>
    </row>
    <row r="71" spans="1:17" x14ac:dyDescent="0.25">
      <c r="A71" s="4">
        <v>4762</v>
      </c>
      <c r="F71" s="8" t="s">
        <v>56</v>
      </c>
      <c r="J71" s="8" t="s">
        <v>65</v>
      </c>
      <c r="N71" s="8" t="s">
        <v>74</v>
      </c>
      <c r="Q71" s="4">
        <v>7.5880000000000001</v>
      </c>
    </row>
    <row r="72" spans="1:17" ht="30" x14ac:dyDescent="0.25">
      <c r="A72" s="4">
        <v>4768</v>
      </c>
      <c r="F72" s="8" t="s">
        <v>56</v>
      </c>
      <c r="J72" s="8" t="s">
        <v>75</v>
      </c>
      <c r="Q72" s="4">
        <v>4.5759999999999996</v>
      </c>
    </row>
    <row r="73" spans="1:17" ht="75" x14ac:dyDescent="0.25">
      <c r="A73" s="4">
        <v>4767</v>
      </c>
      <c r="F73" s="8" t="s">
        <v>56</v>
      </c>
      <c r="J73" s="8" t="s">
        <v>75</v>
      </c>
      <c r="N73" s="8" t="s">
        <v>76</v>
      </c>
      <c r="Q73" s="4">
        <v>40</v>
      </c>
    </row>
    <row r="74" spans="1:17" ht="30" x14ac:dyDescent="0.25">
      <c r="A74" s="4">
        <v>4766</v>
      </c>
      <c r="F74" s="8" t="s">
        <v>56</v>
      </c>
      <c r="J74" s="8" t="s">
        <v>75</v>
      </c>
      <c r="N74" s="8" t="s">
        <v>77</v>
      </c>
      <c r="Q74" s="4">
        <v>25</v>
      </c>
    </row>
    <row r="75" spans="1:17" ht="30" x14ac:dyDescent="0.25">
      <c r="A75" s="4">
        <v>4765</v>
      </c>
      <c r="F75" s="8" t="s">
        <v>56</v>
      </c>
      <c r="J75" s="8" t="s">
        <v>75</v>
      </c>
      <c r="N75" s="8" t="s">
        <v>78</v>
      </c>
      <c r="Q75" s="4">
        <v>35</v>
      </c>
    </row>
    <row r="76" spans="1:17" x14ac:dyDescent="0.25">
      <c r="A76" s="4">
        <v>4772</v>
      </c>
      <c r="F76" s="8" t="s">
        <v>56</v>
      </c>
      <c r="J76" s="8" t="s">
        <v>79</v>
      </c>
      <c r="Q76" s="4">
        <v>2.86</v>
      </c>
    </row>
    <row r="77" spans="1:17" ht="30" x14ac:dyDescent="0.25">
      <c r="A77" s="4">
        <v>4771</v>
      </c>
      <c r="F77" s="8" t="s">
        <v>56</v>
      </c>
      <c r="J77" s="8" t="s">
        <v>79</v>
      </c>
      <c r="N77" s="8" t="s">
        <v>80</v>
      </c>
      <c r="Q77" s="4">
        <v>10</v>
      </c>
    </row>
    <row r="78" spans="1:17" ht="30" x14ac:dyDescent="0.25">
      <c r="A78" s="4">
        <v>4769</v>
      </c>
      <c r="F78" s="8" t="s">
        <v>56</v>
      </c>
      <c r="J78" s="8" t="s">
        <v>79</v>
      </c>
      <c r="N78" s="8" t="s">
        <v>81</v>
      </c>
      <c r="Q78" s="4">
        <v>10</v>
      </c>
    </row>
    <row r="79" spans="1:17" x14ac:dyDescent="0.25">
      <c r="A79" s="4">
        <v>4770</v>
      </c>
      <c r="F79" s="8" t="s">
        <v>56</v>
      </c>
      <c r="J79" s="8" t="s">
        <v>79</v>
      </c>
      <c r="N79" s="8" t="s">
        <v>82</v>
      </c>
      <c r="Q79" s="4">
        <v>80</v>
      </c>
    </row>
    <row r="80" spans="1:17" x14ac:dyDescent="0.25">
      <c r="A80" s="4">
        <v>4785</v>
      </c>
      <c r="F80" s="8" t="s">
        <v>56</v>
      </c>
      <c r="J80" s="8" t="s">
        <v>83</v>
      </c>
      <c r="Q80" s="4">
        <v>11.065</v>
      </c>
    </row>
    <row r="81" spans="1:17" ht="30" x14ac:dyDescent="0.25">
      <c r="A81" s="4">
        <v>4784</v>
      </c>
      <c r="F81" s="8" t="s">
        <v>56</v>
      </c>
      <c r="J81" s="8" t="s">
        <v>83</v>
      </c>
      <c r="N81" s="8" t="s">
        <v>84</v>
      </c>
      <c r="Q81" s="4">
        <v>100</v>
      </c>
    </row>
    <row r="82" spans="1:17" x14ac:dyDescent="0.25">
      <c r="A82" s="4">
        <v>4783</v>
      </c>
      <c r="F82" s="8" t="s">
        <v>56</v>
      </c>
      <c r="J82" s="8" t="s">
        <v>85</v>
      </c>
      <c r="Q82" s="4">
        <v>2.4449999999999998</v>
      </c>
    </row>
    <row r="83" spans="1:17" ht="45" x14ac:dyDescent="0.25">
      <c r="A83" s="4">
        <v>4782</v>
      </c>
      <c r="F83" s="8" t="s">
        <v>56</v>
      </c>
      <c r="J83" s="8" t="s">
        <v>85</v>
      </c>
      <c r="N83" s="8" t="s">
        <v>86</v>
      </c>
      <c r="Q83" s="4">
        <v>58.48</v>
      </c>
    </row>
    <row r="84" spans="1:17" ht="30" x14ac:dyDescent="0.25">
      <c r="A84" s="4">
        <v>4781</v>
      </c>
      <c r="F84" s="8" t="s">
        <v>56</v>
      </c>
      <c r="J84" s="8" t="s">
        <v>85</v>
      </c>
      <c r="N84" s="8" t="s">
        <v>87</v>
      </c>
      <c r="Q84" s="4">
        <v>41.52</v>
      </c>
    </row>
    <row r="85" spans="1:17" x14ac:dyDescent="0.25">
      <c r="A85" s="4">
        <v>4789</v>
      </c>
      <c r="F85" s="8" t="s">
        <v>56</v>
      </c>
      <c r="J85" s="8" t="s">
        <v>88</v>
      </c>
      <c r="Q85" s="4">
        <v>5.4729999999999999</v>
      </c>
    </row>
    <row r="86" spans="1:17" ht="30" x14ac:dyDescent="0.25">
      <c r="A86" s="4">
        <v>4786</v>
      </c>
      <c r="F86" s="8" t="s">
        <v>56</v>
      </c>
      <c r="J86" s="8" t="s">
        <v>88</v>
      </c>
      <c r="N86" s="8" t="s">
        <v>89</v>
      </c>
      <c r="Q86" s="4">
        <v>45</v>
      </c>
    </row>
    <row r="87" spans="1:17" ht="45" x14ac:dyDescent="0.25">
      <c r="A87" s="4">
        <v>4787</v>
      </c>
      <c r="F87" s="8" t="s">
        <v>56</v>
      </c>
      <c r="J87" s="8" t="s">
        <v>88</v>
      </c>
      <c r="N87" s="8" t="s">
        <v>90</v>
      </c>
      <c r="Q87" s="4">
        <v>50</v>
      </c>
    </row>
    <row r="88" spans="1:17" ht="30" x14ac:dyDescent="0.25">
      <c r="A88" s="4">
        <v>4788</v>
      </c>
      <c r="F88" s="8" t="s">
        <v>56</v>
      </c>
      <c r="J88" s="8" t="s">
        <v>88</v>
      </c>
      <c r="N88" s="8" t="s">
        <v>91</v>
      </c>
      <c r="Q88" s="4">
        <v>5</v>
      </c>
    </row>
    <row r="89" spans="1:17" x14ac:dyDescent="0.25">
      <c r="A89" s="4">
        <v>4754</v>
      </c>
      <c r="F89" s="8" t="s">
        <v>92</v>
      </c>
      <c r="Q89" s="4">
        <v>6</v>
      </c>
    </row>
    <row r="90" spans="1:17" ht="30" x14ac:dyDescent="0.25">
      <c r="A90" s="4">
        <v>4753</v>
      </c>
      <c r="F90" s="8" t="s">
        <v>92</v>
      </c>
      <c r="J90" s="8" t="s">
        <v>93</v>
      </c>
      <c r="Q90" s="4">
        <v>100</v>
      </c>
    </row>
    <row r="91" spans="1:17" ht="30" x14ac:dyDescent="0.25">
      <c r="A91" s="4">
        <v>4745</v>
      </c>
      <c r="F91" s="8" t="s">
        <v>92</v>
      </c>
      <c r="J91" s="8" t="s">
        <v>93</v>
      </c>
      <c r="N91" s="8" t="s">
        <v>94</v>
      </c>
      <c r="Q91" s="4">
        <v>51.838000000000001</v>
      </c>
    </row>
    <row r="92" spans="1:17" ht="45" x14ac:dyDescent="0.25">
      <c r="A92" s="4">
        <v>4749</v>
      </c>
      <c r="F92" s="8" t="s">
        <v>92</v>
      </c>
      <c r="J92" s="8" t="s">
        <v>93</v>
      </c>
      <c r="N92" s="8" t="s">
        <v>95</v>
      </c>
      <c r="Q92" s="4">
        <v>21.9</v>
      </c>
    </row>
    <row r="93" spans="1:17" ht="45" x14ac:dyDescent="0.25">
      <c r="A93" s="4">
        <v>4747</v>
      </c>
      <c r="F93" s="8" t="s">
        <v>92</v>
      </c>
      <c r="J93" s="8" t="s">
        <v>93</v>
      </c>
      <c r="N93" s="8" t="s">
        <v>96</v>
      </c>
      <c r="Q93" s="4">
        <v>4.6630000000000003</v>
      </c>
    </row>
    <row r="94" spans="1:17" ht="60" x14ac:dyDescent="0.25">
      <c r="A94" s="4">
        <v>4752</v>
      </c>
      <c r="F94" s="8" t="s">
        <v>92</v>
      </c>
      <c r="J94" s="8" t="s">
        <v>93</v>
      </c>
      <c r="N94" s="8" t="s">
        <v>97</v>
      </c>
      <c r="Q94" s="4">
        <v>6.7809999999999997</v>
      </c>
    </row>
    <row r="95" spans="1:17" ht="30" x14ac:dyDescent="0.25">
      <c r="A95" s="4">
        <v>4750</v>
      </c>
      <c r="F95" s="8" t="s">
        <v>92</v>
      </c>
      <c r="J95" s="8" t="s">
        <v>93</v>
      </c>
      <c r="N95" s="8" t="s">
        <v>98</v>
      </c>
      <c r="Q95" s="4">
        <v>2.7160000000000002</v>
      </c>
    </row>
    <row r="96" spans="1:17" ht="45" x14ac:dyDescent="0.25">
      <c r="A96" s="4">
        <v>4751</v>
      </c>
      <c r="F96" s="8" t="s">
        <v>92</v>
      </c>
      <c r="J96" s="8" t="s">
        <v>93</v>
      </c>
      <c r="N96" s="8" t="s">
        <v>99</v>
      </c>
      <c r="Q96" s="4">
        <v>5.1470000000000002</v>
      </c>
    </row>
    <row r="97" spans="1:17" ht="60" x14ac:dyDescent="0.25">
      <c r="A97" s="4">
        <v>4748</v>
      </c>
      <c r="F97" s="8" t="s">
        <v>92</v>
      </c>
      <c r="J97" s="8" t="s">
        <v>93</v>
      </c>
      <c r="N97" s="8" t="s">
        <v>100</v>
      </c>
      <c r="Q97" s="4">
        <v>3.6030000000000002</v>
      </c>
    </row>
    <row r="98" spans="1:17" ht="30" x14ac:dyDescent="0.25">
      <c r="A98" s="4">
        <v>4746</v>
      </c>
      <c r="F98" s="8" t="s">
        <v>92</v>
      </c>
      <c r="J98" s="8" t="s">
        <v>93</v>
      </c>
      <c r="N98" s="8" t="s">
        <v>101</v>
      </c>
      <c r="Q98" s="4">
        <v>3.3519999999999999</v>
      </c>
    </row>
    <row r="99" spans="1:17" x14ac:dyDescent="0.25">
      <c r="A99" s="4">
        <v>4730</v>
      </c>
      <c r="F99" s="8" t="s">
        <v>102</v>
      </c>
      <c r="Q99" s="4">
        <v>2</v>
      </c>
    </row>
    <row r="100" spans="1:17" x14ac:dyDescent="0.25">
      <c r="A100" s="4">
        <v>4729</v>
      </c>
      <c r="F100" s="8" t="s">
        <v>102</v>
      </c>
      <c r="J100" s="8" t="s">
        <v>103</v>
      </c>
      <c r="Q100" s="4">
        <v>24.308</v>
      </c>
    </row>
    <row r="101" spans="1:17" ht="30" x14ac:dyDescent="0.25">
      <c r="A101" s="4">
        <v>4728</v>
      </c>
      <c r="F101" s="8" t="s">
        <v>102</v>
      </c>
      <c r="J101" s="8" t="s">
        <v>103</v>
      </c>
      <c r="N101" s="8" t="s">
        <v>104</v>
      </c>
      <c r="Q101" s="4">
        <v>95</v>
      </c>
    </row>
    <row r="102" spans="1:17" ht="30" x14ac:dyDescent="0.25">
      <c r="A102" s="4">
        <v>4727</v>
      </c>
      <c r="F102" s="8" t="s">
        <v>102</v>
      </c>
      <c r="J102" s="8" t="s">
        <v>103</v>
      </c>
      <c r="N102" s="8" t="s">
        <v>105</v>
      </c>
      <c r="Q102" s="4">
        <v>5</v>
      </c>
    </row>
    <row r="103" spans="1:17" x14ac:dyDescent="0.25">
      <c r="A103" s="4">
        <v>4726</v>
      </c>
      <c r="F103" s="8" t="s">
        <v>102</v>
      </c>
      <c r="J103" s="8" t="s">
        <v>106</v>
      </c>
      <c r="Q103" s="4">
        <v>75.691999999999993</v>
      </c>
    </row>
    <row r="104" spans="1:17" ht="30" x14ac:dyDescent="0.25">
      <c r="A104" s="4">
        <v>4724</v>
      </c>
      <c r="F104" s="8" t="s">
        <v>102</v>
      </c>
      <c r="J104" s="8" t="s">
        <v>106</v>
      </c>
      <c r="N104" s="8" t="s">
        <v>107</v>
      </c>
      <c r="Q104" s="4">
        <v>18</v>
      </c>
    </row>
    <row r="105" spans="1:17" ht="60" x14ac:dyDescent="0.25">
      <c r="A105" s="4">
        <v>4725</v>
      </c>
      <c r="F105" s="8" t="s">
        <v>102</v>
      </c>
      <c r="J105" s="8" t="s">
        <v>106</v>
      </c>
      <c r="N105" s="8" t="s">
        <v>108</v>
      </c>
      <c r="Q105" s="4">
        <v>17</v>
      </c>
    </row>
    <row r="106" spans="1:17" ht="45" x14ac:dyDescent="0.25">
      <c r="A106" s="4">
        <v>4721</v>
      </c>
      <c r="F106" s="8" t="s">
        <v>102</v>
      </c>
      <c r="J106" s="8" t="s">
        <v>106</v>
      </c>
      <c r="N106" s="8" t="s">
        <v>109</v>
      </c>
      <c r="Q106" s="4">
        <v>45</v>
      </c>
    </row>
    <row r="107" spans="1:17" ht="60" x14ac:dyDescent="0.25">
      <c r="A107" s="4">
        <v>4723</v>
      </c>
      <c r="F107" s="8" t="s">
        <v>102</v>
      </c>
      <c r="J107" s="8" t="s">
        <v>106</v>
      </c>
      <c r="N107" s="8" t="s">
        <v>110</v>
      </c>
      <c r="Q107" s="4">
        <v>15</v>
      </c>
    </row>
    <row r="108" spans="1:17" ht="60" x14ac:dyDescent="0.25">
      <c r="A108" s="4">
        <v>4722</v>
      </c>
      <c r="F108" s="8" t="s">
        <v>102</v>
      </c>
      <c r="J108" s="8" t="s">
        <v>106</v>
      </c>
      <c r="N108" s="8" t="s">
        <v>111</v>
      </c>
      <c r="Q108" s="4">
        <v>5</v>
      </c>
    </row>
    <row r="109" spans="1:17" x14ac:dyDescent="0.25">
      <c r="A109" s="4">
        <v>4713</v>
      </c>
      <c r="F109" s="8" t="s">
        <v>112</v>
      </c>
      <c r="Q109" s="4">
        <v>5</v>
      </c>
    </row>
    <row r="110" spans="1:17" x14ac:dyDescent="0.25">
      <c r="A110" s="4">
        <v>4703</v>
      </c>
      <c r="F110" s="8" t="s">
        <v>112</v>
      </c>
      <c r="J110" s="8" t="s">
        <v>113</v>
      </c>
      <c r="Q110" s="4">
        <v>85.328000000000003</v>
      </c>
    </row>
    <row r="111" spans="1:17" ht="30" x14ac:dyDescent="0.25">
      <c r="A111" s="4">
        <v>4702</v>
      </c>
      <c r="F111" s="8" t="s">
        <v>112</v>
      </c>
      <c r="J111" s="8" t="s">
        <v>113</v>
      </c>
      <c r="N111" s="8" t="s">
        <v>114</v>
      </c>
      <c r="Q111" s="4">
        <v>5</v>
      </c>
    </row>
    <row r="112" spans="1:17" ht="30" x14ac:dyDescent="0.25">
      <c r="A112" s="4">
        <v>4701</v>
      </c>
      <c r="F112" s="8" t="s">
        <v>112</v>
      </c>
      <c r="J112" s="8" t="s">
        <v>113</v>
      </c>
      <c r="N112" s="8" t="s">
        <v>115</v>
      </c>
      <c r="Q112" s="4">
        <v>95</v>
      </c>
    </row>
    <row r="113" spans="1:17" ht="30" x14ac:dyDescent="0.25">
      <c r="A113" s="4">
        <v>4712</v>
      </c>
      <c r="F113" s="8" t="s">
        <v>112</v>
      </c>
      <c r="J113" s="8" t="s">
        <v>116</v>
      </c>
      <c r="Q113" s="4">
        <v>3.9380000000000002</v>
      </c>
    </row>
    <row r="114" spans="1:17" ht="30" x14ac:dyDescent="0.25">
      <c r="A114" s="4">
        <v>4711</v>
      </c>
      <c r="F114" s="8" t="s">
        <v>112</v>
      </c>
      <c r="J114" s="8" t="s">
        <v>116</v>
      </c>
      <c r="N114" s="8" t="s">
        <v>117</v>
      </c>
      <c r="Q114" s="4">
        <v>75</v>
      </c>
    </row>
    <row r="115" spans="1:17" ht="45" x14ac:dyDescent="0.25">
      <c r="A115" s="4">
        <v>4710</v>
      </c>
      <c r="F115" s="8" t="s">
        <v>112</v>
      </c>
      <c r="J115" s="8" t="s">
        <v>116</v>
      </c>
      <c r="N115" s="8" t="s">
        <v>118</v>
      </c>
      <c r="Q115" s="4">
        <v>25</v>
      </c>
    </row>
    <row r="116" spans="1:17" ht="30" x14ac:dyDescent="0.25">
      <c r="A116" s="4">
        <v>4709</v>
      </c>
      <c r="F116" s="8" t="s">
        <v>112</v>
      </c>
      <c r="J116" s="8" t="s">
        <v>119</v>
      </c>
      <c r="Q116" s="4">
        <v>10.734</v>
      </c>
    </row>
    <row r="117" spans="1:17" ht="30" x14ac:dyDescent="0.25">
      <c r="A117" s="4">
        <v>4706</v>
      </c>
      <c r="F117" s="8" t="s">
        <v>112</v>
      </c>
      <c r="J117" s="8" t="s">
        <v>119</v>
      </c>
      <c r="N117" s="8" t="s">
        <v>120</v>
      </c>
      <c r="Q117" s="4">
        <v>15</v>
      </c>
    </row>
    <row r="118" spans="1:17" ht="45" x14ac:dyDescent="0.25">
      <c r="A118" s="4">
        <v>4705</v>
      </c>
      <c r="F118" s="8" t="s">
        <v>112</v>
      </c>
      <c r="J118" s="8" t="s">
        <v>119</v>
      </c>
      <c r="N118" s="8" t="s">
        <v>121</v>
      </c>
      <c r="Q118" s="4">
        <v>40</v>
      </c>
    </row>
    <row r="119" spans="1:17" ht="30" x14ac:dyDescent="0.25">
      <c r="A119" s="4">
        <v>4704</v>
      </c>
      <c r="F119" s="8" t="s">
        <v>112</v>
      </c>
      <c r="J119" s="8" t="s">
        <v>119</v>
      </c>
      <c r="N119" s="8" t="s">
        <v>122</v>
      </c>
      <c r="Q119" s="4">
        <v>5</v>
      </c>
    </row>
    <row r="120" spans="1:17" ht="30" x14ac:dyDescent="0.25">
      <c r="A120" s="4">
        <v>4707</v>
      </c>
      <c r="F120" s="8" t="s">
        <v>112</v>
      </c>
      <c r="J120" s="8" t="s">
        <v>119</v>
      </c>
      <c r="N120" s="8" t="s">
        <v>123</v>
      </c>
      <c r="Q120" s="4">
        <v>25</v>
      </c>
    </row>
    <row r="121" spans="1:17" ht="45" x14ac:dyDescent="0.25">
      <c r="A121" s="4">
        <v>4708</v>
      </c>
      <c r="F121" s="8" t="s">
        <v>112</v>
      </c>
      <c r="J121" s="8" t="s">
        <v>119</v>
      </c>
      <c r="N121" s="8" t="s">
        <v>124</v>
      </c>
      <c r="Q121" s="4">
        <v>15</v>
      </c>
    </row>
    <row r="122" spans="1:17" x14ac:dyDescent="0.25">
      <c r="A122" s="4">
        <v>4720</v>
      </c>
      <c r="F122" s="8" t="s">
        <v>125</v>
      </c>
      <c r="Q122" s="4">
        <v>1</v>
      </c>
    </row>
    <row r="123" spans="1:17" x14ac:dyDescent="0.25">
      <c r="A123" s="4">
        <v>4719</v>
      </c>
      <c r="F123" s="8" t="s">
        <v>125</v>
      </c>
      <c r="J123" s="8" t="s">
        <v>126</v>
      </c>
      <c r="Q123" s="4">
        <v>100</v>
      </c>
    </row>
    <row r="124" spans="1:17" ht="60" x14ac:dyDescent="0.25">
      <c r="A124" s="4">
        <v>4717</v>
      </c>
      <c r="F124" s="8" t="s">
        <v>125</v>
      </c>
      <c r="J124" s="8" t="s">
        <v>126</v>
      </c>
      <c r="N124" s="8" t="s">
        <v>127</v>
      </c>
      <c r="Q124" s="4">
        <v>10</v>
      </c>
    </row>
    <row r="125" spans="1:17" ht="45" x14ac:dyDescent="0.25">
      <c r="A125" s="4">
        <v>4715</v>
      </c>
      <c r="F125" s="8" t="s">
        <v>125</v>
      </c>
      <c r="J125" s="8" t="s">
        <v>126</v>
      </c>
      <c r="N125" s="8" t="s">
        <v>128</v>
      </c>
      <c r="Q125" s="4">
        <v>11</v>
      </c>
    </row>
    <row r="126" spans="1:17" ht="30" x14ac:dyDescent="0.25">
      <c r="A126" s="4">
        <v>4714</v>
      </c>
      <c r="F126" s="8" t="s">
        <v>125</v>
      </c>
      <c r="J126" s="8" t="s">
        <v>126</v>
      </c>
      <c r="N126" s="8" t="s">
        <v>129</v>
      </c>
      <c r="Q126" s="4">
        <v>11</v>
      </c>
    </row>
    <row r="127" spans="1:17" x14ac:dyDescent="0.25">
      <c r="A127" s="4">
        <v>4716</v>
      </c>
      <c r="F127" s="8" t="s">
        <v>125</v>
      </c>
      <c r="J127" s="8" t="s">
        <v>126</v>
      </c>
      <c r="N127" s="8" t="s">
        <v>130</v>
      </c>
      <c r="Q127" s="4">
        <v>50</v>
      </c>
    </row>
    <row r="128" spans="1:17" ht="30" x14ac:dyDescent="0.25">
      <c r="A128" s="4">
        <v>4718</v>
      </c>
      <c r="F128" s="8" t="s">
        <v>125</v>
      </c>
      <c r="J128" s="8" t="s">
        <v>126</v>
      </c>
      <c r="N128" s="8" t="s">
        <v>131</v>
      </c>
      <c r="Q128" s="4">
        <v>18</v>
      </c>
    </row>
    <row r="129" spans="1:17" x14ac:dyDescent="0.25">
      <c r="A129" s="4">
        <v>4700</v>
      </c>
      <c r="F129" s="8" t="s">
        <v>132</v>
      </c>
      <c r="Q129" s="4">
        <v>4</v>
      </c>
    </row>
    <row r="130" spans="1:17" ht="30" x14ac:dyDescent="0.25">
      <c r="A130" s="4">
        <v>4693</v>
      </c>
      <c r="F130" s="8" t="s">
        <v>132</v>
      </c>
      <c r="J130" s="8" t="s">
        <v>133</v>
      </c>
      <c r="Q130" s="4">
        <v>35</v>
      </c>
    </row>
    <row r="131" spans="1:17" ht="30" x14ac:dyDescent="0.25">
      <c r="A131" s="4">
        <v>4691</v>
      </c>
      <c r="F131" s="8" t="s">
        <v>132</v>
      </c>
      <c r="J131" s="8" t="s">
        <v>133</v>
      </c>
      <c r="N131" s="8" t="s">
        <v>134</v>
      </c>
      <c r="Q131" s="4">
        <v>12.988</v>
      </c>
    </row>
    <row r="132" spans="1:17" ht="30" x14ac:dyDescent="0.25">
      <c r="A132" s="4">
        <v>4692</v>
      </c>
      <c r="F132" s="8" t="s">
        <v>132</v>
      </c>
      <c r="J132" s="8" t="s">
        <v>133</v>
      </c>
      <c r="N132" s="8" t="s">
        <v>135</v>
      </c>
      <c r="Q132" s="4">
        <v>20.593</v>
      </c>
    </row>
    <row r="133" spans="1:17" ht="30" x14ac:dyDescent="0.25">
      <c r="A133" s="4">
        <v>4689</v>
      </c>
      <c r="F133" s="8" t="s">
        <v>132</v>
      </c>
      <c r="J133" s="8" t="s">
        <v>133</v>
      </c>
      <c r="N133" s="8" t="s">
        <v>136</v>
      </c>
      <c r="Q133" s="4">
        <v>38.146000000000001</v>
      </c>
    </row>
    <row r="134" spans="1:17" ht="75" x14ac:dyDescent="0.25">
      <c r="A134" s="4">
        <v>4690</v>
      </c>
      <c r="F134" s="8" t="s">
        <v>132</v>
      </c>
      <c r="J134" s="8" t="s">
        <v>133</v>
      </c>
      <c r="N134" s="8" t="s">
        <v>137</v>
      </c>
      <c r="Q134" s="4">
        <v>28.273</v>
      </c>
    </row>
    <row r="135" spans="1:17" x14ac:dyDescent="0.25">
      <c r="A135" s="4">
        <v>4688</v>
      </c>
      <c r="F135" s="8" t="s">
        <v>132</v>
      </c>
      <c r="J135" s="8" t="s">
        <v>138</v>
      </c>
      <c r="Q135" s="4">
        <v>15</v>
      </c>
    </row>
    <row r="136" spans="1:17" ht="45" x14ac:dyDescent="0.25">
      <c r="A136" s="4">
        <v>4686</v>
      </c>
      <c r="F136" s="8" t="s">
        <v>132</v>
      </c>
      <c r="J136" s="8" t="s">
        <v>138</v>
      </c>
      <c r="N136" s="8" t="s">
        <v>139</v>
      </c>
      <c r="Q136" s="4">
        <v>28.291</v>
      </c>
    </row>
    <row r="137" spans="1:17" ht="45" x14ac:dyDescent="0.25">
      <c r="A137" s="4">
        <v>4687</v>
      </c>
      <c r="F137" s="8" t="s">
        <v>132</v>
      </c>
      <c r="J137" s="8" t="s">
        <v>138</v>
      </c>
      <c r="N137" s="8" t="s">
        <v>140</v>
      </c>
      <c r="Q137" s="4">
        <v>71.709000000000003</v>
      </c>
    </row>
    <row r="138" spans="1:17" x14ac:dyDescent="0.25">
      <c r="A138" s="4">
        <v>4685</v>
      </c>
      <c r="F138" s="8" t="s">
        <v>132</v>
      </c>
      <c r="J138" s="8" t="s">
        <v>141</v>
      </c>
      <c r="Q138" s="4">
        <v>25</v>
      </c>
    </row>
    <row r="139" spans="1:17" ht="45" x14ac:dyDescent="0.25">
      <c r="A139" s="4">
        <v>4684</v>
      </c>
      <c r="F139" s="8" t="s">
        <v>132</v>
      </c>
      <c r="J139" s="8" t="s">
        <v>141</v>
      </c>
      <c r="N139" s="8" t="s">
        <v>142</v>
      </c>
      <c r="Q139" s="4">
        <v>22.248000000000001</v>
      </c>
    </row>
    <row r="140" spans="1:17" ht="45" x14ac:dyDescent="0.25">
      <c r="A140" s="4">
        <v>4681</v>
      </c>
      <c r="F140" s="8" t="s">
        <v>132</v>
      </c>
      <c r="J140" s="8" t="s">
        <v>141</v>
      </c>
      <c r="N140" s="8" t="s">
        <v>143</v>
      </c>
      <c r="Q140" s="4">
        <v>16.324000000000002</v>
      </c>
    </row>
    <row r="141" spans="1:17" ht="75" x14ac:dyDescent="0.25">
      <c r="A141" s="4">
        <v>4683</v>
      </c>
      <c r="F141" s="8" t="s">
        <v>132</v>
      </c>
      <c r="J141" s="8" t="s">
        <v>141</v>
      </c>
      <c r="N141" s="8" t="s">
        <v>144</v>
      </c>
      <c r="Q141" s="4">
        <v>13.714</v>
      </c>
    </row>
    <row r="142" spans="1:17" ht="45" x14ac:dyDescent="0.25">
      <c r="A142" s="4">
        <v>4682</v>
      </c>
      <c r="F142" s="8" t="s">
        <v>132</v>
      </c>
      <c r="J142" s="8" t="s">
        <v>141</v>
      </c>
      <c r="N142" s="8" t="s">
        <v>145</v>
      </c>
      <c r="Q142" s="4">
        <v>47.713999999999999</v>
      </c>
    </row>
    <row r="143" spans="1:17" ht="45" x14ac:dyDescent="0.25">
      <c r="A143" s="4">
        <v>4699</v>
      </c>
      <c r="F143" s="8" t="s">
        <v>132</v>
      </c>
      <c r="J143" s="8" t="s">
        <v>146</v>
      </c>
      <c r="Q143" s="4">
        <v>25</v>
      </c>
    </row>
    <row r="144" spans="1:17" ht="75" x14ac:dyDescent="0.25">
      <c r="A144" s="4">
        <v>4694</v>
      </c>
      <c r="F144" s="8" t="s">
        <v>132</v>
      </c>
      <c r="J144" s="8" t="s">
        <v>146</v>
      </c>
      <c r="N144" s="8" t="s">
        <v>147</v>
      </c>
      <c r="Q144" s="4">
        <v>10</v>
      </c>
    </row>
    <row r="145" spans="1:17" ht="60" x14ac:dyDescent="0.25">
      <c r="A145" s="4">
        <v>4695</v>
      </c>
      <c r="F145" s="8" t="s">
        <v>132</v>
      </c>
      <c r="J145" s="8" t="s">
        <v>146</v>
      </c>
      <c r="N145" s="8" t="s">
        <v>148</v>
      </c>
      <c r="Q145" s="4">
        <v>20</v>
      </c>
    </row>
    <row r="146" spans="1:17" ht="45" x14ac:dyDescent="0.25">
      <c r="A146" s="4">
        <v>4697</v>
      </c>
      <c r="F146" s="8" t="s">
        <v>132</v>
      </c>
      <c r="J146" s="8" t="s">
        <v>146</v>
      </c>
      <c r="N146" s="8" t="s">
        <v>149</v>
      </c>
      <c r="Q146" s="4">
        <v>10</v>
      </c>
    </row>
    <row r="147" spans="1:17" ht="45" x14ac:dyDescent="0.25">
      <c r="A147" s="4">
        <v>4698</v>
      </c>
      <c r="F147" s="8" t="s">
        <v>132</v>
      </c>
      <c r="J147" s="8" t="s">
        <v>146</v>
      </c>
      <c r="N147" s="8" t="s">
        <v>150</v>
      </c>
      <c r="Q147" s="4">
        <v>25</v>
      </c>
    </row>
    <row r="148" spans="1:17" ht="75" x14ac:dyDescent="0.25">
      <c r="A148" s="4">
        <v>4696</v>
      </c>
      <c r="F148" s="8" t="s">
        <v>132</v>
      </c>
      <c r="J148" s="8" t="s">
        <v>146</v>
      </c>
      <c r="N148" s="8" t="s">
        <v>151</v>
      </c>
      <c r="Q148" s="4">
        <v>35</v>
      </c>
    </row>
    <row r="149" spans="1:17" ht="30" x14ac:dyDescent="0.25">
      <c r="A149" s="4">
        <v>4739</v>
      </c>
      <c r="F149" s="8" t="s">
        <v>152</v>
      </c>
      <c r="Q149" s="4">
        <v>1</v>
      </c>
    </row>
    <row r="150" spans="1:17" ht="30" x14ac:dyDescent="0.25">
      <c r="A150" s="4">
        <v>4738</v>
      </c>
      <c r="F150" s="8" t="s">
        <v>152</v>
      </c>
      <c r="J150" s="8" t="s">
        <v>153</v>
      </c>
      <c r="Q150" s="4">
        <v>100</v>
      </c>
    </row>
    <row r="151" spans="1:17" ht="45" x14ac:dyDescent="0.25">
      <c r="A151" s="4">
        <v>4736</v>
      </c>
      <c r="F151" s="8" t="s">
        <v>152</v>
      </c>
      <c r="J151" s="8" t="s">
        <v>153</v>
      </c>
      <c r="N151" s="8" t="s">
        <v>154</v>
      </c>
      <c r="Q151" s="4">
        <v>65</v>
      </c>
    </row>
    <row r="152" spans="1:17" ht="60" x14ac:dyDescent="0.25">
      <c r="A152" s="4">
        <v>4737</v>
      </c>
      <c r="F152" s="8" t="s">
        <v>152</v>
      </c>
      <c r="J152" s="8" t="s">
        <v>153</v>
      </c>
      <c r="N152" s="8" t="s">
        <v>155</v>
      </c>
      <c r="Q152" s="4">
        <v>35</v>
      </c>
    </row>
    <row r="153" spans="1:17" x14ac:dyDescent="0.25">
      <c r="A153" s="4">
        <v>4823</v>
      </c>
      <c r="F153" s="8" t="s">
        <v>156</v>
      </c>
      <c r="Q153" s="4">
        <v>58</v>
      </c>
    </row>
    <row r="154" spans="1:17" x14ac:dyDescent="0.25">
      <c r="A154" s="4">
        <v>4801</v>
      </c>
      <c r="F154" s="8" t="s">
        <v>156</v>
      </c>
      <c r="J154" s="8" t="s">
        <v>157</v>
      </c>
      <c r="Q154" s="4">
        <v>1</v>
      </c>
    </row>
    <row r="155" spans="1:17" x14ac:dyDescent="0.25">
      <c r="A155" s="4">
        <v>4799</v>
      </c>
      <c r="F155" s="8" t="s">
        <v>156</v>
      </c>
      <c r="J155" s="8" t="s">
        <v>157</v>
      </c>
      <c r="N155" s="8" t="s">
        <v>158</v>
      </c>
      <c r="Q155" s="4">
        <v>28</v>
      </c>
    </row>
    <row r="156" spans="1:17" ht="30" x14ac:dyDescent="0.25">
      <c r="A156" s="4">
        <v>4800</v>
      </c>
      <c r="F156" s="8" t="s">
        <v>156</v>
      </c>
      <c r="J156" s="8" t="s">
        <v>157</v>
      </c>
      <c r="N156" s="8" t="s">
        <v>159</v>
      </c>
      <c r="Q156" s="4">
        <v>72</v>
      </c>
    </row>
    <row r="157" spans="1:17" x14ac:dyDescent="0.25">
      <c r="A157" s="4">
        <v>4803</v>
      </c>
      <c r="F157" s="8" t="s">
        <v>156</v>
      </c>
      <c r="J157" s="8" t="s">
        <v>160</v>
      </c>
      <c r="Q157" s="4">
        <v>1</v>
      </c>
    </row>
    <row r="158" spans="1:17" ht="45" x14ac:dyDescent="0.25">
      <c r="A158" s="4">
        <v>4802</v>
      </c>
      <c r="F158" s="8" t="s">
        <v>156</v>
      </c>
      <c r="J158" s="8" t="s">
        <v>160</v>
      </c>
      <c r="N158" s="8" t="s">
        <v>161</v>
      </c>
      <c r="Q158" s="4">
        <v>100</v>
      </c>
    </row>
    <row r="159" spans="1:17" ht="30" x14ac:dyDescent="0.25">
      <c r="A159" s="4">
        <v>4822</v>
      </c>
      <c r="F159" s="8" t="s">
        <v>156</v>
      </c>
      <c r="J159" s="8" t="s">
        <v>162</v>
      </c>
      <c r="Q159" s="4">
        <v>2</v>
      </c>
    </row>
    <row r="160" spans="1:17" ht="30" x14ac:dyDescent="0.25">
      <c r="A160" s="4">
        <v>4821</v>
      </c>
      <c r="F160" s="8" t="s">
        <v>156</v>
      </c>
      <c r="J160" s="8" t="s">
        <v>162</v>
      </c>
      <c r="N160" s="8" t="s">
        <v>163</v>
      </c>
      <c r="Q160" s="4">
        <v>100</v>
      </c>
    </row>
    <row r="161" spans="1:17" ht="30" x14ac:dyDescent="0.25">
      <c r="A161" s="4">
        <v>4820</v>
      </c>
      <c r="F161" s="8" t="s">
        <v>156</v>
      </c>
      <c r="J161" s="8" t="s">
        <v>164</v>
      </c>
      <c r="Q161" s="4">
        <v>90</v>
      </c>
    </row>
    <row r="162" spans="1:17" ht="30" x14ac:dyDescent="0.25">
      <c r="A162" s="4">
        <v>4817</v>
      </c>
      <c r="F162" s="8" t="s">
        <v>156</v>
      </c>
      <c r="J162" s="8" t="s">
        <v>164</v>
      </c>
      <c r="N162" s="8" t="s">
        <v>165</v>
      </c>
      <c r="Q162" s="4">
        <v>95</v>
      </c>
    </row>
    <row r="163" spans="1:17" ht="30" x14ac:dyDescent="0.25">
      <c r="A163" s="4">
        <v>4816</v>
      </c>
      <c r="F163" s="8" t="s">
        <v>156</v>
      </c>
      <c r="J163" s="8" t="s">
        <v>164</v>
      </c>
      <c r="N163" s="8" t="s">
        <v>166</v>
      </c>
      <c r="Q163" s="4">
        <v>3</v>
      </c>
    </row>
    <row r="164" spans="1:17" ht="30" x14ac:dyDescent="0.25">
      <c r="A164" s="4">
        <v>4819</v>
      </c>
      <c r="F164" s="8" t="s">
        <v>156</v>
      </c>
      <c r="J164" s="8" t="s">
        <v>164</v>
      </c>
      <c r="N164" s="8" t="s">
        <v>167</v>
      </c>
      <c r="Q164" s="4">
        <v>1</v>
      </c>
    </row>
    <row r="165" spans="1:17" ht="45" x14ac:dyDescent="0.25">
      <c r="A165" s="4">
        <v>4818</v>
      </c>
      <c r="F165" s="8" t="s">
        <v>156</v>
      </c>
      <c r="J165" s="8" t="s">
        <v>164</v>
      </c>
      <c r="N165" s="8" t="s">
        <v>168</v>
      </c>
      <c r="Q165" s="4">
        <v>1</v>
      </c>
    </row>
    <row r="166" spans="1:17" x14ac:dyDescent="0.25">
      <c r="A166" s="4">
        <v>4794</v>
      </c>
      <c r="F166" s="8" t="s">
        <v>156</v>
      </c>
      <c r="J166" s="8" t="s">
        <v>169</v>
      </c>
      <c r="Q166" s="4">
        <v>1</v>
      </c>
    </row>
    <row r="167" spans="1:17" ht="30" x14ac:dyDescent="0.25">
      <c r="A167" s="4">
        <v>4792</v>
      </c>
      <c r="F167" s="8" t="s">
        <v>156</v>
      </c>
      <c r="J167" s="8" t="s">
        <v>169</v>
      </c>
      <c r="N167" s="8" t="s">
        <v>170</v>
      </c>
      <c r="Q167" s="4">
        <v>3.4649999999999999</v>
      </c>
    </row>
    <row r="168" spans="1:17" ht="30" x14ac:dyDescent="0.25">
      <c r="A168" s="4">
        <v>4791</v>
      </c>
      <c r="F168" s="8" t="s">
        <v>156</v>
      </c>
      <c r="J168" s="8" t="s">
        <v>169</v>
      </c>
      <c r="N168" s="8" t="s">
        <v>171</v>
      </c>
      <c r="Q168" s="4">
        <v>69.024000000000001</v>
      </c>
    </row>
    <row r="169" spans="1:17" ht="30" x14ac:dyDescent="0.25">
      <c r="A169" s="4">
        <v>4793</v>
      </c>
      <c r="F169" s="8" t="s">
        <v>156</v>
      </c>
      <c r="J169" s="8" t="s">
        <v>169</v>
      </c>
      <c r="N169" s="8" t="s">
        <v>172</v>
      </c>
      <c r="Q169" s="4">
        <v>27.510999999999999</v>
      </c>
    </row>
    <row r="170" spans="1:17" x14ac:dyDescent="0.25">
      <c r="A170" s="4">
        <v>4815</v>
      </c>
      <c r="F170" s="8" t="s">
        <v>156</v>
      </c>
      <c r="J170" s="8" t="s">
        <v>173</v>
      </c>
      <c r="Q170" s="4">
        <v>1</v>
      </c>
    </row>
    <row r="171" spans="1:17" ht="30" x14ac:dyDescent="0.25">
      <c r="A171" s="4">
        <v>4813</v>
      </c>
      <c r="F171" s="8" t="s">
        <v>156</v>
      </c>
      <c r="J171" s="8" t="s">
        <v>173</v>
      </c>
      <c r="N171" s="8" t="s">
        <v>174</v>
      </c>
      <c r="Q171" s="4">
        <v>25.835000000000001</v>
      </c>
    </row>
    <row r="172" spans="1:17" ht="30" x14ac:dyDescent="0.25">
      <c r="A172" s="4">
        <v>4812</v>
      </c>
      <c r="F172" s="8" t="s">
        <v>156</v>
      </c>
      <c r="J172" s="8" t="s">
        <v>173</v>
      </c>
      <c r="N172" s="8" t="s">
        <v>175</v>
      </c>
      <c r="Q172" s="4">
        <v>50.377000000000002</v>
      </c>
    </row>
    <row r="173" spans="1:17" ht="45" x14ac:dyDescent="0.25">
      <c r="A173" s="4">
        <v>4814</v>
      </c>
      <c r="F173" s="8" t="s">
        <v>156</v>
      </c>
      <c r="J173" s="8" t="s">
        <v>173</v>
      </c>
      <c r="N173" s="8" t="s">
        <v>176</v>
      </c>
      <c r="Q173" s="4">
        <v>23.788</v>
      </c>
    </row>
    <row r="174" spans="1:17" x14ac:dyDescent="0.25">
      <c r="A174" s="4">
        <v>4805</v>
      </c>
      <c r="F174" s="8" t="s">
        <v>156</v>
      </c>
      <c r="J174" s="8" t="s">
        <v>177</v>
      </c>
      <c r="Q174" s="4">
        <v>1</v>
      </c>
    </row>
    <row r="175" spans="1:17" ht="45" x14ac:dyDescent="0.25">
      <c r="A175" s="4">
        <v>4804</v>
      </c>
      <c r="F175" s="8" t="s">
        <v>156</v>
      </c>
      <c r="J175" s="8" t="s">
        <v>177</v>
      </c>
      <c r="N175" s="8" t="s">
        <v>178</v>
      </c>
      <c r="Q175" s="4">
        <v>100</v>
      </c>
    </row>
    <row r="176" spans="1:17" x14ac:dyDescent="0.25">
      <c r="A176" s="4">
        <v>4798</v>
      </c>
      <c r="F176" s="8" t="s">
        <v>156</v>
      </c>
      <c r="J176" s="8" t="s">
        <v>179</v>
      </c>
      <c r="Q176" s="4">
        <v>1</v>
      </c>
    </row>
    <row r="177" spans="1:17" ht="30" x14ac:dyDescent="0.25">
      <c r="A177" s="4">
        <v>4797</v>
      </c>
      <c r="F177" s="8" t="s">
        <v>156</v>
      </c>
      <c r="J177" s="8" t="s">
        <v>179</v>
      </c>
      <c r="N177" s="8" t="s">
        <v>180</v>
      </c>
      <c r="Q177" s="4">
        <v>100</v>
      </c>
    </row>
    <row r="178" spans="1:17" ht="30" x14ac:dyDescent="0.25">
      <c r="A178" s="4">
        <v>4796</v>
      </c>
      <c r="F178" s="8" t="s">
        <v>156</v>
      </c>
      <c r="J178" s="8" t="s">
        <v>181</v>
      </c>
      <c r="Q178" s="4">
        <v>1</v>
      </c>
    </row>
    <row r="179" spans="1:17" ht="60" x14ac:dyDescent="0.25">
      <c r="A179" s="4">
        <v>4795</v>
      </c>
      <c r="F179" s="8" t="s">
        <v>156</v>
      </c>
      <c r="J179" s="8" t="s">
        <v>181</v>
      </c>
      <c r="N179" s="8" t="s">
        <v>182</v>
      </c>
      <c r="Q179" s="4">
        <v>100</v>
      </c>
    </row>
    <row r="180" spans="1:17" ht="30" x14ac:dyDescent="0.25">
      <c r="A180" s="4">
        <v>4811</v>
      </c>
      <c r="F180" s="8" t="s">
        <v>156</v>
      </c>
      <c r="J180" s="8" t="s">
        <v>183</v>
      </c>
      <c r="Q180" s="4">
        <v>1</v>
      </c>
    </row>
    <row r="181" spans="1:17" ht="30" x14ac:dyDescent="0.25">
      <c r="A181" s="4">
        <v>4809</v>
      </c>
      <c r="F181" s="8" t="s">
        <v>156</v>
      </c>
      <c r="J181" s="8" t="s">
        <v>183</v>
      </c>
      <c r="N181" s="8" t="s">
        <v>184</v>
      </c>
      <c r="Q181" s="4">
        <v>13.15</v>
      </c>
    </row>
    <row r="182" spans="1:17" ht="30" x14ac:dyDescent="0.25">
      <c r="A182" s="4">
        <v>4808</v>
      </c>
      <c r="F182" s="8" t="s">
        <v>156</v>
      </c>
      <c r="J182" s="8" t="s">
        <v>183</v>
      </c>
      <c r="N182" s="8" t="s">
        <v>185</v>
      </c>
      <c r="Q182" s="4">
        <v>17.411000000000001</v>
      </c>
    </row>
    <row r="183" spans="1:17" ht="30" x14ac:dyDescent="0.25">
      <c r="A183" s="4">
        <v>4810</v>
      </c>
      <c r="F183" s="8" t="s">
        <v>156</v>
      </c>
      <c r="J183" s="8" t="s">
        <v>183</v>
      </c>
      <c r="N183" s="8" t="s">
        <v>186</v>
      </c>
      <c r="Q183" s="4">
        <v>30.433</v>
      </c>
    </row>
    <row r="184" spans="1:17" ht="30" x14ac:dyDescent="0.25">
      <c r="A184" s="4">
        <v>4806</v>
      </c>
      <c r="F184" s="8" t="s">
        <v>156</v>
      </c>
      <c r="J184" s="8" t="s">
        <v>183</v>
      </c>
      <c r="N184" s="8" t="s">
        <v>187</v>
      </c>
      <c r="Q184" s="4">
        <v>11.752000000000001</v>
      </c>
    </row>
    <row r="185" spans="1:17" ht="30" x14ac:dyDescent="0.25">
      <c r="A185" s="4">
        <v>4807</v>
      </c>
      <c r="F185" s="8" t="s">
        <v>156</v>
      </c>
      <c r="J185" s="8" t="s">
        <v>183</v>
      </c>
      <c r="N185" s="8" t="s">
        <v>188</v>
      </c>
      <c r="Q185" s="4">
        <v>27.254000000000001</v>
      </c>
    </row>
    <row r="186" spans="1:17" ht="45" x14ac:dyDescent="0.25">
      <c r="A186" s="4">
        <v>5148</v>
      </c>
      <c r="B186" s="8" t="s">
        <v>189</v>
      </c>
      <c r="Q186" s="4">
        <v>7</v>
      </c>
    </row>
    <row r="187" spans="1:17" ht="45" x14ac:dyDescent="0.25">
      <c r="A187" s="4">
        <v>5085</v>
      </c>
      <c r="B187" s="8" t="s">
        <v>189</v>
      </c>
      <c r="F187" s="8" t="s">
        <v>190</v>
      </c>
      <c r="Q187" s="4">
        <v>40</v>
      </c>
    </row>
    <row r="188" spans="1:17" ht="45" x14ac:dyDescent="0.25">
      <c r="A188" s="4">
        <v>5084</v>
      </c>
      <c r="B188" s="8" t="s">
        <v>189</v>
      </c>
      <c r="F188" s="8" t="s">
        <v>190</v>
      </c>
      <c r="J188" s="8" t="s">
        <v>191</v>
      </c>
      <c r="Q188" s="4">
        <v>8.0440000000000005</v>
      </c>
    </row>
    <row r="189" spans="1:17" ht="60" x14ac:dyDescent="0.25">
      <c r="A189" s="4">
        <v>5083</v>
      </c>
      <c r="B189" s="8" t="s">
        <v>189</v>
      </c>
      <c r="F189" s="8" t="s">
        <v>190</v>
      </c>
      <c r="J189" s="8" t="s">
        <v>191</v>
      </c>
      <c r="N189" s="8" t="s">
        <v>192</v>
      </c>
      <c r="Q189" s="4">
        <v>35</v>
      </c>
    </row>
    <row r="190" spans="1:17" ht="45" x14ac:dyDescent="0.25">
      <c r="A190" s="4">
        <v>5082</v>
      </c>
      <c r="B190" s="8" t="s">
        <v>189</v>
      </c>
      <c r="F190" s="8" t="s">
        <v>190</v>
      </c>
      <c r="J190" s="8" t="s">
        <v>191</v>
      </c>
      <c r="N190" s="8" t="s">
        <v>193</v>
      </c>
      <c r="Q190" s="4">
        <v>35</v>
      </c>
    </row>
    <row r="191" spans="1:17" ht="45" x14ac:dyDescent="0.25">
      <c r="A191" s="4">
        <v>5081</v>
      </c>
      <c r="B191" s="8" t="s">
        <v>189</v>
      </c>
      <c r="F191" s="8" t="s">
        <v>190</v>
      </c>
      <c r="J191" s="8" t="s">
        <v>191</v>
      </c>
      <c r="N191" s="8" t="s">
        <v>194</v>
      </c>
      <c r="Q191" s="4">
        <v>30</v>
      </c>
    </row>
    <row r="192" spans="1:17" ht="45" x14ac:dyDescent="0.25">
      <c r="A192" s="4">
        <v>5080</v>
      </c>
      <c r="B192" s="8" t="s">
        <v>189</v>
      </c>
      <c r="F192" s="8" t="s">
        <v>190</v>
      </c>
      <c r="J192" s="8" t="s">
        <v>195</v>
      </c>
      <c r="Q192" s="4">
        <v>1.4850000000000001</v>
      </c>
    </row>
    <row r="193" spans="1:17" ht="45" x14ac:dyDescent="0.25">
      <c r="A193" s="4">
        <v>5079</v>
      </c>
      <c r="B193" s="8" t="s">
        <v>189</v>
      </c>
      <c r="F193" s="8" t="s">
        <v>190</v>
      </c>
      <c r="J193" s="8" t="s">
        <v>195</v>
      </c>
      <c r="N193" s="8" t="s">
        <v>196</v>
      </c>
      <c r="Q193" s="4">
        <v>15</v>
      </c>
    </row>
    <row r="194" spans="1:17" ht="45" x14ac:dyDescent="0.25">
      <c r="A194" s="4">
        <v>5078</v>
      </c>
      <c r="B194" s="8" t="s">
        <v>189</v>
      </c>
      <c r="F194" s="8" t="s">
        <v>190</v>
      </c>
      <c r="J194" s="8" t="s">
        <v>195</v>
      </c>
      <c r="N194" s="8" t="s">
        <v>197</v>
      </c>
      <c r="Q194" s="4">
        <v>85</v>
      </c>
    </row>
    <row r="195" spans="1:17" ht="45" x14ac:dyDescent="0.25">
      <c r="A195" s="4">
        <v>5077</v>
      </c>
      <c r="B195" s="8" t="s">
        <v>189</v>
      </c>
      <c r="F195" s="8" t="s">
        <v>190</v>
      </c>
      <c r="J195" s="8" t="s">
        <v>198</v>
      </c>
      <c r="Q195" s="4">
        <v>90.471000000000004</v>
      </c>
    </row>
    <row r="196" spans="1:17" ht="60" x14ac:dyDescent="0.25">
      <c r="A196" s="4">
        <v>5071</v>
      </c>
      <c r="B196" s="8" t="s">
        <v>189</v>
      </c>
      <c r="F196" s="8" t="s">
        <v>190</v>
      </c>
      <c r="J196" s="8" t="s">
        <v>198</v>
      </c>
      <c r="N196" s="8" t="s">
        <v>199</v>
      </c>
      <c r="Q196" s="4">
        <v>10</v>
      </c>
    </row>
    <row r="197" spans="1:17" ht="45" x14ac:dyDescent="0.25">
      <c r="A197" s="4">
        <v>5074</v>
      </c>
      <c r="B197" s="8" t="s">
        <v>189</v>
      </c>
      <c r="F197" s="8" t="s">
        <v>190</v>
      </c>
      <c r="J197" s="8" t="s">
        <v>198</v>
      </c>
      <c r="N197" s="8" t="s">
        <v>200</v>
      </c>
      <c r="Q197" s="4">
        <v>8</v>
      </c>
    </row>
    <row r="198" spans="1:17" ht="60" x14ac:dyDescent="0.25">
      <c r="A198" s="4">
        <v>5075</v>
      </c>
      <c r="B198" s="8" t="s">
        <v>189</v>
      </c>
      <c r="F198" s="8" t="s">
        <v>190</v>
      </c>
      <c r="J198" s="8" t="s">
        <v>198</v>
      </c>
      <c r="N198" s="8" t="s">
        <v>201</v>
      </c>
      <c r="Q198" s="4">
        <v>40</v>
      </c>
    </row>
    <row r="199" spans="1:17" ht="60" x14ac:dyDescent="0.25">
      <c r="A199" s="4">
        <v>5073</v>
      </c>
      <c r="B199" s="8" t="s">
        <v>189</v>
      </c>
      <c r="F199" s="8" t="s">
        <v>190</v>
      </c>
      <c r="J199" s="8" t="s">
        <v>198</v>
      </c>
      <c r="N199" s="8" t="s">
        <v>202</v>
      </c>
      <c r="Q199" s="4">
        <v>8</v>
      </c>
    </row>
    <row r="200" spans="1:17" ht="45" x14ac:dyDescent="0.25">
      <c r="A200" s="4">
        <v>5076</v>
      </c>
      <c r="B200" s="8" t="s">
        <v>189</v>
      </c>
      <c r="F200" s="8" t="s">
        <v>190</v>
      </c>
      <c r="J200" s="8" t="s">
        <v>198</v>
      </c>
      <c r="N200" s="8" t="s">
        <v>203</v>
      </c>
      <c r="Q200" s="4">
        <v>17</v>
      </c>
    </row>
    <row r="201" spans="1:17" ht="45" x14ac:dyDescent="0.25">
      <c r="A201" s="4">
        <v>5070</v>
      </c>
      <c r="B201" s="8" t="s">
        <v>189</v>
      </c>
      <c r="F201" s="8" t="s">
        <v>190</v>
      </c>
      <c r="J201" s="8" t="s">
        <v>198</v>
      </c>
      <c r="N201" s="8" t="s">
        <v>204</v>
      </c>
      <c r="Q201" s="4">
        <v>8</v>
      </c>
    </row>
    <row r="202" spans="1:17" ht="45" x14ac:dyDescent="0.25">
      <c r="A202" s="4">
        <v>5072</v>
      </c>
      <c r="B202" s="8" t="s">
        <v>189</v>
      </c>
      <c r="F202" s="8" t="s">
        <v>190</v>
      </c>
      <c r="J202" s="8" t="s">
        <v>198</v>
      </c>
      <c r="N202" s="8" t="s">
        <v>205</v>
      </c>
      <c r="Q202" s="4">
        <v>7</v>
      </c>
    </row>
    <row r="203" spans="1:17" ht="45" x14ac:dyDescent="0.25">
      <c r="A203" s="4">
        <v>5069</v>
      </c>
      <c r="B203" s="8" t="s">
        <v>189</v>
      </c>
      <c r="F203" s="8" t="s">
        <v>190</v>
      </c>
      <c r="J203" s="8" t="s">
        <v>198</v>
      </c>
      <c r="N203" s="8" t="s">
        <v>206</v>
      </c>
      <c r="Q203" s="4">
        <v>2</v>
      </c>
    </row>
    <row r="204" spans="1:17" ht="45" x14ac:dyDescent="0.25">
      <c r="A204" s="4">
        <v>5147</v>
      </c>
      <c r="B204" s="8" t="s">
        <v>189</v>
      </c>
      <c r="F204" s="8" t="s">
        <v>207</v>
      </c>
      <c r="Q204" s="4">
        <v>30</v>
      </c>
    </row>
    <row r="205" spans="1:17" ht="45" x14ac:dyDescent="0.25">
      <c r="A205" s="4">
        <v>5128</v>
      </c>
      <c r="B205" s="8" t="s">
        <v>189</v>
      </c>
      <c r="F205" s="8" t="s">
        <v>207</v>
      </c>
      <c r="J205" s="8" t="s">
        <v>208</v>
      </c>
      <c r="Q205" s="4">
        <v>81.926000000000002</v>
      </c>
    </row>
    <row r="206" spans="1:17" ht="45" x14ac:dyDescent="0.25">
      <c r="A206" s="4">
        <v>5112</v>
      </c>
      <c r="B206" s="8" t="s">
        <v>189</v>
      </c>
      <c r="F206" s="8" t="s">
        <v>207</v>
      </c>
      <c r="J206" s="8" t="s">
        <v>208</v>
      </c>
      <c r="N206" s="8" t="s">
        <v>209</v>
      </c>
      <c r="Q206" s="4">
        <v>3.9590000000000001</v>
      </c>
    </row>
    <row r="207" spans="1:17" ht="45" x14ac:dyDescent="0.25">
      <c r="A207" s="4">
        <v>5121</v>
      </c>
      <c r="B207" s="8" t="s">
        <v>189</v>
      </c>
      <c r="F207" s="8" t="s">
        <v>207</v>
      </c>
      <c r="J207" s="8" t="s">
        <v>208</v>
      </c>
      <c r="N207" s="8" t="s">
        <v>210</v>
      </c>
      <c r="Q207" s="4">
        <v>3.3260000000000001</v>
      </c>
    </row>
    <row r="208" spans="1:17" ht="45" x14ac:dyDescent="0.25">
      <c r="A208" s="4">
        <v>5117</v>
      </c>
      <c r="B208" s="8" t="s">
        <v>189</v>
      </c>
      <c r="F208" s="8" t="s">
        <v>207</v>
      </c>
      <c r="J208" s="8" t="s">
        <v>208</v>
      </c>
      <c r="N208" s="8" t="s">
        <v>211</v>
      </c>
      <c r="Q208" s="4">
        <v>4.9960000000000004</v>
      </c>
    </row>
    <row r="209" spans="1:17" ht="45" x14ac:dyDescent="0.25">
      <c r="A209" s="4">
        <v>5122</v>
      </c>
      <c r="B209" s="8" t="s">
        <v>189</v>
      </c>
      <c r="F209" s="8" t="s">
        <v>207</v>
      </c>
      <c r="J209" s="8" t="s">
        <v>208</v>
      </c>
      <c r="N209" s="8" t="s">
        <v>212</v>
      </c>
      <c r="Q209" s="4">
        <v>5.5430000000000001</v>
      </c>
    </row>
    <row r="210" spans="1:17" ht="45" x14ac:dyDescent="0.25">
      <c r="A210" s="4">
        <v>5124</v>
      </c>
      <c r="B210" s="8" t="s">
        <v>189</v>
      </c>
      <c r="F210" s="8" t="s">
        <v>207</v>
      </c>
      <c r="J210" s="8" t="s">
        <v>208</v>
      </c>
      <c r="N210" s="8" t="s">
        <v>213</v>
      </c>
      <c r="Q210" s="4">
        <v>11.64</v>
      </c>
    </row>
    <row r="211" spans="1:17" ht="45" x14ac:dyDescent="0.25">
      <c r="A211" s="4">
        <v>5119</v>
      </c>
      <c r="B211" s="8" t="s">
        <v>189</v>
      </c>
      <c r="F211" s="8" t="s">
        <v>207</v>
      </c>
      <c r="J211" s="8" t="s">
        <v>208</v>
      </c>
      <c r="N211" s="8" t="s">
        <v>214</v>
      </c>
      <c r="Q211" s="4">
        <v>0.95199999999999996</v>
      </c>
    </row>
    <row r="212" spans="1:17" ht="60" x14ac:dyDescent="0.25">
      <c r="A212" s="4">
        <v>5110</v>
      </c>
      <c r="B212" s="8" t="s">
        <v>189</v>
      </c>
      <c r="F212" s="8" t="s">
        <v>207</v>
      </c>
      <c r="J212" s="8" t="s">
        <v>208</v>
      </c>
      <c r="N212" s="8" t="s">
        <v>215</v>
      </c>
      <c r="Q212" s="4">
        <v>3.0409999999999999</v>
      </c>
    </row>
    <row r="213" spans="1:17" ht="45" x14ac:dyDescent="0.25">
      <c r="A213" s="4">
        <v>5120</v>
      </c>
      <c r="B213" s="8" t="s">
        <v>189</v>
      </c>
      <c r="F213" s="8" t="s">
        <v>207</v>
      </c>
      <c r="J213" s="8" t="s">
        <v>208</v>
      </c>
      <c r="N213" s="8" t="s">
        <v>216</v>
      </c>
      <c r="Q213" s="4">
        <v>1.901</v>
      </c>
    </row>
    <row r="214" spans="1:17" ht="75" x14ac:dyDescent="0.25">
      <c r="A214" s="4">
        <v>5115</v>
      </c>
      <c r="B214" s="8" t="s">
        <v>189</v>
      </c>
      <c r="F214" s="8" t="s">
        <v>207</v>
      </c>
      <c r="J214" s="8" t="s">
        <v>208</v>
      </c>
      <c r="N214" s="8" t="s">
        <v>217</v>
      </c>
      <c r="Q214" s="4">
        <v>2.2170000000000001</v>
      </c>
    </row>
    <row r="215" spans="1:17" ht="45" x14ac:dyDescent="0.25">
      <c r="A215" s="4">
        <v>5113</v>
      </c>
      <c r="B215" s="8" t="s">
        <v>189</v>
      </c>
      <c r="F215" s="8" t="s">
        <v>207</v>
      </c>
      <c r="J215" s="8" t="s">
        <v>208</v>
      </c>
      <c r="N215" s="8" t="s">
        <v>218</v>
      </c>
      <c r="Q215" s="4">
        <v>6.9690000000000003</v>
      </c>
    </row>
    <row r="216" spans="1:17" ht="45" x14ac:dyDescent="0.25">
      <c r="A216" s="4">
        <v>5116</v>
      </c>
      <c r="B216" s="8" t="s">
        <v>189</v>
      </c>
      <c r="F216" s="8" t="s">
        <v>207</v>
      </c>
      <c r="J216" s="8" t="s">
        <v>208</v>
      </c>
      <c r="N216" s="8" t="s">
        <v>219</v>
      </c>
      <c r="Q216" s="4">
        <v>0.95</v>
      </c>
    </row>
    <row r="217" spans="1:17" ht="45" x14ac:dyDescent="0.25">
      <c r="A217" s="4">
        <v>5114</v>
      </c>
      <c r="B217" s="8" t="s">
        <v>189</v>
      </c>
      <c r="F217" s="8" t="s">
        <v>207</v>
      </c>
      <c r="J217" s="8" t="s">
        <v>208</v>
      </c>
      <c r="N217" s="8" t="s">
        <v>220</v>
      </c>
      <c r="Q217" s="4">
        <v>39.332999999999998</v>
      </c>
    </row>
    <row r="218" spans="1:17" ht="45" x14ac:dyDescent="0.25">
      <c r="A218" s="4">
        <v>5127</v>
      </c>
      <c r="B218" s="8" t="s">
        <v>189</v>
      </c>
      <c r="F218" s="8" t="s">
        <v>207</v>
      </c>
      <c r="J218" s="8" t="s">
        <v>208</v>
      </c>
      <c r="N218" s="8" t="s">
        <v>221</v>
      </c>
      <c r="Q218" s="4">
        <v>3.8010000000000002</v>
      </c>
    </row>
    <row r="219" spans="1:17" ht="45" x14ac:dyDescent="0.25">
      <c r="A219" s="4">
        <v>5123</v>
      </c>
      <c r="B219" s="8" t="s">
        <v>189</v>
      </c>
      <c r="F219" s="8" t="s">
        <v>207</v>
      </c>
      <c r="J219" s="8" t="s">
        <v>208</v>
      </c>
      <c r="N219" s="8" t="s">
        <v>222</v>
      </c>
      <c r="Q219" s="4">
        <v>3.2469999999999999</v>
      </c>
    </row>
    <row r="220" spans="1:17" ht="45" x14ac:dyDescent="0.25">
      <c r="A220" s="4">
        <v>5126</v>
      </c>
      <c r="B220" s="8" t="s">
        <v>189</v>
      </c>
      <c r="F220" s="8" t="s">
        <v>207</v>
      </c>
      <c r="J220" s="8" t="s">
        <v>208</v>
      </c>
      <c r="N220" s="8" t="s">
        <v>223</v>
      </c>
      <c r="Q220" s="4">
        <v>1.1879999999999999</v>
      </c>
    </row>
    <row r="221" spans="1:17" ht="45" x14ac:dyDescent="0.25">
      <c r="A221" s="4">
        <v>5125</v>
      </c>
      <c r="B221" s="8" t="s">
        <v>189</v>
      </c>
      <c r="F221" s="8" t="s">
        <v>207</v>
      </c>
      <c r="J221" s="8" t="s">
        <v>208</v>
      </c>
      <c r="N221" s="8" t="s">
        <v>224</v>
      </c>
      <c r="Q221" s="4">
        <v>1.663</v>
      </c>
    </row>
    <row r="222" spans="1:17" ht="45" x14ac:dyDescent="0.25">
      <c r="A222" s="4">
        <v>5111</v>
      </c>
      <c r="B222" s="8" t="s">
        <v>189</v>
      </c>
      <c r="F222" s="8" t="s">
        <v>207</v>
      </c>
      <c r="J222" s="8" t="s">
        <v>208</v>
      </c>
      <c r="N222" s="8" t="s">
        <v>225</v>
      </c>
      <c r="Q222" s="4">
        <v>0.998</v>
      </c>
    </row>
    <row r="223" spans="1:17" ht="45" x14ac:dyDescent="0.25">
      <c r="A223" s="4">
        <v>5118</v>
      </c>
      <c r="B223" s="8" t="s">
        <v>189</v>
      </c>
      <c r="F223" s="8" t="s">
        <v>207</v>
      </c>
      <c r="J223" s="8" t="s">
        <v>208</v>
      </c>
      <c r="N223" s="8" t="s">
        <v>226</v>
      </c>
      <c r="Q223" s="4">
        <v>4.2759999999999998</v>
      </c>
    </row>
    <row r="224" spans="1:17" ht="45" x14ac:dyDescent="0.25">
      <c r="A224" s="4">
        <v>5146</v>
      </c>
      <c r="B224" s="8" t="s">
        <v>189</v>
      </c>
      <c r="F224" s="8" t="s">
        <v>207</v>
      </c>
      <c r="J224" s="8" t="s">
        <v>227</v>
      </c>
      <c r="Q224" s="4">
        <v>10.353999999999999</v>
      </c>
    </row>
    <row r="225" spans="1:17" ht="45" x14ac:dyDescent="0.25">
      <c r="A225" s="4">
        <v>5144</v>
      </c>
      <c r="B225" s="8" t="s">
        <v>189</v>
      </c>
      <c r="F225" s="8" t="s">
        <v>207</v>
      </c>
      <c r="J225" s="8" t="s">
        <v>227</v>
      </c>
      <c r="N225" s="8" t="s">
        <v>228</v>
      </c>
      <c r="Q225" s="4">
        <v>6.7670000000000003</v>
      </c>
    </row>
    <row r="226" spans="1:17" ht="45" x14ac:dyDescent="0.25">
      <c r="A226" s="4">
        <v>5140</v>
      </c>
      <c r="B226" s="8" t="s">
        <v>189</v>
      </c>
      <c r="F226" s="8" t="s">
        <v>207</v>
      </c>
      <c r="J226" s="8" t="s">
        <v>227</v>
      </c>
      <c r="N226" s="8" t="s">
        <v>229</v>
      </c>
      <c r="Q226" s="4">
        <v>9.3979999999999997</v>
      </c>
    </row>
    <row r="227" spans="1:17" ht="45" x14ac:dyDescent="0.25">
      <c r="A227" s="4">
        <v>5143</v>
      </c>
      <c r="B227" s="8" t="s">
        <v>189</v>
      </c>
      <c r="F227" s="8" t="s">
        <v>207</v>
      </c>
      <c r="J227" s="8" t="s">
        <v>227</v>
      </c>
      <c r="N227" s="8" t="s">
        <v>230</v>
      </c>
      <c r="Q227" s="4">
        <v>9.3979999999999997</v>
      </c>
    </row>
    <row r="228" spans="1:17" ht="45" x14ac:dyDescent="0.25">
      <c r="A228" s="4">
        <v>5141</v>
      </c>
      <c r="B228" s="8" t="s">
        <v>189</v>
      </c>
      <c r="F228" s="8" t="s">
        <v>207</v>
      </c>
      <c r="J228" s="8" t="s">
        <v>227</v>
      </c>
      <c r="N228" s="8" t="s">
        <v>231</v>
      </c>
      <c r="Q228" s="4">
        <v>52.256</v>
      </c>
    </row>
    <row r="229" spans="1:17" ht="45" x14ac:dyDescent="0.25">
      <c r="A229" s="4">
        <v>5139</v>
      </c>
      <c r="B229" s="8" t="s">
        <v>189</v>
      </c>
      <c r="F229" s="8" t="s">
        <v>207</v>
      </c>
      <c r="J229" s="8" t="s">
        <v>227</v>
      </c>
      <c r="N229" s="8" t="s">
        <v>232</v>
      </c>
      <c r="Q229" s="4">
        <v>5.6390000000000002</v>
      </c>
    </row>
    <row r="230" spans="1:17" ht="45" x14ac:dyDescent="0.25">
      <c r="A230" s="4">
        <v>5145</v>
      </c>
      <c r="B230" s="8" t="s">
        <v>189</v>
      </c>
      <c r="F230" s="8" t="s">
        <v>207</v>
      </c>
      <c r="J230" s="8" t="s">
        <v>227</v>
      </c>
      <c r="N230" s="8" t="s">
        <v>233</v>
      </c>
      <c r="Q230" s="4">
        <v>7.1429999999999998</v>
      </c>
    </row>
    <row r="231" spans="1:17" ht="45" x14ac:dyDescent="0.25">
      <c r="A231" s="4">
        <v>5142</v>
      </c>
      <c r="B231" s="8" t="s">
        <v>189</v>
      </c>
      <c r="F231" s="8" t="s">
        <v>207</v>
      </c>
      <c r="J231" s="8" t="s">
        <v>227</v>
      </c>
      <c r="N231" s="8" t="s">
        <v>234</v>
      </c>
      <c r="Q231" s="4">
        <v>9.3979999999999997</v>
      </c>
    </row>
    <row r="232" spans="1:17" ht="45" x14ac:dyDescent="0.25">
      <c r="A232" s="4">
        <v>5134</v>
      </c>
      <c r="B232" s="8" t="s">
        <v>189</v>
      </c>
      <c r="F232" s="8" t="s">
        <v>207</v>
      </c>
      <c r="J232" s="8" t="s">
        <v>235</v>
      </c>
      <c r="Q232" s="4">
        <v>4.5670000000000002</v>
      </c>
    </row>
    <row r="233" spans="1:17" ht="45" x14ac:dyDescent="0.25">
      <c r="A233" s="4">
        <v>5131</v>
      </c>
      <c r="B233" s="8" t="s">
        <v>189</v>
      </c>
      <c r="F233" s="8" t="s">
        <v>207</v>
      </c>
      <c r="J233" s="8" t="s">
        <v>235</v>
      </c>
      <c r="N233" s="8" t="s">
        <v>236</v>
      </c>
      <c r="Q233" s="4">
        <v>20.454999999999998</v>
      </c>
    </row>
    <row r="234" spans="1:17" ht="60" x14ac:dyDescent="0.25">
      <c r="A234" s="4">
        <v>5132</v>
      </c>
      <c r="B234" s="8" t="s">
        <v>189</v>
      </c>
      <c r="F234" s="8" t="s">
        <v>207</v>
      </c>
      <c r="J234" s="8" t="s">
        <v>235</v>
      </c>
      <c r="N234" s="8" t="s">
        <v>237</v>
      </c>
      <c r="Q234" s="4">
        <v>11.648</v>
      </c>
    </row>
    <row r="235" spans="1:17" ht="45" x14ac:dyDescent="0.25">
      <c r="A235" s="4">
        <v>5133</v>
      </c>
      <c r="B235" s="8" t="s">
        <v>189</v>
      </c>
      <c r="F235" s="8" t="s">
        <v>207</v>
      </c>
      <c r="J235" s="8" t="s">
        <v>235</v>
      </c>
      <c r="N235" s="8" t="s">
        <v>238</v>
      </c>
      <c r="Q235" s="4">
        <v>8.5229999999999997</v>
      </c>
    </row>
    <row r="236" spans="1:17" ht="45" x14ac:dyDescent="0.25">
      <c r="A236" s="4">
        <v>5129</v>
      </c>
      <c r="B236" s="8" t="s">
        <v>189</v>
      </c>
      <c r="F236" s="8" t="s">
        <v>207</v>
      </c>
      <c r="J236" s="8" t="s">
        <v>235</v>
      </c>
      <c r="N236" s="8" t="s">
        <v>239</v>
      </c>
      <c r="Q236" s="4">
        <v>38.067999999999998</v>
      </c>
    </row>
    <row r="237" spans="1:17" ht="45" x14ac:dyDescent="0.25">
      <c r="A237" s="4">
        <v>5130</v>
      </c>
      <c r="B237" s="8" t="s">
        <v>189</v>
      </c>
      <c r="F237" s="8" t="s">
        <v>207</v>
      </c>
      <c r="J237" s="8" t="s">
        <v>235</v>
      </c>
      <c r="N237" s="8" t="s">
        <v>240</v>
      </c>
      <c r="Q237" s="4">
        <v>21.306000000000001</v>
      </c>
    </row>
    <row r="238" spans="1:17" ht="45" x14ac:dyDescent="0.25">
      <c r="A238" s="4">
        <v>5138</v>
      </c>
      <c r="B238" s="8" t="s">
        <v>189</v>
      </c>
      <c r="F238" s="8" t="s">
        <v>207</v>
      </c>
      <c r="J238" s="8" t="s">
        <v>241</v>
      </c>
      <c r="Q238" s="4">
        <v>3.153</v>
      </c>
    </row>
    <row r="239" spans="1:17" ht="45" x14ac:dyDescent="0.25">
      <c r="A239" s="4">
        <v>5136</v>
      </c>
      <c r="B239" s="8" t="s">
        <v>189</v>
      </c>
      <c r="F239" s="8" t="s">
        <v>207</v>
      </c>
      <c r="J239" s="8" t="s">
        <v>241</v>
      </c>
      <c r="N239" s="8" t="s">
        <v>242</v>
      </c>
      <c r="Q239" s="4">
        <v>30.864000000000001</v>
      </c>
    </row>
    <row r="240" spans="1:17" ht="45" x14ac:dyDescent="0.25">
      <c r="A240" s="4">
        <v>5135</v>
      </c>
      <c r="B240" s="8" t="s">
        <v>189</v>
      </c>
      <c r="F240" s="8" t="s">
        <v>207</v>
      </c>
      <c r="J240" s="8" t="s">
        <v>241</v>
      </c>
      <c r="N240" s="8" t="s">
        <v>243</v>
      </c>
      <c r="Q240" s="4">
        <v>30.041</v>
      </c>
    </row>
    <row r="241" spans="1:17" ht="45" x14ac:dyDescent="0.25">
      <c r="A241" s="4">
        <v>5137</v>
      </c>
      <c r="B241" s="8" t="s">
        <v>189</v>
      </c>
      <c r="F241" s="8" t="s">
        <v>207</v>
      </c>
      <c r="J241" s="8" t="s">
        <v>241</v>
      </c>
      <c r="N241" s="8" t="s">
        <v>244</v>
      </c>
      <c r="Q241" s="4">
        <v>39.094999999999999</v>
      </c>
    </row>
    <row r="242" spans="1:17" ht="45" x14ac:dyDescent="0.25">
      <c r="A242" s="4">
        <v>5068</v>
      </c>
      <c r="B242" s="8" t="s">
        <v>189</v>
      </c>
      <c r="F242" s="8" t="s">
        <v>245</v>
      </c>
      <c r="Q242" s="4">
        <v>5</v>
      </c>
    </row>
    <row r="243" spans="1:17" ht="45" x14ac:dyDescent="0.25">
      <c r="A243" s="4">
        <v>5060</v>
      </c>
      <c r="B243" s="8" t="s">
        <v>189</v>
      </c>
      <c r="F243" s="8" t="s">
        <v>245</v>
      </c>
      <c r="J243" s="8" t="s">
        <v>246</v>
      </c>
      <c r="Q243" s="4">
        <v>36.090000000000003</v>
      </c>
    </row>
    <row r="244" spans="1:17" ht="75" x14ac:dyDescent="0.25">
      <c r="A244" s="4">
        <v>5057</v>
      </c>
      <c r="B244" s="8" t="s">
        <v>189</v>
      </c>
      <c r="F244" s="8" t="s">
        <v>245</v>
      </c>
      <c r="J244" s="8" t="s">
        <v>246</v>
      </c>
      <c r="N244" s="8" t="s">
        <v>247</v>
      </c>
      <c r="Q244" s="4">
        <v>55</v>
      </c>
    </row>
    <row r="245" spans="1:17" ht="60" x14ac:dyDescent="0.25">
      <c r="A245" s="4">
        <v>5059</v>
      </c>
      <c r="B245" s="8" t="s">
        <v>189</v>
      </c>
      <c r="F245" s="8" t="s">
        <v>245</v>
      </c>
      <c r="J245" s="8" t="s">
        <v>246</v>
      </c>
      <c r="N245" s="8" t="s">
        <v>248</v>
      </c>
      <c r="Q245" s="4">
        <v>5</v>
      </c>
    </row>
    <row r="246" spans="1:17" ht="45" x14ac:dyDescent="0.25">
      <c r="A246" s="4">
        <v>5058</v>
      </c>
      <c r="B246" s="8" t="s">
        <v>189</v>
      </c>
      <c r="F246" s="8" t="s">
        <v>245</v>
      </c>
      <c r="J246" s="8" t="s">
        <v>246</v>
      </c>
      <c r="N246" s="8" t="s">
        <v>249</v>
      </c>
      <c r="Q246" s="4">
        <v>40</v>
      </c>
    </row>
    <row r="247" spans="1:17" ht="45" x14ac:dyDescent="0.25">
      <c r="A247" s="4">
        <v>5064</v>
      </c>
      <c r="B247" s="8" t="s">
        <v>189</v>
      </c>
      <c r="F247" s="8" t="s">
        <v>245</v>
      </c>
      <c r="J247" s="8" t="s">
        <v>250</v>
      </c>
      <c r="Q247" s="4">
        <v>18.797000000000001</v>
      </c>
    </row>
    <row r="248" spans="1:17" ht="45" x14ac:dyDescent="0.25">
      <c r="A248" s="4">
        <v>5062</v>
      </c>
      <c r="B248" s="8" t="s">
        <v>189</v>
      </c>
      <c r="F248" s="8" t="s">
        <v>245</v>
      </c>
      <c r="J248" s="8" t="s">
        <v>250</v>
      </c>
      <c r="N248" s="8" t="s">
        <v>251</v>
      </c>
      <c r="Q248" s="4">
        <v>50</v>
      </c>
    </row>
    <row r="249" spans="1:17" ht="45" x14ac:dyDescent="0.25">
      <c r="A249" s="4">
        <v>5063</v>
      </c>
      <c r="B249" s="8" t="s">
        <v>189</v>
      </c>
      <c r="F249" s="8" t="s">
        <v>245</v>
      </c>
      <c r="J249" s="8" t="s">
        <v>250</v>
      </c>
      <c r="N249" s="8" t="s">
        <v>252</v>
      </c>
      <c r="Q249" s="4">
        <v>25</v>
      </c>
    </row>
    <row r="250" spans="1:17" ht="45" x14ac:dyDescent="0.25">
      <c r="A250" s="4">
        <v>5061</v>
      </c>
      <c r="B250" s="8" t="s">
        <v>189</v>
      </c>
      <c r="F250" s="8" t="s">
        <v>245</v>
      </c>
      <c r="J250" s="8" t="s">
        <v>250</v>
      </c>
      <c r="N250" s="8" t="s">
        <v>253</v>
      </c>
      <c r="Q250" s="4">
        <v>25</v>
      </c>
    </row>
    <row r="251" spans="1:17" ht="45" x14ac:dyDescent="0.25">
      <c r="A251" s="4">
        <v>5067</v>
      </c>
      <c r="B251" s="8" t="s">
        <v>189</v>
      </c>
      <c r="F251" s="8" t="s">
        <v>245</v>
      </c>
      <c r="J251" s="8" t="s">
        <v>254</v>
      </c>
      <c r="Q251" s="4">
        <v>45.113</v>
      </c>
    </row>
    <row r="252" spans="1:17" ht="45" x14ac:dyDescent="0.25">
      <c r="A252" s="4">
        <v>5065</v>
      </c>
      <c r="B252" s="8" t="s">
        <v>189</v>
      </c>
      <c r="F252" s="8" t="s">
        <v>245</v>
      </c>
      <c r="J252" s="8" t="s">
        <v>254</v>
      </c>
      <c r="N252" s="8" t="s">
        <v>255</v>
      </c>
      <c r="Q252" s="4">
        <v>25</v>
      </c>
    </row>
    <row r="253" spans="1:17" ht="45" x14ac:dyDescent="0.25">
      <c r="A253" s="4">
        <v>5066</v>
      </c>
      <c r="B253" s="8" t="s">
        <v>189</v>
      </c>
      <c r="F253" s="8" t="s">
        <v>245</v>
      </c>
      <c r="J253" s="8" t="s">
        <v>254</v>
      </c>
      <c r="N253" s="8" t="s">
        <v>256</v>
      </c>
      <c r="Q253" s="4">
        <v>75</v>
      </c>
    </row>
    <row r="254" spans="1:17" ht="45" x14ac:dyDescent="0.25">
      <c r="A254" s="4">
        <v>5109</v>
      </c>
      <c r="B254" s="8" t="s">
        <v>189</v>
      </c>
      <c r="F254" s="8" t="s">
        <v>257</v>
      </c>
      <c r="Q254" s="4">
        <v>25</v>
      </c>
    </row>
    <row r="255" spans="1:17" ht="45" x14ac:dyDescent="0.25">
      <c r="A255" s="4">
        <v>5102</v>
      </c>
      <c r="B255" s="8" t="s">
        <v>189</v>
      </c>
      <c r="F255" s="8" t="s">
        <v>257</v>
      </c>
      <c r="J255" s="8" t="s">
        <v>258</v>
      </c>
      <c r="Q255" s="4">
        <v>8.8800000000000008</v>
      </c>
    </row>
    <row r="256" spans="1:17" ht="45" x14ac:dyDescent="0.25">
      <c r="A256" s="4">
        <v>5101</v>
      </c>
      <c r="B256" s="8" t="s">
        <v>189</v>
      </c>
      <c r="F256" s="8" t="s">
        <v>257</v>
      </c>
      <c r="J256" s="8" t="s">
        <v>258</v>
      </c>
      <c r="N256" s="8" t="s">
        <v>259</v>
      </c>
      <c r="Q256" s="4">
        <v>50</v>
      </c>
    </row>
    <row r="257" spans="1:17" ht="60" x14ac:dyDescent="0.25">
      <c r="A257" s="4">
        <v>5100</v>
      </c>
      <c r="B257" s="8" t="s">
        <v>189</v>
      </c>
      <c r="F257" s="8" t="s">
        <v>257</v>
      </c>
      <c r="J257" s="8" t="s">
        <v>258</v>
      </c>
      <c r="N257" s="8" t="s">
        <v>260</v>
      </c>
      <c r="Q257" s="4">
        <v>50</v>
      </c>
    </row>
    <row r="258" spans="1:17" ht="45" x14ac:dyDescent="0.25">
      <c r="A258" s="4">
        <v>5099</v>
      </c>
      <c r="B258" s="8" t="s">
        <v>189</v>
      </c>
      <c r="F258" s="8" t="s">
        <v>257</v>
      </c>
      <c r="J258" s="8" t="s">
        <v>261</v>
      </c>
      <c r="Q258" s="4">
        <v>15.992000000000001</v>
      </c>
    </row>
    <row r="259" spans="1:17" ht="45" x14ac:dyDescent="0.25">
      <c r="A259" s="4">
        <v>5097</v>
      </c>
      <c r="B259" s="8" t="s">
        <v>189</v>
      </c>
      <c r="F259" s="8" t="s">
        <v>257</v>
      </c>
      <c r="J259" s="8" t="s">
        <v>261</v>
      </c>
      <c r="N259" s="8" t="s">
        <v>262</v>
      </c>
      <c r="Q259" s="4">
        <v>7</v>
      </c>
    </row>
    <row r="260" spans="1:17" ht="45" x14ac:dyDescent="0.25">
      <c r="A260" s="4">
        <v>5094</v>
      </c>
      <c r="B260" s="8" t="s">
        <v>189</v>
      </c>
      <c r="F260" s="8" t="s">
        <v>257</v>
      </c>
      <c r="J260" s="8" t="s">
        <v>261</v>
      </c>
      <c r="N260" s="8" t="s">
        <v>263</v>
      </c>
      <c r="Q260" s="4">
        <v>25</v>
      </c>
    </row>
    <row r="261" spans="1:17" ht="45" x14ac:dyDescent="0.25">
      <c r="A261" s="4">
        <v>5093</v>
      </c>
      <c r="B261" s="8" t="s">
        <v>189</v>
      </c>
      <c r="F261" s="8" t="s">
        <v>257</v>
      </c>
      <c r="J261" s="8" t="s">
        <v>261</v>
      </c>
      <c r="N261" s="8" t="s">
        <v>264</v>
      </c>
      <c r="Q261" s="4">
        <v>25</v>
      </c>
    </row>
    <row r="262" spans="1:17" ht="45" x14ac:dyDescent="0.25">
      <c r="A262" s="4">
        <v>5095</v>
      </c>
      <c r="B262" s="8" t="s">
        <v>189</v>
      </c>
      <c r="F262" s="8" t="s">
        <v>257</v>
      </c>
      <c r="J262" s="8" t="s">
        <v>261</v>
      </c>
      <c r="N262" s="8" t="s">
        <v>265</v>
      </c>
      <c r="Q262" s="4">
        <v>9</v>
      </c>
    </row>
    <row r="263" spans="1:17" ht="45" x14ac:dyDescent="0.25">
      <c r="A263" s="4">
        <v>5096</v>
      </c>
      <c r="B263" s="8" t="s">
        <v>189</v>
      </c>
      <c r="F263" s="8" t="s">
        <v>257</v>
      </c>
      <c r="J263" s="8" t="s">
        <v>261</v>
      </c>
      <c r="N263" s="8" t="s">
        <v>266</v>
      </c>
      <c r="Q263" s="4">
        <v>9</v>
      </c>
    </row>
    <row r="264" spans="1:17" ht="45" x14ac:dyDescent="0.25">
      <c r="A264" s="4">
        <v>5098</v>
      </c>
      <c r="B264" s="8" t="s">
        <v>189</v>
      </c>
      <c r="F264" s="8" t="s">
        <v>257</v>
      </c>
      <c r="J264" s="8" t="s">
        <v>261</v>
      </c>
      <c r="N264" s="8" t="s">
        <v>267</v>
      </c>
      <c r="Q264" s="4">
        <v>25</v>
      </c>
    </row>
    <row r="265" spans="1:17" ht="45" x14ac:dyDescent="0.25">
      <c r="A265" s="4">
        <v>5108</v>
      </c>
      <c r="B265" s="8" t="s">
        <v>189</v>
      </c>
      <c r="F265" s="8" t="s">
        <v>257</v>
      </c>
      <c r="J265" s="8" t="s">
        <v>268</v>
      </c>
      <c r="Q265" s="4">
        <v>53.505000000000003</v>
      </c>
    </row>
    <row r="266" spans="1:17" ht="45" x14ac:dyDescent="0.25">
      <c r="A266" s="4">
        <v>5107</v>
      </c>
      <c r="B266" s="8" t="s">
        <v>189</v>
      </c>
      <c r="F266" s="8" t="s">
        <v>257</v>
      </c>
      <c r="J266" s="8" t="s">
        <v>268</v>
      </c>
      <c r="N266" s="8" t="s">
        <v>269</v>
      </c>
      <c r="Q266" s="4">
        <v>5</v>
      </c>
    </row>
    <row r="267" spans="1:17" ht="45" x14ac:dyDescent="0.25">
      <c r="A267" s="4">
        <v>5103</v>
      </c>
      <c r="B267" s="8" t="s">
        <v>189</v>
      </c>
      <c r="F267" s="8" t="s">
        <v>257</v>
      </c>
      <c r="J267" s="8" t="s">
        <v>268</v>
      </c>
      <c r="N267" s="8" t="s">
        <v>270</v>
      </c>
      <c r="Q267" s="4">
        <v>80</v>
      </c>
    </row>
    <row r="268" spans="1:17" ht="45" x14ac:dyDescent="0.25">
      <c r="A268" s="4">
        <v>5106</v>
      </c>
      <c r="B268" s="8" t="s">
        <v>189</v>
      </c>
      <c r="F268" s="8" t="s">
        <v>257</v>
      </c>
      <c r="J268" s="8" t="s">
        <v>268</v>
      </c>
      <c r="N268" s="8" t="s">
        <v>271</v>
      </c>
      <c r="Q268" s="4">
        <v>5</v>
      </c>
    </row>
    <row r="269" spans="1:17" ht="45" x14ac:dyDescent="0.25">
      <c r="A269" s="4">
        <v>5105</v>
      </c>
      <c r="B269" s="8" t="s">
        <v>189</v>
      </c>
      <c r="F269" s="8" t="s">
        <v>257</v>
      </c>
      <c r="J269" s="8" t="s">
        <v>268</v>
      </c>
      <c r="N269" s="8" t="s">
        <v>272</v>
      </c>
      <c r="Q269" s="4">
        <v>5</v>
      </c>
    </row>
    <row r="270" spans="1:17" ht="45" x14ac:dyDescent="0.25">
      <c r="A270" s="4">
        <v>5104</v>
      </c>
      <c r="B270" s="8" t="s">
        <v>189</v>
      </c>
      <c r="F270" s="8" t="s">
        <v>257</v>
      </c>
      <c r="J270" s="8" t="s">
        <v>268</v>
      </c>
      <c r="N270" s="8" t="s">
        <v>273</v>
      </c>
      <c r="Q270" s="4">
        <v>5</v>
      </c>
    </row>
    <row r="271" spans="1:17" ht="45" x14ac:dyDescent="0.25">
      <c r="A271" s="4">
        <v>5092</v>
      </c>
      <c r="B271" s="8" t="s">
        <v>189</v>
      </c>
      <c r="F271" s="8" t="s">
        <v>257</v>
      </c>
      <c r="J271" s="8" t="s">
        <v>274</v>
      </c>
      <c r="Q271" s="4">
        <v>21.623000000000001</v>
      </c>
    </row>
    <row r="272" spans="1:17" ht="45" x14ac:dyDescent="0.25">
      <c r="A272" s="4">
        <v>5087</v>
      </c>
      <c r="B272" s="8" t="s">
        <v>189</v>
      </c>
      <c r="F272" s="8" t="s">
        <v>257</v>
      </c>
      <c r="J272" s="8" t="s">
        <v>274</v>
      </c>
      <c r="N272" s="8" t="s">
        <v>275</v>
      </c>
      <c r="Q272" s="4">
        <v>13.308</v>
      </c>
    </row>
    <row r="273" spans="1:17" ht="45" x14ac:dyDescent="0.25">
      <c r="A273" s="4">
        <v>5088</v>
      </c>
      <c r="B273" s="8" t="s">
        <v>189</v>
      </c>
      <c r="F273" s="8" t="s">
        <v>257</v>
      </c>
      <c r="J273" s="8" t="s">
        <v>274</v>
      </c>
      <c r="N273" s="8" t="s">
        <v>276</v>
      </c>
      <c r="Q273" s="4">
        <v>3.4220000000000002</v>
      </c>
    </row>
    <row r="274" spans="1:17" ht="45" x14ac:dyDescent="0.25">
      <c r="A274" s="4">
        <v>5086</v>
      </c>
      <c r="B274" s="8" t="s">
        <v>189</v>
      </c>
      <c r="F274" s="8" t="s">
        <v>257</v>
      </c>
      <c r="J274" s="8" t="s">
        <v>274</v>
      </c>
      <c r="N274" s="8" t="s">
        <v>277</v>
      </c>
      <c r="Q274" s="4">
        <v>17.11</v>
      </c>
    </row>
    <row r="275" spans="1:17" ht="45" x14ac:dyDescent="0.25">
      <c r="A275" s="4">
        <v>5091</v>
      </c>
      <c r="B275" s="8" t="s">
        <v>189</v>
      </c>
      <c r="F275" s="8" t="s">
        <v>257</v>
      </c>
      <c r="J275" s="8" t="s">
        <v>274</v>
      </c>
      <c r="N275" s="8" t="s">
        <v>278</v>
      </c>
      <c r="Q275" s="4">
        <v>4.1829999999999998</v>
      </c>
    </row>
    <row r="276" spans="1:17" ht="45" x14ac:dyDescent="0.25">
      <c r="A276" s="4">
        <v>5089</v>
      </c>
      <c r="B276" s="8" t="s">
        <v>189</v>
      </c>
      <c r="F276" s="8" t="s">
        <v>257</v>
      </c>
      <c r="J276" s="8" t="s">
        <v>274</v>
      </c>
      <c r="N276" s="8" t="s">
        <v>279</v>
      </c>
      <c r="Q276" s="4">
        <v>23.725999999999999</v>
      </c>
    </row>
    <row r="277" spans="1:17" ht="45" x14ac:dyDescent="0.25">
      <c r="A277" s="4">
        <v>5090</v>
      </c>
      <c r="B277" s="8" t="s">
        <v>189</v>
      </c>
      <c r="F277" s="8" t="s">
        <v>257</v>
      </c>
      <c r="J277" s="8" t="s">
        <v>274</v>
      </c>
      <c r="N277" s="8" t="s">
        <v>280</v>
      </c>
      <c r="Q277" s="4">
        <v>38.250999999999998</v>
      </c>
    </row>
    <row r="278" spans="1:17" ht="45" x14ac:dyDescent="0.25">
      <c r="A278" s="4">
        <v>5056</v>
      </c>
      <c r="B278" s="8" t="s">
        <v>281</v>
      </c>
      <c r="Q278" s="4">
        <v>25</v>
      </c>
    </row>
    <row r="279" spans="1:17" ht="45" x14ac:dyDescent="0.25">
      <c r="A279" s="4">
        <v>5055</v>
      </c>
      <c r="B279" s="8" t="s">
        <v>281</v>
      </c>
      <c r="F279" s="8" t="s">
        <v>282</v>
      </c>
      <c r="Q279" s="4">
        <v>10</v>
      </c>
    </row>
    <row r="280" spans="1:17" ht="45" x14ac:dyDescent="0.25">
      <c r="A280" s="4">
        <v>5049</v>
      </c>
      <c r="B280" s="8" t="s">
        <v>281</v>
      </c>
      <c r="F280" s="8" t="s">
        <v>282</v>
      </c>
      <c r="J280" s="8" t="s">
        <v>283</v>
      </c>
      <c r="Q280" s="4">
        <v>80</v>
      </c>
    </row>
    <row r="281" spans="1:17" ht="45" x14ac:dyDescent="0.25">
      <c r="A281" s="4">
        <v>5044</v>
      </c>
      <c r="B281" s="8" t="s">
        <v>281</v>
      </c>
      <c r="F281" s="8" t="s">
        <v>282</v>
      </c>
      <c r="J281" s="8" t="s">
        <v>283</v>
      </c>
      <c r="N281" s="8" t="s">
        <v>284</v>
      </c>
      <c r="Q281" s="4">
        <v>38.329000000000001</v>
      </c>
    </row>
    <row r="282" spans="1:17" ht="45" x14ac:dyDescent="0.25">
      <c r="A282" s="4">
        <v>5047</v>
      </c>
      <c r="B282" s="8" t="s">
        <v>281</v>
      </c>
      <c r="F282" s="8" t="s">
        <v>282</v>
      </c>
      <c r="J282" s="8" t="s">
        <v>283</v>
      </c>
      <c r="N282" s="8" t="s">
        <v>285</v>
      </c>
      <c r="Q282" s="4">
        <v>4.6740000000000004</v>
      </c>
    </row>
    <row r="283" spans="1:17" ht="45" x14ac:dyDescent="0.25">
      <c r="A283" s="4">
        <v>5045</v>
      </c>
      <c r="B283" s="8" t="s">
        <v>281</v>
      </c>
      <c r="F283" s="8" t="s">
        <v>282</v>
      </c>
      <c r="J283" s="8" t="s">
        <v>283</v>
      </c>
      <c r="N283" s="8" t="s">
        <v>286</v>
      </c>
      <c r="Q283" s="4">
        <v>44.807000000000002</v>
      </c>
    </row>
    <row r="284" spans="1:17" ht="45" x14ac:dyDescent="0.25">
      <c r="A284" s="4">
        <v>5048</v>
      </c>
      <c r="B284" s="8" t="s">
        <v>281</v>
      </c>
      <c r="F284" s="8" t="s">
        <v>282</v>
      </c>
      <c r="J284" s="8" t="s">
        <v>283</v>
      </c>
      <c r="N284" s="8" t="s">
        <v>287</v>
      </c>
      <c r="Q284" s="4">
        <v>5.6159999999999997</v>
      </c>
    </row>
    <row r="285" spans="1:17" ht="45" x14ac:dyDescent="0.25">
      <c r="A285" s="4">
        <v>5046</v>
      </c>
      <c r="B285" s="8" t="s">
        <v>281</v>
      </c>
      <c r="F285" s="8" t="s">
        <v>282</v>
      </c>
      <c r="J285" s="8" t="s">
        <v>283</v>
      </c>
      <c r="N285" s="8" t="s">
        <v>288</v>
      </c>
      <c r="Q285" s="4">
        <v>6.5739999999999998</v>
      </c>
    </row>
    <row r="286" spans="1:17" ht="45" x14ac:dyDescent="0.25">
      <c r="A286" s="4">
        <v>5043</v>
      </c>
      <c r="B286" s="8" t="s">
        <v>281</v>
      </c>
      <c r="F286" s="8" t="s">
        <v>282</v>
      </c>
      <c r="J286" s="8" t="s">
        <v>289</v>
      </c>
      <c r="Q286" s="4">
        <v>10</v>
      </c>
    </row>
    <row r="287" spans="1:17" ht="45" x14ac:dyDescent="0.25">
      <c r="A287" s="4">
        <v>5042</v>
      </c>
      <c r="B287" s="8" t="s">
        <v>281</v>
      </c>
      <c r="F287" s="8" t="s">
        <v>282</v>
      </c>
      <c r="J287" s="8" t="s">
        <v>289</v>
      </c>
      <c r="N287" s="8" t="s">
        <v>290</v>
      </c>
      <c r="Q287" s="4">
        <v>100</v>
      </c>
    </row>
    <row r="288" spans="1:17" ht="45" x14ac:dyDescent="0.25">
      <c r="A288" s="4">
        <v>5054</v>
      </c>
      <c r="B288" s="8" t="s">
        <v>281</v>
      </c>
      <c r="F288" s="8" t="s">
        <v>282</v>
      </c>
      <c r="J288" s="8" t="s">
        <v>291</v>
      </c>
      <c r="Q288" s="4">
        <v>10</v>
      </c>
    </row>
    <row r="289" spans="1:17" ht="45" x14ac:dyDescent="0.25">
      <c r="A289" s="4">
        <v>5051</v>
      </c>
      <c r="B289" s="8" t="s">
        <v>281</v>
      </c>
      <c r="F289" s="8" t="s">
        <v>282</v>
      </c>
      <c r="J289" s="8" t="s">
        <v>291</v>
      </c>
      <c r="N289" s="8" t="s">
        <v>292</v>
      </c>
      <c r="Q289" s="4">
        <v>10</v>
      </c>
    </row>
    <row r="290" spans="1:17" ht="45" x14ac:dyDescent="0.25">
      <c r="A290" s="4">
        <v>5050</v>
      </c>
      <c r="B290" s="8" t="s">
        <v>281</v>
      </c>
      <c r="F290" s="8" t="s">
        <v>282</v>
      </c>
      <c r="J290" s="8" t="s">
        <v>291</v>
      </c>
      <c r="N290" s="8" t="s">
        <v>293</v>
      </c>
      <c r="Q290" s="4">
        <v>10</v>
      </c>
    </row>
    <row r="291" spans="1:17" ht="45" x14ac:dyDescent="0.25">
      <c r="A291" s="4">
        <v>5053</v>
      </c>
      <c r="B291" s="8" t="s">
        <v>281</v>
      </c>
      <c r="F291" s="8" t="s">
        <v>282</v>
      </c>
      <c r="J291" s="8" t="s">
        <v>291</v>
      </c>
      <c r="N291" s="8" t="s">
        <v>294</v>
      </c>
      <c r="Q291" s="4">
        <v>20</v>
      </c>
    </row>
    <row r="292" spans="1:17" ht="45" x14ac:dyDescent="0.25">
      <c r="A292" s="4">
        <v>5052</v>
      </c>
      <c r="B292" s="8" t="s">
        <v>281</v>
      </c>
      <c r="F292" s="8" t="s">
        <v>282</v>
      </c>
      <c r="J292" s="8" t="s">
        <v>291</v>
      </c>
      <c r="N292" s="8" t="s">
        <v>295</v>
      </c>
      <c r="Q292" s="4">
        <v>60</v>
      </c>
    </row>
    <row r="293" spans="1:17" ht="45" x14ac:dyDescent="0.25">
      <c r="A293" s="4">
        <v>5041</v>
      </c>
      <c r="B293" s="8" t="s">
        <v>281</v>
      </c>
      <c r="F293" s="8" t="s">
        <v>296</v>
      </c>
      <c r="Q293" s="4">
        <v>30</v>
      </c>
    </row>
    <row r="294" spans="1:17" ht="45" x14ac:dyDescent="0.25">
      <c r="A294" s="4">
        <v>5029</v>
      </c>
      <c r="B294" s="8" t="s">
        <v>281</v>
      </c>
      <c r="F294" s="8" t="s">
        <v>296</v>
      </c>
      <c r="J294" s="8" t="s">
        <v>297</v>
      </c>
      <c r="Q294" s="4">
        <v>10</v>
      </c>
    </row>
    <row r="295" spans="1:17" ht="60" x14ac:dyDescent="0.25">
      <c r="A295" s="4">
        <v>5028</v>
      </c>
      <c r="B295" s="8" t="s">
        <v>281</v>
      </c>
      <c r="F295" s="8" t="s">
        <v>296</v>
      </c>
      <c r="J295" s="8" t="s">
        <v>297</v>
      </c>
      <c r="N295" s="8" t="s">
        <v>298</v>
      </c>
      <c r="Q295" s="4">
        <v>100</v>
      </c>
    </row>
    <row r="296" spans="1:17" ht="45" x14ac:dyDescent="0.25">
      <c r="A296" s="4">
        <v>5033</v>
      </c>
      <c r="B296" s="8" t="s">
        <v>281</v>
      </c>
      <c r="F296" s="8" t="s">
        <v>296</v>
      </c>
      <c r="J296" s="8" t="s">
        <v>299</v>
      </c>
      <c r="Q296" s="4">
        <v>45</v>
      </c>
    </row>
    <row r="297" spans="1:17" ht="45" x14ac:dyDescent="0.25">
      <c r="A297" s="4">
        <v>5031</v>
      </c>
      <c r="B297" s="8" t="s">
        <v>281</v>
      </c>
      <c r="F297" s="8" t="s">
        <v>296</v>
      </c>
      <c r="J297" s="8" t="s">
        <v>299</v>
      </c>
      <c r="N297" s="8" t="s">
        <v>300</v>
      </c>
      <c r="Q297" s="4">
        <v>35</v>
      </c>
    </row>
    <row r="298" spans="1:17" ht="45" x14ac:dyDescent="0.25">
      <c r="A298" s="4">
        <v>5032</v>
      </c>
      <c r="B298" s="8" t="s">
        <v>281</v>
      </c>
      <c r="F298" s="8" t="s">
        <v>296</v>
      </c>
      <c r="J298" s="8" t="s">
        <v>299</v>
      </c>
      <c r="N298" s="8" t="s">
        <v>301</v>
      </c>
      <c r="Q298" s="4">
        <v>5</v>
      </c>
    </row>
    <row r="299" spans="1:17" ht="45" x14ac:dyDescent="0.25">
      <c r="A299" s="4">
        <v>5030</v>
      </c>
      <c r="B299" s="8" t="s">
        <v>281</v>
      </c>
      <c r="F299" s="8" t="s">
        <v>296</v>
      </c>
      <c r="J299" s="8" t="s">
        <v>299</v>
      </c>
      <c r="N299" s="8" t="s">
        <v>302</v>
      </c>
      <c r="Q299" s="4">
        <v>60</v>
      </c>
    </row>
    <row r="300" spans="1:17" ht="45" x14ac:dyDescent="0.25">
      <c r="A300" s="4">
        <v>5040</v>
      </c>
      <c r="B300" s="8" t="s">
        <v>281</v>
      </c>
      <c r="F300" s="8" t="s">
        <v>296</v>
      </c>
      <c r="J300" s="8" t="s">
        <v>303</v>
      </c>
      <c r="Q300" s="4">
        <v>40</v>
      </c>
    </row>
    <row r="301" spans="1:17" ht="45" x14ac:dyDescent="0.25">
      <c r="A301" s="4">
        <v>5037</v>
      </c>
      <c r="B301" s="8" t="s">
        <v>281</v>
      </c>
      <c r="F301" s="8" t="s">
        <v>296</v>
      </c>
      <c r="J301" s="8" t="s">
        <v>303</v>
      </c>
      <c r="N301" s="8" t="s">
        <v>304</v>
      </c>
      <c r="Q301" s="4">
        <v>15</v>
      </c>
    </row>
    <row r="302" spans="1:17" ht="45" x14ac:dyDescent="0.25">
      <c r="A302" s="4">
        <v>5038</v>
      </c>
      <c r="B302" s="8" t="s">
        <v>281</v>
      </c>
      <c r="F302" s="8" t="s">
        <v>296</v>
      </c>
      <c r="J302" s="8" t="s">
        <v>303</v>
      </c>
      <c r="N302" s="8" t="s">
        <v>305</v>
      </c>
      <c r="Q302" s="4">
        <v>10</v>
      </c>
    </row>
    <row r="303" spans="1:17" ht="45" x14ac:dyDescent="0.25">
      <c r="A303" s="4">
        <v>5034</v>
      </c>
      <c r="B303" s="8" t="s">
        <v>281</v>
      </c>
      <c r="F303" s="8" t="s">
        <v>296</v>
      </c>
      <c r="J303" s="8" t="s">
        <v>303</v>
      </c>
      <c r="N303" s="8" t="s">
        <v>306</v>
      </c>
      <c r="Q303" s="4">
        <v>5</v>
      </c>
    </row>
    <row r="304" spans="1:17" ht="45" x14ac:dyDescent="0.25">
      <c r="A304" s="4">
        <v>5035</v>
      </c>
      <c r="B304" s="8" t="s">
        <v>281</v>
      </c>
      <c r="F304" s="8" t="s">
        <v>296</v>
      </c>
      <c r="J304" s="8" t="s">
        <v>303</v>
      </c>
      <c r="N304" s="8" t="s">
        <v>307</v>
      </c>
      <c r="Q304" s="4">
        <v>59</v>
      </c>
    </row>
    <row r="305" spans="1:17" ht="45" x14ac:dyDescent="0.25">
      <c r="A305" s="4">
        <v>5036</v>
      </c>
      <c r="B305" s="8" t="s">
        <v>281</v>
      </c>
      <c r="F305" s="8" t="s">
        <v>296</v>
      </c>
      <c r="J305" s="8" t="s">
        <v>303</v>
      </c>
      <c r="N305" s="8" t="s">
        <v>308</v>
      </c>
      <c r="Q305" s="4">
        <v>1</v>
      </c>
    </row>
    <row r="306" spans="1:17" ht="45" x14ac:dyDescent="0.25">
      <c r="A306" s="4">
        <v>5039</v>
      </c>
      <c r="B306" s="8" t="s">
        <v>281</v>
      </c>
      <c r="F306" s="8" t="s">
        <v>296</v>
      </c>
      <c r="J306" s="8" t="s">
        <v>303</v>
      </c>
      <c r="N306" s="8" t="s">
        <v>309</v>
      </c>
      <c r="Q306" s="4">
        <v>10</v>
      </c>
    </row>
    <row r="307" spans="1:17" ht="75" x14ac:dyDescent="0.25">
      <c r="A307" s="4">
        <v>5027</v>
      </c>
      <c r="B307" s="8" t="s">
        <v>281</v>
      </c>
      <c r="F307" s="8" t="s">
        <v>296</v>
      </c>
      <c r="J307" s="8" t="s">
        <v>310</v>
      </c>
      <c r="Q307" s="4">
        <v>5</v>
      </c>
    </row>
    <row r="308" spans="1:17" ht="75" x14ac:dyDescent="0.25">
      <c r="A308" s="4">
        <v>5026</v>
      </c>
      <c r="B308" s="8" t="s">
        <v>281</v>
      </c>
      <c r="F308" s="8" t="s">
        <v>296</v>
      </c>
      <c r="J308" s="8" t="s">
        <v>310</v>
      </c>
      <c r="N308" s="8" t="s">
        <v>311</v>
      </c>
      <c r="Q308" s="4">
        <v>100</v>
      </c>
    </row>
    <row r="309" spans="1:17" ht="45" x14ac:dyDescent="0.25">
      <c r="A309" s="4">
        <v>5006</v>
      </c>
      <c r="B309" s="8" t="s">
        <v>281</v>
      </c>
      <c r="F309" s="8" t="s">
        <v>312</v>
      </c>
      <c r="Q309" s="4">
        <v>5</v>
      </c>
    </row>
    <row r="310" spans="1:17" ht="45" x14ac:dyDescent="0.25">
      <c r="A310" s="4">
        <v>4996</v>
      </c>
      <c r="B310" s="8" t="s">
        <v>281</v>
      </c>
      <c r="F310" s="8" t="s">
        <v>312</v>
      </c>
      <c r="J310" s="8" t="s">
        <v>313</v>
      </c>
      <c r="Q310" s="4">
        <v>13.952999999999999</v>
      </c>
    </row>
    <row r="311" spans="1:17" ht="90" x14ac:dyDescent="0.25">
      <c r="A311" s="4">
        <v>4995</v>
      </c>
      <c r="B311" s="8" t="s">
        <v>281</v>
      </c>
      <c r="F311" s="8" t="s">
        <v>312</v>
      </c>
      <c r="J311" s="8" t="s">
        <v>313</v>
      </c>
      <c r="N311" s="8" t="s">
        <v>314</v>
      </c>
      <c r="Q311" s="4">
        <v>21.082999999999998</v>
      </c>
    </row>
    <row r="312" spans="1:17" ht="60" x14ac:dyDescent="0.25">
      <c r="A312" s="4">
        <v>4993</v>
      </c>
      <c r="B312" s="8" t="s">
        <v>281</v>
      </c>
      <c r="F312" s="8" t="s">
        <v>312</v>
      </c>
      <c r="J312" s="8" t="s">
        <v>313</v>
      </c>
      <c r="N312" s="8" t="s">
        <v>315</v>
      </c>
      <c r="Q312" s="4">
        <v>4.6760000000000002</v>
      </c>
    </row>
    <row r="313" spans="1:17" ht="60" x14ac:dyDescent="0.25">
      <c r="A313" s="4">
        <v>4991</v>
      </c>
      <c r="B313" s="8" t="s">
        <v>281</v>
      </c>
      <c r="F313" s="8" t="s">
        <v>312</v>
      </c>
      <c r="J313" s="8" t="s">
        <v>313</v>
      </c>
      <c r="N313" s="8" t="s">
        <v>316</v>
      </c>
      <c r="Q313" s="4">
        <v>28.77</v>
      </c>
    </row>
    <row r="314" spans="1:17" ht="45" x14ac:dyDescent="0.25">
      <c r="A314" s="4">
        <v>4990</v>
      </c>
      <c r="B314" s="8" t="s">
        <v>281</v>
      </c>
      <c r="F314" s="8" t="s">
        <v>312</v>
      </c>
      <c r="J314" s="8" t="s">
        <v>313</v>
      </c>
      <c r="N314" s="8" t="s">
        <v>317</v>
      </c>
      <c r="Q314" s="4">
        <v>23.295999999999999</v>
      </c>
    </row>
    <row r="315" spans="1:17" ht="90" x14ac:dyDescent="0.25">
      <c r="A315" s="4">
        <v>4992</v>
      </c>
      <c r="B315" s="8" t="s">
        <v>281</v>
      </c>
      <c r="F315" s="8" t="s">
        <v>312</v>
      </c>
      <c r="J315" s="8" t="s">
        <v>313</v>
      </c>
      <c r="N315" s="8" t="s">
        <v>318</v>
      </c>
      <c r="Q315" s="4">
        <v>11.263</v>
      </c>
    </row>
    <row r="316" spans="1:17" ht="45" x14ac:dyDescent="0.25">
      <c r="A316" s="4">
        <v>4994</v>
      </c>
      <c r="B316" s="8" t="s">
        <v>281</v>
      </c>
      <c r="F316" s="8" t="s">
        <v>312</v>
      </c>
      <c r="J316" s="8" t="s">
        <v>313</v>
      </c>
      <c r="N316" s="8" t="s">
        <v>319</v>
      </c>
      <c r="Q316" s="4">
        <v>10.912000000000001</v>
      </c>
    </row>
    <row r="317" spans="1:17" ht="45" x14ac:dyDescent="0.25">
      <c r="A317" s="4">
        <v>5005</v>
      </c>
      <c r="B317" s="8" t="s">
        <v>281</v>
      </c>
      <c r="F317" s="8" t="s">
        <v>312</v>
      </c>
      <c r="J317" s="8" t="s">
        <v>320</v>
      </c>
      <c r="Q317" s="4">
        <v>19.792999999999999</v>
      </c>
    </row>
    <row r="318" spans="1:17" ht="45" x14ac:dyDescent="0.25">
      <c r="A318" s="4">
        <v>5002</v>
      </c>
      <c r="B318" s="8" t="s">
        <v>281</v>
      </c>
      <c r="F318" s="8" t="s">
        <v>312</v>
      </c>
      <c r="J318" s="8" t="s">
        <v>320</v>
      </c>
      <c r="N318" s="8" t="s">
        <v>321</v>
      </c>
      <c r="Q318" s="4">
        <v>5</v>
      </c>
    </row>
    <row r="319" spans="1:17" ht="60" x14ac:dyDescent="0.25">
      <c r="A319" s="4">
        <v>5003</v>
      </c>
      <c r="B319" s="8" t="s">
        <v>281</v>
      </c>
      <c r="F319" s="8" t="s">
        <v>312</v>
      </c>
      <c r="J319" s="8" t="s">
        <v>320</v>
      </c>
      <c r="N319" s="8" t="s">
        <v>322</v>
      </c>
      <c r="Q319" s="4">
        <v>5</v>
      </c>
    </row>
    <row r="320" spans="1:17" ht="45" x14ac:dyDescent="0.25">
      <c r="A320" s="4">
        <v>5004</v>
      </c>
      <c r="B320" s="8" t="s">
        <v>281</v>
      </c>
      <c r="F320" s="8" t="s">
        <v>312</v>
      </c>
      <c r="J320" s="8" t="s">
        <v>320</v>
      </c>
      <c r="N320" s="8" t="s">
        <v>323</v>
      </c>
      <c r="Q320" s="4">
        <v>90</v>
      </c>
    </row>
    <row r="321" spans="1:17" ht="45" x14ac:dyDescent="0.25">
      <c r="A321" s="4">
        <v>5001</v>
      </c>
      <c r="B321" s="8" t="s">
        <v>281</v>
      </c>
      <c r="F321" s="8" t="s">
        <v>312</v>
      </c>
      <c r="J321" s="8" t="s">
        <v>324</v>
      </c>
      <c r="Q321" s="4">
        <v>66.254000000000005</v>
      </c>
    </row>
    <row r="322" spans="1:17" ht="60" x14ac:dyDescent="0.25">
      <c r="A322" s="4">
        <v>4999</v>
      </c>
      <c r="B322" s="8" t="s">
        <v>281</v>
      </c>
      <c r="F322" s="8" t="s">
        <v>312</v>
      </c>
      <c r="J322" s="8" t="s">
        <v>324</v>
      </c>
      <c r="N322" s="8" t="s">
        <v>325</v>
      </c>
      <c r="Q322" s="4">
        <v>65</v>
      </c>
    </row>
    <row r="323" spans="1:17" ht="60" x14ac:dyDescent="0.25">
      <c r="A323" s="4">
        <v>5000</v>
      </c>
      <c r="B323" s="8" t="s">
        <v>281</v>
      </c>
      <c r="F323" s="8" t="s">
        <v>312</v>
      </c>
      <c r="J323" s="8" t="s">
        <v>324</v>
      </c>
      <c r="N323" s="8" t="s">
        <v>326</v>
      </c>
      <c r="Q323" s="4">
        <v>25</v>
      </c>
    </row>
    <row r="324" spans="1:17" ht="45" x14ac:dyDescent="0.25">
      <c r="A324" s="4">
        <v>4997</v>
      </c>
      <c r="B324" s="8" t="s">
        <v>281</v>
      </c>
      <c r="F324" s="8" t="s">
        <v>312</v>
      </c>
      <c r="J324" s="8" t="s">
        <v>324</v>
      </c>
      <c r="N324" s="8" t="s">
        <v>327</v>
      </c>
      <c r="Q324" s="4">
        <v>5</v>
      </c>
    </row>
    <row r="325" spans="1:17" ht="105" x14ac:dyDescent="0.25">
      <c r="A325" s="4">
        <v>4998</v>
      </c>
      <c r="B325" s="8" t="s">
        <v>281</v>
      </c>
      <c r="F325" s="8" t="s">
        <v>312</v>
      </c>
      <c r="J325" s="8" t="s">
        <v>324</v>
      </c>
      <c r="N325" s="8" t="s">
        <v>328</v>
      </c>
      <c r="Q325" s="4">
        <v>5</v>
      </c>
    </row>
    <row r="326" spans="1:17" ht="45" x14ac:dyDescent="0.25">
      <c r="A326" s="4">
        <v>4961</v>
      </c>
      <c r="B326" s="8" t="s">
        <v>281</v>
      </c>
      <c r="F326" s="8" t="s">
        <v>329</v>
      </c>
      <c r="Q326" s="4">
        <v>30</v>
      </c>
    </row>
    <row r="327" spans="1:17" ht="45" x14ac:dyDescent="0.25">
      <c r="A327" s="4">
        <v>4938</v>
      </c>
      <c r="B327" s="8" t="s">
        <v>281</v>
      </c>
      <c r="F327" s="8" t="s">
        <v>329</v>
      </c>
      <c r="J327" s="8" t="s">
        <v>330</v>
      </c>
      <c r="Q327" s="4">
        <v>20</v>
      </c>
    </row>
    <row r="328" spans="1:17" ht="45" x14ac:dyDescent="0.25">
      <c r="A328" s="4">
        <v>4936</v>
      </c>
      <c r="B328" s="8" t="s">
        <v>281</v>
      </c>
      <c r="F328" s="8" t="s">
        <v>329</v>
      </c>
      <c r="J328" s="8" t="s">
        <v>330</v>
      </c>
      <c r="N328" s="8" t="s">
        <v>331</v>
      </c>
      <c r="Q328" s="4">
        <v>30</v>
      </c>
    </row>
    <row r="329" spans="1:17" ht="45" x14ac:dyDescent="0.25">
      <c r="A329" s="4">
        <v>4937</v>
      </c>
      <c r="B329" s="8" t="s">
        <v>281</v>
      </c>
      <c r="F329" s="8" t="s">
        <v>329</v>
      </c>
      <c r="J329" s="8" t="s">
        <v>330</v>
      </c>
      <c r="N329" s="8" t="s">
        <v>332</v>
      </c>
      <c r="Q329" s="4">
        <v>70</v>
      </c>
    </row>
    <row r="330" spans="1:17" ht="45" x14ac:dyDescent="0.25">
      <c r="A330" s="4">
        <v>4949</v>
      </c>
      <c r="B330" s="8" t="s">
        <v>281</v>
      </c>
      <c r="F330" s="8" t="s">
        <v>329</v>
      </c>
      <c r="J330" s="8" t="s">
        <v>333</v>
      </c>
      <c r="Q330" s="4">
        <v>27.3</v>
      </c>
    </row>
    <row r="331" spans="1:17" ht="45" x14ac:dyDescent="0.25">
      <c r="A331" s="4">
        <v>4946</v>
      </c>
      <c r="B331" s="8" t="s">
        <v>281</v>
      </c>
      <c r="F331" s="8" t="s">
        <v>329</v>
      </c>
      <c r="J331" s="8" t="s">
        <v>333</v>
      </c>
      <c r="N331" s="8" t="s">
        <v>334</v>
      </c>
      <c r="Q331" s="4">
        <v>4</v>
      </c>
    </row>
    <row r="332" spans="1:17" ht="45" x14ac:dyDescent="0.25">
      <c r="A332" s="4">
        <v>4948</v>
      </c>
      <c r="B332" s="8" t="s">
        <v>281</v>
      </c>
      <c r="F332" s="8" t="s">
        <v>329</v>
      </c>
      <c r="J332" s="8" t="s">
        <v>333</v>
      </c>
      <c r="N332" s="8" t="s">
        <v>335</v>
      </c>
      <c r="Q332" s="4">
        <v>12</v>
      </c>
    </row>
    <row r="333" spans="1:17" ht="90" x14ac:dyDescent="0.25">
      <c r="A333" s="4">
        <v>4943</v>
      </c>
      <c r="B333" s="8" t="s">
        <v>281</v>
      </c>
      <c r="F333" s="8" t="s">
        <v>329</v>
      </c>
      <c r="J333" s="8" t="s">
        <v>333</v>
      </c>
      <c r="N333" s="8" t="s">
        <v>336</v>
      </c>
      <c r="Q333" s="4">
        <v>45</v>
      </c>
    </row>
    <row r="334" spans="1:17" ht="45" x14ac:dyDescent="0.25">
      <c r="A334" s="4">
        <v>4945</v>
      </c>
      <c r="B334" s="8" t="s">
        <v>281</v>
      </c>
      <c r="F334" s="8" t="s">
        <v>329</v>
      </c>
      <c r="J334" s="8" t="s">
        <v>333</v>
      </c>
      <c r="N334" s="8" t="s">
        <v>337</v>
      </c>
      <c r="Q334" s="4">
        <v>7</v>
      </c>
    </row>
    <row r="335" spans="1:17" ht="75" x14ac:dyDescent="0.25">
      <c r="A335" s="4">
        <v>4944</v>
      </c>
      <c r="B335" s="8" t="s">
        <v>281</v>
      </c>
      <c r="F335" s="8" t="s">
        <v>329</v>
      </c>
      <c r="J335" s="8" t="s">
        <v>333</v>
      </c>
      <c r="N335" s="8" t="s">
        <v>338</v>
      </c>
      <c r="Q335" s="4">
        <v>23</v>
      </c>
    </row>
    <row r="336" spans="1:17" ht="45" x14ac:dyDescent="0.25">
      <c r="A336" s="4">
        <v>4947</v>
      </c>
      <c r="B336" s="8" t="s">
        <v>281</v>
      </c>
      <c r="F336" s="8" t="s">
        <v>329</v>
      </c>
      <c r="J336" s="8" t="s">
        <v>333</v>
      </c>
      <c r="N336" s="8" t="s">
        <v>339</v>
      </c>
      <c r="Q336" s="4">
        <v>9</v>
      </c>
    </row>
    <row r="337" spans="1:17" ht="45" x14ac:dyDescent="0.25">
      <c r="A337" s="4">
        <v>4956</v>
      </c>
      <c r="B337" s="8" t="s">
        <v>281</v>
      </c>
      <c r="F337" s="8" t="s">
        <v>329</v>
      </c>
      <c r="J337" s="8" t="s">
        <v>340</v>
      </c>
      <c r="Q337" s="4">
        <v>24.5</v>
      </c>
    </row>
    <row r="338" spans="1:17" ht="60" x14ac:dyDescent="0.25">
      <c r="A338" s="4">
        <v>4951</v>
      </c>
      <c r="B338" s="8" t="s">
        <v>281</v>
      </c>
      <c r="F338" s="8" t="s">
        <v>329</v>
      </c>
      <c r="J338" s="8" t="s">
        <v>340</v>
      </c>
      <c r="N338" s="8" t="s">
        <v>341</v>
      </c>
      <c r="Q338" s="4">
        <v>40</v>
      </c>
    </row>
    <row r="339" spans="1:17" ht="45" x14ac:dyDescent="0.25">
      <c r="A339" s="4">
        <v>4952</v>
      </c>
      <c r="B339" s="8" t="s">
        <v>281</v>
      </c>
      <c r="F339" s="8" t="s">
        <v>329</v>
      </c>
      <c r="J339" s="8" t="s">
        <v>340</v>
      </c>
      <c r="N339" s="8" t="s">
        <v>342</v>
      </c>
      <c r="Q339" s="4">
        <v>14</v>
      </c>
    </row>
    <row r="340" spans="1:17" ht="90" x14ac:dyDescent="0.25">
      <c r="A340" s="4">
        <v>4954</v>
      </c>
      <c r="B340" s="8" t="s">
        <v>281</v>
      </c>
      <c r="F340" s="8" t="s">
        <v>329</v>
      </c>
      <c r="J340" s="8" t="s">
        <v>340</v>
      </c>
      <c r="N340" s="8" t="s">
        <v>343</v>
      </c>
      <c r="Q340" s="4">
        <v>23</v>
      </c>
    </row>
    <row r="341" spans="1:17" ht="60" x14ac:dyDescent="0.25">
      <c r="A341" s="4">
        <v>4953</v>
      </c>
      <c r="B341" s="8" t="s">
        <v>281</v>
      </c>
      <c r="F341" s="8" t="s">
        <v>329</v>
      </c>
      <c r="J341" s="8" t="s">
        <v>340</v>
      </c>
      <c r="N341" s="8" t="s">
        <v>344</v>
      </c>
      <c r="Q341" s="4">
        <v>5</v>
      </c>
    </row>
    <row r="342" spans="1:17" ht="45" x14ac:dyDescent="0.25">
      <c r="A342" s="4">
        <v>4950</v>
      </c>
      <c r="B342" s="8" t="s">
        <v>281</v>
      </c>
      <c r="F342" s="8" t="s">
        <v>329</v>
      </c>
      <c r="J342" s="8" t="s">
        <v>340</v>
      </c>
      <c r="N342" s="8" t="s">
        <v>345</v>
      </c>
      <c r="Q342" s="4">
        <v>8</v>
      </c>
    </row>
    <row r="343" spans="1:17" ht="45" x14ac:dyDescent="0.25">
      <c r="A343" s="4">
        <v>4955</v>
      </c>
      <c r="B343" s="8" t="s">
        <v>281</v>
      </c>
      <c r="F343" s="8" t="s">
        <v>329</v>
      </c>
      <c r="J343" s="8" t="s">
        <v>340</v>
      </c>
      <c r="N343" s="8" t="s">
        <v>346</v>
      </c>
      <c r="Q343" s="4">
        <v>10</v>
      </c>
    </row>
    <row r="344" spans="1:17" ht="45" x14ac:dyDescent="0.25">
      <c r="A344" s="4">
        <v>4942</v>
      </c>
      <c r="B344" s="8" t="s">
        <v>281</v>
      </c>
      <c r="F344" s="8" t="s">
        <v>329</v>
      </c>
      <c r="J344" s="8" t="s">
        <v>347</v>
      </c>
      <c r="Q344" s="4">
        <v>12</v>
      </c>
    </row>
    <row r="345" spans="1:17" ht="45" x14ac:dyDescent="0.25">
      <c r="A345" s="4">
        <v>4940</v>
      </c>
      <c r="B345" s="8" t="s">
        <v>281</v>
      </c>
      <c r="F345" s="8" t="s">
        <v>329</v>
      </c>
      <c r="J345" s="8" t="s">
        <v>347</v>
      </c>
      <c r="N345" s="8" t="s">
        <v>348</v>
      </c>
      <c r="Q345" s="4">
        <v>70</v>
      </c>
    </row>
    <row r="346" spans="1:17" ht="45" x14ac:dyDescent="0.25">
      <c r="A346" s="4">
        <v>4939</v>
      </c>
      <c r="B346" s="8" t="s">
        <v>281</v>
      </c>
      <c r="F346" s="8" t="s">
        <v>329</v>
      </c>
      <c r="J346" s="8" t="s">
        <v>347</v>
      </c>
      <c r="N346" s="8" t="s">
        <v>349</v>
      </c>
      <c r="Q346" s="4">
        <v>15</v>
      </c>
    </row>
    <row r="347" spans="1:17" ht="45" x14ac:dyDescent="0.25">
      <c r="A347" s="4">
        <v>4941</v>
      </c>
      <c r="B347" s="8" t="s">
        <v>281</v>
      </c>
      <c r="F347" s="8" t="s">
        <v>329</v>
      </c>
      <c r="J347" s="8" t="s">
        <v>347</v>
      </c>
      <c r="N347" s="8" t="s">
        <v>350</v>
      </c>
      <c r="Q347" s="4">
        <v>15</v>
      </c>
    </row>
    <row r="348" spans="1:17" ht="45" x14ac:dyDescent="0.25">
      <c r="A348" s="4">
        <v>4960</v>
      </c>
      <c r="B348" s="8" t="s">
        <v>281</v>
      </c>
      <c r="F348" s="8" t="s">
        <v>329</v>
      </c>
      <c r="J348" s="8" t="s">
        <v>351</v>
      </c>
      <c r="Q348" s="4">
        <v>16.2</v>
      </c>
    </row>
    <row r="349" spans="1:17" ht="75" x14ac:dyDescent="0.25">
      <c r="A349" s="4">
        <v>4957</v>
      </c>
      <c r="B349" s="8" t="s">
        <v>281</v>
      </c>
      <c r="F349" s="8" t="s">
        <v>329</v>
      </c>
      <c r="J349" s="8" t="s">
        <v>351</v>
      </c>
      <c r="N349" s="8" t="s">
        <v>352</v>
      </c>
      <c r="Q349" s="4">
        <v>10</v>
      </c>
    </row>
    <row r="350" spans="1:17" ht="60" x14ac:dyDescent="0.25">
      <c r="A350" s="4">
        <v>4958</v>
      </c>
      <c r="B350" s="8" t="s">
        <v>281</v>
      </c>
      <c r="F350" s="8" t="s">
        <v>329</v>
      </c>
      <c r="J350" s="8" t="s">
        <v>351</v>
      </c>
      <c r="N350" s="8" t="s">
        <v>353</v>
      </c>
      <c r="Q350" s="4">
        <v>45</v>
      </c>
    </row>
    <row r="351" spans="1:17" ht="45" x14ac:dyDescent="0.25">
      <c r="A351" s="4">
        <v>4959</v>
      </c>
      <c r="B351" s="8" t="s">
        <v>281</v>
      </c>
      <c r="F351" s="8" t="s">
        <v>329</v>
      </c>
      <c r="J351" s="8" t="s">
        <v>351</v>
      </c>
      <c r="N351" s="8" t="s">
        <v>354</v>
      </c>
      <c r="Q351" s="4">
        <v>45</v>
      </c>
    </row>
    <row r="352" spans="1:17" ht="45" x14ac:dyDescent="0.25">
      <c r="A352" s="4">
        <v>4989</v>
      </c>
      <c r="B352" s="8" t="s">
        <v>281</v>
      </c>
      <c r="F352" s="8" t="s">
        <v>355</v>
      </c>
      <c r="Q352" s="4">
        <v>10</v>
      </c>
    </row>
    <row r="353" spans="1:17" ht="45" x14ac:dyDescent="0.25">
      <c r="A353" s="4">
        <v>4974</v>
      </c>
      <c r="B353" s="8" t="s">
        <v>281</v>
      </c>
      <c r="F353" s="8" t="s">
        <v>355</v>
      </c>
      <c r="J353" s="8" t="s">
        <v>356</v>
      </c>
      <c r="Q353" s="4">
        <v>22.327999999999999</v>
      </c>
    </row>
    <row r="354" spans="1:17" ht="45" x14ac:dyDescent="0.25">
      <c r="A354" s="4">
        <v>4973</v>
      </c>
      <c r="B354" s="8" t="s">
        <v>281</v>
      </c>
      <c r="F354" s="8" t="s">
        <v>355</v>
      </c>
      <c r="J354" s="8" t="s">
        <v>356</v>
      </c>
      <c r="N354" s="8" t="s">
        <v>357</v>
      </c>
      <c r="Q354" s="4">
        <v>15</v>
      </c>
    </row>
    <row r="355" spans="1:17" ht="75" x14ac:dyDescent="0.25">
      <c r="A355" s="4">
        <v>4969</v>
      </c>
      <c r="B355" s="8" t="s">
        <v>281</v>
      </c>
      <c r="F355" s="8" t="s">
        <v>355</v>
      </c>
      <c r="J355" s="8" t="s">
        <v>356</v>
      </c>
      <c r="N355" s="8" t="s">
        <v>358</v>
      </c>
      <c r="Q355" s="4">
        <v>5</v>
      </c>
    </row>
    <row r="356" spans="1:17" ht="45" x14ac:dyDescent="0.25">
      <c r="A356" s="4">
        <v>4972</v>
      </c>
      <c r="B356" s="8" t="s">
        <v>281</v>
      </c>
      <c r="F356" s="8" t="s">
        <v>355</v>
      </c>
      <c r="J356" s="8" t="s">
        <v>356</v>
      </c>
      <c r="N356" s="8" t="s">
        <v>359</v>
      </c>
      <c r="Q356" s="4">
        <v>20</v>
      </c>
    </row>
    <row r="357" spans="1:17" ht="60" x14ac:dyDescent="0.25">
      <c r="A357" s="4">
        <v>4971</v>
      </c>
      <c r="B357" s="8" t="s">
        <v>281</v>
      </c>
      <c r="F357" s="8" t="s">
        <v>355</v>
      </c>
      <c r="J357" s="8" t="s">
        <v>356</v>
      </c>
      <c r="N357" s="8" t="s">
        <v>360</v>
      </c>
      <c r="Q357" s="4">
        <v>5</v>
      </c>
    </row>
    <row r="358" spans="1:17" ht="45" x14ac:dyDescent="0.25">
      <c r="A358" s="4">
        <v>4967</v>
      </c>
      <c r="B358" s="8" t="s">
        <v>281</v>
      </c>
      <c r="F358" s="8" t="s">
        <v>355</v>
      </c>
      <c r="J358" s="8" t="s">
        <v>356</v>
      </c>
      <c r="N358" s="8" t="s">
        <v>361</v>
      </c>
      <c r="Q358" s="4">
        <v>20</v>
      </c>
    </row>
    <row r="359" spans="1:17" ht="60" x14ac:dyDescent="0.25">
      <c r="A359" s="4">
        <v>4968</v>
      </c>
      <c r="B359" s="8" t="s">
        <v>281</v>
      </c>
      <c r="F359" s="8" t="s">
        <v>355</v>
      </c>
      <c r="J359" s="8" t="s">
        <v>356</v>
      </c>
      <c r="N359" s="8" t="s">
        <v>362</v>
      </c>
      <c r="Q359" s="4">
        <v>30</v>
      </c>
    </row>
    <row r="360" spans="1:17" ht="45" x14ac:dyDescent="0.25">
      <c r="A360" s="4">
        <v>4970</v>
      </c>
      <c r="B360" s="8" t="s">
        <v>281</v>
      </c>
      <c r="F360" s="8" t="s">
        <v>355</v>
      </c>
      <c r="J360" s="8" t="s">
        <v>356</v>
      </c>
      <c r="N360" s="8" t="s">
        <v>363</v>
      </c>
      <c r="Q360" s="4">
        <v>5</v>
      </c>
    </row>
    <row r="361" spans="1:17" ht="45" x14ac:dyDescent="0.25">
      <c r="A361" s="4">
        <v>4982</v>
      </c>
      <c r="B361" s="8" t="s">
        <v>281</v>
      </c>
      <c r="F361" s="8" t="s">
        <v>355</v>
      </c>
      <c r="J361" s="8" t="s">
        <v>364</v>
      </c>
      <c r="Q361" s="4">
        <v>56.378</v>
      </c>
    </row>
    <row r="362" spans="1:17" ht="60" x14ac:dyDescent="0.25">
      <c r="A362" s="4">
        <v>4975</v>
      </c>
      <c r="B362" s="8" t="s">
        <v>281</v>
      </c>
      <c r="F362" s="8" t="s">
        <v>355</v>
      </c>
      <c r="J362" s="8" t="s">
        <v>364</v>
      </c>
      <c r="N362" s="8" t="s">
        <v>365</v>
      </c>
      <c r="Q362" s="4">
        <v>27.826000000000001</v>
      </c>
    </row>
    <row r="363" spans="1:17" ht="90" x14ac:dyDescent="0.25">
      <c r="A363" s="4">
        <v>4978</v>
      </c>
      <c r="B363" s="8" t="s">
        <v>281</v>
      </c>
      <c r="F363" s="8" t="s">
        <v>355</v>
      </c>
      <c r="J363" s="8" t="s">
        <v>364</v>
      </c>
      <c r="N363" s="8" t="s">
        <v>366</v>
      </c>
      <c r="Q363" s="4">
        <v>1.502</v>
      </c>
    </row>
    <row r="364" spans="1:17" ht="45" x14ac:dyDescent="0.25">
      <c r="A364" s="4">
        <v>4980</v>
      </c>
      <c r="B364" s="8" t="s">
        <v>281</v>
      </c>
      <c r="F364" s="8" t="s">
        <v>355</v>
      </c>
      <c r="J364" s="8" t="s">
        <v>364</v>
      </c>
      <c r="N364" s="8" t="s">
        <v>367</v>
      </c>
      <c r="Q364" s="4">
        <v>11.067</v>
      </c>
    </row>
    <row r="365" spans="1:17" ht="45" x14ac:dyDescent="0.25">
      <c r="A365" s="4">
        <v>4976</v>
      </c>
      <c r="B365" s="8" t="s">
        <v>281</v>
      </c>
      <c r="F365" s="8" t="s">
        <v>355</v>
      </c>
      <c r="J365" s="8" t="s">
        <v>364</v>
      </c>
      <c r="N365" s="8" t="s">
        <v>368</v>
      </c>
      <c r="Q365" s="4">
        <v>11.382999999999999</v>
      </c>
    </row>
    <row r="366" spans="1:17" ht="60" x14ac:dyDescent="0.25">
      <c r="A366" s="4">
        <v>4977</v>
      </c>
      <c r="B366" s="8" t="s">
        <v>281</v>
      </c>
      <c r="F366" s="8" t="s">
        <v>355</v>
      </c>
      <c r="J366" s="8" t="s">
        <v>364</v>
      </c>
      <c r="N366" s="8" t="s">
        <v>369</v>
      </c>
      <c r="Q366" s="4">
        <v>19.763000000000002</v>
      </c>
    </row>
    <row r="367" spans="1:17" ht="45" x14ac:dyDescent="0.25">
      <c r="A367" s="4">
        <v>4979</v>
      </c>
      <c r="B367" s="8" t="s">
        <v>281</v>
      </c>
      <c r="F367" s="8" t="s">
        <v>355</v>
      </c>
      <c r="J367" s="8" t="s">
        <v>364</v>
      </c>
      <c r="N367" s="8" t="s">
        <v>370</v>
      </c>
      <c r="Q367" s="4">
        <v>22.925000000000001</v>
      </c>
    </row>
    <row r="368" spans="1:17" ht="45" x14ac:dyDescent="0.25">
      <c r="A368" s="4">
        <v>4981</v>
      </c>
      <c r="B368" s="8" t="s">
        <v>281</v>
      </c>
      <c r="F368" s="8" t="s">
        <v>355</v>
      </c>
      <c r="J368" s="8" t="s">
        <v>364</v>
      </c>
      <c r="N368" s="8" t="s">
        <v>371</v>
      </c>
      <c r="Q368" s="4">
        <v>5.5339999999999998</v>
      </c>
    </row>
    <row r="369" spans="1:17" ht="45" x14ac:dyDescent="0.25">
      <c r="A369" s="4">
        <v>4988</v>
      </c>
      <c r="B369" s="8" t="s">
        <v>281</v>
      </c>
      <c r="F369" s="8" t="s">
        <v>355</v>
      </c>
      <c r="J369" s="8" t="s">
        <v>372</v>
      </c>
      <c r="Q369" s="4">
        <v>4.0819999999999999</v>
      </c>
    </row>
    <row r="370" spans="1:17" ht="45" x14ac:dyDescent="0.25">
      <c r="A370" s="4">
        <v>4984</v>
      </c>
      <c r="B370" s="8" t="s">
        <v>281</v>
      </c>
      <c r="F370" s="8" t="s">
        <v>355</v>
      </c>
      <c r="J370" s="8" t="s">
        <v>372</v>
      </c>
      <c r="N370" s="8" t="s">
        <v>373</v>
      </c>
      <c r="Q370" s="4">
        <v>2.948</v>
      </c>
    </row>
    <row r="371" spans="1:17" ht="45" x14ac:dyDescent="0.25">
      <c r="A371" s="4">
        <v>4985</v>
      </c>
      <c r="B371" s="8" t="s">
        <v>281</v>
      </c>
      <c r="F371" s="8" t="s">
        <v>355</v>
      </c>
      <c r="J371" s="8" t="s">
        <v>372</v>
      </c>
      <c r="N371" s="8" t="s">
        <v>374</v>
      </c>
      <c r="Q371" s="4">
        <v>32.750999999999998</v>
      </c>
    </row>
    <row r="372" spans="1:17" ht="45" x14ac:dyDescent="0.25">
      <c r="A372" s="4">
        <v>4986</v>
      </c>
      <c r="B372" s="8" t="s">
        <v>281</v>
      </c>
      <c r="F372" s="8" t="s">
        <v>355</v>
      </c>
      <c r="J372" s="8" t="s">
        <v>372</v>
      </c>
      <c r="N372" s="8" t="s">
        <v>375</v>
      </c>
      <c r="Q372" s="4">
        <v>9.8249999999999993</v>
      </c>
    </row>
    <row r="373" spans="1:17" ht="45" x14ac:dyDescent="0.25">
      <c r="A373" s="4">
        <v>4983</v>
      </c>
      <c r="B373" s="8" t="s">
        <v>281</v>
      </c>
      <c r="F373" s="8" t="s">
        <v>355</v>
      </c>
      <c r="J373" s="8" t="s">
        <v>372</v>
      </c>
      <c r="N373" s="8" t="s">
        <v>376</v>
      </c>
      <c r="Q373" s="4">
        <v>19.651</v>
      </c>
    </row>
    <row r="374" spans="1:17" ht="45" x14ac:dyDescent="0.25">
      <c r="A374" s="4">
        <v>4987</v>
      </c>
      <c r="B374" s="8" t="s">
        <v>281</v>
      </c>
      <c r="F374" s="8" t="s">
        <v>355</v>
      </c>
      <c r="J374" s="8" t="s">
        <v>372</v>
      </c>
      <c r="N374" s="8" t="s">
        <v>377</v>
      </c>
      <c r="Q374" s="4">
        <v>34.825000000000003</v>
      </c>
    </row>
    <row r="375" spans="1:17" ht="45" x14ac:dyDescent="0.25">
      <c r="A375" s="4">
        <v>4966</v>
      </c>
      <c r="B375" s="8" t="s">
        <v>281</v>
      </c>
      <c r="F375" s="8" t="s">
        <v>355</v>
      </c>
      <c r="J375" s="8" t="s">
        <v>378</v>
      </c>
      <c r="Q375" s="4">
        <v>17.212</v>
      </c>
    </row>
    <row r="376" spans="1:17" ht="75" x14ac:dyDescent="0.25">
      <c r="A376" s="4">
        <v>4962</v>
      </c>
      <c r="B376" s="8" t="s">
        <v>281</v>
      </c>
      <c r="F376" s="8" t="s">
        <v>355</v>
      </c>
      <c r="J376" s="8" t="s">
        <v>378</v>
      </c>
      <c r="N376" s="8" t="s">
        <v>379</v>
      </c>
      <c r="Q376" s="4">
        <v>10</v>
      </c>
    </row>
    <row r="377" spans="1:17" ht="90" x14ac:dyDescent="0.25">
      <c r="A377" s="4">
        <v>4963</v>
      </c>
      <c r="B377" s="8" t="s">
        <v>281</v>
      </c>
      <c r="F377" s="8" t="s">
        <v>355</v>
      </c>
      <c r="J377" s="8" t="s">
        <v>378</v>
      </c>
      <c r="N377" s="8" t="s">
        <v>380</v>
      </c>
      <c r="Q377" s="4">
        <v>10</v>
      </c>
    </row>
    <row r="378" spans="1:17" ht="45" x14ac:dyDescent="0.25">
      <c r="A378" s="4">
        <v>4965</v>
      </c>
      <c r="B378" s="8" t="s">
        <v>281</v>
      </c>
      <c r="F378" s="8" t="s">
        <v>355</v>
      </c>
      <c r="J378" s="8" t="s">
        <v>378</v>
      </c>
      <c r="N378" s="8" t="s">
        <v>381</v>
      </c>
      <c r="Q378" s="4">
        <v>10</v>
      </c>
    </row>
    <row r="379" spans="1:17" ht="45" x14ac:dyDescent="0.25">
      <c r="A379" s="4">
        <v>4964</v>
      </c>
      <c r="B379" s="8" t="s">
        <v>281</v>
      </c>
      <c r="F379" s="8" t="s">
        <v>355</v>
      </c>
      <c r="J379" s="8" t="s">
        <v>378</v>
      </c>
      <c r="N379" s="8" t="s">
        <v>382</v>
      </c>
      <c r="Q379" s="4">
        <v>70</v>
      </c>
    </row>
    <row r="380" spans="1:17" ht="45" x14ac:dyDescent="0.25">
      <c r="A380" s="4">
        <v>5025</v>
      </c>
      <c r="B380" s="8" t="s">
        <v>281</v>
      </c>
      <c r="F380" s="8" t="s">
        <v>383</v>
      </c>
      <c r="Q380" s="4">
        <v>15</v>
      </c>
    </row>
    <row r="381" spans="1:17" ht="45" x14ac:dyDescent="0.25">
      <c r="A381" s="4">
        <v>5021</v>
      </c>
      <c r="B381" s="8" t="s">
        <v>281</v>
      </c>
      <c r="F381" s="8" t="s">
        <v>383</v>
      </c>
      <c r="J381" s="8" t="s">
        <v>384</v>
      </c>
      <c r="Q381" s="4">
        <v>12.928000000000001</v>
      </c>
    </row>
    <row r="382" spans="1:17" ht="45" x14ac:dyDescent="0.25">
      <c r="A382" s="4">
        <v>5017</v>
      </c>
      <c r="B382" s="8" t="s">
        <v>281</v>
      </c>
      <c r="F382" s="8" t="s">
        <v>383</v>
      </c>
      <c r="J382" s="8" t="s">
        <v>384</v>
      </c>
      <c r="N382" s="8" t="s">
        <v>385</v>
      </c>
      <c r="Q382" s="4">
        <v>20</v>
      </c>
    </row>
    <row r="383" spans="1:17" ht="45" x14ac:dyDescent="0.25">
      <c r="A383" s="4">
        <v>5016</v>
      </c>
      <c r="B383" s="8" t="s">
        <v>281</v>
      </c>
      <c r="F383" s="8" t="s">
        <v>383</v>
      </c>
      <c r="J383" s="8" t="s">
        <v>384</v>
      </c>
      <c r="N383" s="8" t="s">
        <v>386</v>
      </c>
      <c r="Q383" s="4">
        <v>25</v>
      </c>
    </row>
    <row r="384" spans="1:17" ht="45" x14ac:dyDescent="0.25">
      <c r="A384" s="4">
        <v>5018</v>
      </c>
      <c r="B384" s="8" t="s">
        <v>281</v>
      </c>
      <c r="F384" s="8" t="s">
        <v>383</v>
      </c>
      <c r="J384" s="8" t="s">
        <v>384</v>
      </c>
      <c r="N384" s="8" t="s">
        <v>387</v>
      </c>
      <c r="Q384" s="4">
        <v>30</v>
      </c>
    </row>
    <row r="385" spans="1:17" ht="45" x14ac:dyDescent="0.25">
      <c r="A385" s="4">
        <v>5020</v>
      </c>
      <c r="B385" s="8" t="s">
        <v>281</v>
      </c>
      <c r="F385" s="8" t="s">
        <v>383</v>
      </c>
      <c r="J385" s="8" t="s">
        <v>384</v>
      </c>
      <c r="N385" s="8" t="s">
        <v>388</v>
      </c>
      <c r="Q385" s="4">
        <v>10</v>
      </c>
    </row>
    <row r="386" spans="1:17" ht="45" x14ac:dyDescent="0.25">
      <c r="A386" s="4">
        <v>5019</v>
      </c>
      <c r="B386" s="8" t="s">
        <v>281</v>
      </c>
      <c r="F386" s="8" t="s">
        <v>383</v>
      </c>
      <c r="J386" s="8" t="s">
        <v>384</v>
      </c>
      <c r="N386" s="8" t="s">
        <v>389</v>
      </c>
      <c r="Q386" s="4">
        <v>15</v>
      </c>
    </row>
    <row r="387" spans="1:17" ht="45" x14ac:dyDescent="0.25">
      <c r="A387" s="4">
        <v>5024</v>
      </c>
      <c r="B387" s="8" t="s">
        <v>281</v>
      </c>
      <c r="F387" s="8" t="s">
        <v>383</v>
      </c>
      <c r="J387" s="8" t="s">
        <v>390</v>
      </c>
      <c r="Q387" s="4">
        <v>34.134</v>
      </c>
    </row>
    <row r="388" spans="1:17" ht="60" x14ac:dyDescent="0.25">
      <c r="A388" s="4">
        <v>5022</v>
      </c>
      <c r="B388" s="8" t="s">
        <v>281</v>
      </c>
      <c r="F388" s="8" t="s">
        <v>383</v>
      </c>
      <c r="J388" s="8" t="s">
        <v>390</v>
      </c>
      <c r="N388" s="8" t="s">
        <v>391</v>
      </c>
      <c r="Q388" s="4">
        <v>5</v>
      </c>
    </row>
    <row r="389" spans="1:17" ht="45" x14ac:dyDescent="0.25">
      <c r="A389" s="4">
        <v>5023</v>
      </c>
      <c r="B389" s="8" t="s">
        <v>281</v>
      </c>
      <c r="F389" s="8" t="s">
        <v>383</v>
      </c>
      <c r="J389" s="8" t="s">
        <v>390</v>
      </c>
      <c r="N389" s="8" t="s">
        <v>392</v>
      </c>
      <c r="Q389" s="4">
        <v>95</v>
      </c>
    </row>
    <row r="390" spans="1:17" ht="45" x14ac:dyDescent="0.25">
      <c r="A390" s="4">
        <v>5012</v>
      </c>
      <c r="B390" s="8" t="s">
        <v>281</v>
      </c>
      <c r="F390" s="8" t="s">
        <v>383</v>
      </c>
      <c r="J390" s="8" t="s">
        <v>393</v>
      </c>
      <c r="Q390" s="4">
        <v>34.804000000000002</v>
      </c>
    </row>
    <row r="391" spans="1:17" ht="45" x14ac:dyDescent="0.25">
      <c r="A391" s="4">
        <v>5010</v>
      </c>
      <c r="B391" s="8" t="s">
        <v>281</v>
      </c>
      <c r="F391" s="8" t="s">
        <v>383</v>
      </c>
      <c r="J391" s="8" t="s">
        <v>393</v>
      </c>
      <c r="N391" s="8" t="s">
        <v>394</v>
      </c>
      <c r="Q391" s="4">
        <v>15</v>
      </c>
    </row>
    <row r="392" spans="1:17" ht="45" x14ac:dyDescent="0.25">
      <c r="A392" s="4">
        <v>5007</v>
      </c>
      <c r="B392" s="8" t="s">
        <v>281</v>
      </c>
      <c r="F392" s="8" t="s">
        <v>383</v>
      </c>
      <c r="J392" s="8" t="s">
        <v>393</v>
      </c>
      <c r="N392" s="8" t="s">
        <v>395</v>
      </c>
      <c r="Q392" s="4">
        <v>15</v>
      </c>
    </row>
    <row r="393" spans="1:17" ht="45" x14ac:dyDescent="0.25">
      <c r="A393" s="4">
        <v>5009</v>
      </c>
      <c r="B393" s="8" t="s">
        <v>281</v>
      </c>
      <c r="F393" s="8" t="s">
        <v>383</v>
      </c>
      <c r="J393" s="8" t="s">
        <v>393</v>
      </c>
      <c r="N393" s="8" t="s">
        <v>396</v>
      </c>
      <c r="Q393" s="4">
        <v>25</v>
      </c>
    </row>
    <row r="394" spans="1:17" ht="45" x14ac:dyDescent="0.25">
      <c r="A394" s="4">
        <v>5011</v>
      </c>
      <c r="B394" s="8" t="s">
        <v>281</v>
      </c>
      <c r="F394" s="8" t="s">
        <v>383</v>
      </c>
      <c r="J394" s="8" t="s">
        <v>393</v>
      </c>
      <c r="N394" s="8" t="s">
        <v>397</v>
      </c>
      <c r="Q394" s="4">
        <v>5</v>
      </c>
    </row>
    <row r="395" spans="1:17" ht="45" x14ac:dyDescent="0.25">
      <c r="A395" s="4">
        <v>5008</v>
      </c>
      <c r="B395" s="8" t="s">
        <v>281</v>
      </c>
      <c r="F395" s="8" t="s">
        <v>383</v>
      </c>
      <c r="J395" s="8" t="s">
        <v>393</v>
      </c>
      <c r="N395" s="8" t="s">
        <v>398</v>
      </c>
      <c r="Q395" s="4">
        <v>40</v>
      </c>
    </row>
    <row r="396" spans="1:17" ht="45" x14ac:dyDescent="0.25">
      <c r="A396" s="4">
        <v>5015</v>
      </c>
      <c r="B396" s="8" t="s">
        <v>281</v>
      </c>
      <c r="F396" s="8" t="s">
        <v>383</v>
      </c>
      <c r="J396" s="8" t="s">
        <v>399</v>
      </c>
      <c r="Q396" s="4">
        <v>18.134</v>
      </c>
    </row>
    <row r="397" spans="1:17" ht="45" x14ac:dyDescent="0.25">
      <c r="A397" s="4">
        <v>5014</v>
      </c>
      <c r="B397" s="8" t="s">
        <v>281</v>
      </c>
      <c r="F397" s="8" t="s">
        <v>383</v>
      </c>
      <c r="J397" s="8" t="s">
        <v>399</v>
      </c>
      <c r="N397" s="8" t="s">
        <v>400</v>
      </c>
      <c r="Q397" s="4">
        <v>60</v>
      </c>
    </row>
    <row r="398" spans="1:17" ht="45" x14ac:dyDescent="0.25">
      <c r="A398" s="4">
        <v>5013</v>
      </c>
      <c r="B398" s="8" t="s">
        <v>281</v>
      </c>
      <c r="F398" s="8" t="s">
        <v>383</v>
      </c>
      <c r="J398" s="8" t="s">
        <v>399</v>
      </c>
      <c r="N398" s="8" t="s">
        <v>401</v>
      </c>
      <c r="Q398" s="4">
        <v>40</v>
      </c>
    </row>
    <row r="399" spans="1:17" ht="45" x14ac:dyDescent="0.25">
      <c r="A399" s="4">
        <v>4935</v>
      </c>
      <c r="B399" s="8" t="s">
        <v>402</v>
      </c>
      <c r="Q399" s="4">
        <v>13</v>
      </c>
    </row>
    <row r="400" spans="1:17" ht="45" x14ac:dyDescent="0.25">
      <c r="A400" s="4">
        <v>4897</v>
      </c>
      <c r="B400" s="8" t="s">
        <v>402</v>
      </c>
      <c r="F400" s="8" t="s">
        <v>403</v>
      </c>
      <c r="Q400" s="4">
        <v>9</v>
      </c>
    </row>
    <row r="401" spans="1:17" ht="45" x14ac:dyDescent="0.25">
      <c r="A401" s="4">
        <v>4896</v>
      </c>
      <c r="B401" s="8" t="s">
        <v>402</v>
      </c>
      <c r="F401" s="8" t="s">
        <v>403</v>
      </c>
      <c r="J401" s="8" t="s">
        <v>404</v>
      </c>
      <c r="Q401" s="4">
        <v>50</v>
      </c>
    </row>
    <row r="402" spans="1:17" ht="45" x14ac:dyDescent="0.25">
      <c r="A402" s="4">
        <v>4893</v>
      </c>
      <c r="B402" s="8" t="s">
        <v>402</v>
      </c>
      <c r="F402" s="8" t="s">
        <v>403</v>
      </c>
      <c r="J402" s="8" t="s">
        <v>404</v>
      </c>
      <c r="N402" s="8" t="s">
        <v>405</v>
      </c>
      <c r="Q402" s="4">
        <v>30</v>
      </c>
    </row>
    <row r="403" spans="1:17" ht="45" x14ac:dyDescent="0.25">
      <c r="A403" s="4">
        <v>4894</v>
      </c>
      <c r="B403" s="8" t="s">
        <v>402</v>
      </c>
      <c r="F403" s="8" t="s">
        <v>403</v>
      </c>
      <c r="J403" s="8" t="s">
        <v>404</v>
      </c>
      <c r="N403" s="8" t="s">
        <v>406</v>
      </c>
      <c r="Q403" s="4">
        <v>20</v>
      </c>
    </row>
    <row r="404" spans="1:17" ht="45" x14ac:dyDescent="0.25">
      <c r="A404" s="4">
        <v>4892</v>
      </c>
      <c r="B404" s="8" t="s">
        <v>402</v>
      </c>
      <c r="F404" s="8" t="s">
        <v>403</v>
      </c>
      <c r="J404" s="8" t="s">
        <v>404</v>
      </c>
      <c r="N404" s="8" t="s">
        <v>407</v>
      </c>
      <c r="Q404" s="4">
        <v>35</v>
      </c>
    </row>
    <row r="405" spans="1:17" ht="45" x14ac:dyDescent="0.25">
      <c r="A405" s="4">
        <v>4895</v>
      </c>
      <c r="B405" s="8" t="s">
        <v>402</v>
      </c>
      <c r="F405" s="8" t="s">
        <v>403</v>
      </c>
      <c r="J405" s="8" t="s">
        <v>404</v>
      </c>
      <c r="N405" s="8" t="s">
        <v>408</v>
      </c>
      <c r="Q405" s="4">
        <v>15</v>
      </c>
    </row>
    <row r="406" spans="1:17" ht="45" x14ac:dyDescent="0.25">
      <c r="A406" s="4">
        <v>4891</v>
      </c>
      <c r="B406" s="8" t="s">
        <v>402</v>
      </c>
      <c r="F406" s="8" t="s">
        <v>403</v>
      </c>
      <c r="J406" s="8" t="s">
        <v>409</v>
      </c>
      <c r="Q406" s="4">
        <v>50</v>
      </c>
    </row>
    <row r="407" spans="1:17" ht="60" x14ac:dyDescent="0.25">
      <c r="A407" s="4">
        <v>4888</v>
      </c>
      <c r="B407" s="8" t="s">
        <v>402</v>
      </c>
      <c r="F407" s="8" t="s">
        <v>403</v>
      </c>
      <c r="J407" s="8" t="s">
        <v>409</v>
      </c>
      <c r="N407" s="8" t="s">
        <v>410</v>
      </c>
      <c r="Q407" s="4">
        <v>10</v>
      </c>
    </row>
    <row r="408" spans="1:17" ht="60" x14ac:dyDescent="0.25">
      <c r="A408" s="4">
        <v>4889</v>
      </c>
      <c r="B408" s="8" t="s">
        <v>402</v>
      </c>
      <c r="F408" s="8" t="s">
        <v>403</v>
      </c>
      <c r="J408" s="8" t="s">
        <v>409</v>
      </c>
      <c r="N408" s="8" t="s">
        <v>411</v>
      </c>
      <c r="Q408" s="4">
        <v>5</v>
      </c>
    </row>
    <row r="409" spans="1:17" ht="45" x14ac:dyDescent="0.25">
      <c r="A409" s="4">
        <v>4887</v>
      </c>
      <c r="B409" s="8" t="s">
        <v>402</v>
      </c>
      <c r="F409" s="8" t="s">
        <v>403</v>
      </c>
      <c r="J409" s="8" t="s">
        <v>409</v>
      </c>
      <c r="N409" s="8" t="s">
        <v>412</v>
      </c>
      <c r="Q409" s="4">
        <v>5</v>
      </c>
    </row>
    <row r="410" spans="1:17" ht="45" x14ac:dyDescent="0.25">
      <c r="A410" s="4">
        <v>4890</v>
      </c>
      <c r="B410" s="8" t="s">
        <v>402</v>
      </c>
      <c r="F410" s="8" t="s">
        <v>403</v>
      </c>
      <c r="J410" s="8" t="s">
        <v>409</v>
      </c>
      <c r="N410" s="8" t="s">
        <v>413</v>
      </c>
      <c r="Q410" s="4">
        <v>20</v>
      </c>
    </row>
    <row r="411" spans="1:17" ht="45" x14ac:dyDescent="0.25">
      <c r="A411" s="4">
        <v>4886</v>
      </c>
      <c r="B411" s="8" t="s">
        <v>402</v>
      </c>
      <c r="F411" s="8" t="s">
        <v>403</v>
      </c>
      <c r="J411" s="8" t="s">
        <v>409</v>
      </c>
      <c r="N411" s="8" t="s">
        <v>414</v>
      </c>
      <c r="Q411" s="4">
        <v>60</v>
      </c>
    </row>
    <row r="412" spans="1:17" ht="45" x14ac:dyDescent="0.25">
      <c r="A412" s="4">
        <v>4934</v>
      </c>
      <c r="B412" s="8" t="s">
        <v>402</v>
      </c>
      <c r="F412" s="8" t="s">
        <v>415</v>
      </c>
      <c r="Q412" s="4">
        <v>6</v>
      </c>
    </row>
    <row r="413" spans="1:17" ht="45" x14ac:dyDescent="0.25">
      <c r="A413" s="4">
        <v>4933</v>
      </c>
      <c r="B413" s="8" t="s">
        <v>402</v>
      </c>
      <c r="F413" s="8" t="s">
        <v>415</v>
      </c>
      <c r="J413" s="8" t="s">
        <v>416</v>
      </c>
      <c r="Q413" s="4">
        <v>50</v>
      </c>
    </row>
    <row r="414" spans="1:17" ht="45" x14ac:dyDescent="0.25">
      <c r="A414" s="4">
        <v>4931</v>
      </c>
      <c r="B414" s="8" t="s">
        <v>402</v>
      </c>
      <c r="F414" s="8" t="s">
        <v>415</v>
      </c>
      <c r="J414" s="8" t="s">
        <v>416</v>
      </c>
      <c r="N414" s="8" t="s">
        <v>417</v>
      </c>
      <c r="Q414" s="4">
        <v>40</v>
      </c>
    </row>
    <row r="415" spans="1:17" ht="45" x14ac:dyDescent="0.25">
      <c r="A415" s="4">
        <v>4932</v>
      </c>
      <c r="B415" s="8" t="s">
        <v>402</v>
      </c>
      <c r="F415" s="8" t="s">
        <v>415</v>
      </c>
      <c r="J415" s="8" t="s">
        <v>416</v>
      </c>
      <c r="N415" s="8" t="s">
        <v>418</v>
      </c>
      <c r="Q415" s="4">
        <v>5</v>
      </c>
    </row>
    <row r="416" spans="1:17" ht="45" x14ac:dyDescent="0.25">
      <c r="A416" s="4">
        <v>4930</v>
      </c>
      <c r="B416" s="8" t="s">
        <v>402</v>
      </c>
      <c r="F416" s="8" t="s">
        <v>415</v>
      </c>
      <c r="J416" s="8" t="s">
        <v>416</v>
      </c>
      <c r="N416" s="8" t="s">
        <v>419</v>
      </c>
      <c r="Q416" s="4">
        <v>15</v>
      </c>
    </row>
    <row r="417" spans="1:17" ht="45" x14ac:dyDescent="0.25">
      <c r="A417" s="4">
        <v>4929</v>
      </c>
      <c r="B417" s="8" t="s">
        <v>402</v>
      </c>
      <c r="F417" s="8" t="s">
        <v>415</v>
      </c>
      <c r="J417" s="8" t="s">
        <v>416</v>
      </c>
      <c r="N417" s="8" t="s">
        <v>420</v>
      </c>
      <c r="Q417" s="4">
        <v>40</v>
      </c>
    </row>
    <row r="418" spans="1:17" ht="45" x14ac:dyDescent="0.25">
      <c r="A418" s="4">
        <v>4928</v>
      </c>
      <c r="B418" s="8" t="s">
        <v>402</v>
      </c>
      <c r="F418" s="8" t="s">
        <v>415</v>
      </c>
      <c r="J418" s="8" t="s">
        <v>421</v>
      </c>
      <c r="Q418" s="4">
        <v>50</v>
      </c>
    </row>
    <row r="419" spans="1:17" ht="45" x14ac:dyDescent="0.25">
      <c r="A419" s="4">
        <v>4926</v>
      </c>
      <c r="B419" s="8" t="s">
        <v>402</v>
      </c>
      <c r="F419" s="8" t="s">
        <v>415</v>
      </c>
      <c r="J419" s="8" t="s">
        <v>421</v>
      </c>
      <c r="N419" s="8" t="s">
        <v>422</v>
      </c>
      <c r="Q419" s="4">
        <v>35</v>
      </c>
    </row>
    <row r="420" spans="1:17" ht="45" x14ac:dyDescent="0.25">
      <c r="A420" s="4">
        <v>4927</v>
      </c>
      <c r="B420" s="8" t="s">
        <v>402</v>
      </c>
      <c r="F420" s="8" t="s">
        <v>415</v>
      </c>
      <c r="J420" s="8" t="s">
        <v>421</v>
      </c>
      <c r="N420" s="8" t="s">
        <v>423</v>
      </c>
      <c r="Q420" s="4">
        <v>25</v>
      </c>
    </row>
    <row r="421" spans="1:17" ht="45" x14ac:dyDescent="0.25">
      <c r="A421" s="4">
        <v>4925</v>
      </c>
      <c r="B421" s="8" t="s">
        <v>402</v>
      </c>
      <c r="F421" s="8" t="s">
        <v>415</v>
      </c>
      <c r="J421" s="8" t="s">
        <v>421</v>
      </c>
      <c r="N421" s="8" t="s">
        <v>424</v>
      </c>
      <c r="Q421" s="4">
        <v>40</v>
      </c>
    </row>
    <row r="422" spans="1:17" ht="45" x14ac:dyDescent="0.25">
      <c r="A422" s="4">
        <v>4885</v>
      </c>
      <c r="B422" s="8" t="s">
        <v>402</v>
      </c>
      <c r="F422" s="8" t="s">
        <v>425</v>
      </c>
      <c r="Q422" s="4">
        <v>9</v>
      </c>
    </row>
    <row r="423" spans="1:17" ht="45" x14ac:dyDescent="0.25">
      <c r="A423" s="4">
        <v>4884</v>
      </c>
      <c r="B423" s="8" t="s">
        <v>402</v>
      </c>
      <c r="F423" s="8" t="s">
        <v>425</v>
      </c>
      <c r="J423" s="8" t="s">
        <v>426</v>
      </c>
      <c r="Q423" s="4">
        <v>100</v>
      </c>
    </row>
    <row r="424" spans="1:17" ht="45" x14ac:dyDescent="0.25">
      <c r="A424" s="4">
        <v>4883</v>
      </c>
      <c r="B424" s="8" t="s">
        <v>402</v>
      </c>
      <c r="F424" s="8" t="s">
        <v>425</v>
      </c>
      <c r="J424" s="8" t="s">
        <v>426</v>
      </c>
      <c r="N424" s="8" t="s">
        <v>427</v>
      </c>
      <c r="Q424" s="4">
        <v>3.3610000000000002</v>
      </c>
    </row>
    <row r="425" spans="1:17" ht="45" x14ac:dyDescent="0.25">
      <c r="A425" s="4">
        <v>4881</v>
      </c>
      <c r="B425" s="8" t="s">
        <v>402</v>
      </c>
      <c r="F425" s="8" t="s">
        <v>425</v>
      </c>
      <c r="J425" s="8" t="s">
        <v>426</v>
      </c>
      <c r="N425" s="8" t="s">
        <v>428</v>
      </c>
      <c r="Q425" s="4">
        <v>8.9339999999999993</v>
      </c>
    </row>
    <row r="426" spans="1:17" ht="60" x14ac:dyDescent="0.25">
      <c r="A426" s="4">
        <v>4880</v>
      </c>
      <c r="B426" s="8" t="s">
        <v>402</v>
      </c>
      <c r="F426" s="8" t="s">
        <v>425</v>
      </c>
      <c r="J426" s="8" t="s">
        <v>426</v>
      </c>
      <c r="N426" s="8" t="s">
        <v>429</v>
      </c>
      <c r="Q426" s="4">
        <v>68.817999999999998</v>
      </c>
    </row>
    <row r="427" spans="1:17" ht="45" x14ac:dyDescent="0.25">
      <c r="A427" s="4">
        <v>4879</v>
      </c>
      <c r="B427" s="8" t="s">
        <v>402</v>
      </c>
      <c r="F427" s="8" t="s">
        <v>425</v>
      </c>
      <c r="J427" s="8" t="s">
        <v>426</v>
      </c>
      <c r="N427" s="8" t="s">
        <v>430</v>
      </c>
      <c r="Q427" s="4">
        <v>6.9580000000000002</v>
      </c>
    </row>
    <row r="428" spans="1:17" ht="45" x14ac:dyDescent="0.25">
      <c r="A428" s="4">
        <v>4882</v>
      </c>
      <c r="B428" s="8" t="s">
        <v>402</v>
      </c>
      <c r="F428" s="8" t="s">
        <v>425</v>
      </c>
      <c r="J428" s="8" t="s">
        <v>426</v>
      </c>
      <c r="N428" s="8" t="s">
        <v>431</v>
      </c>
      <c r="Q428" s="4">
        <v>0.33600000000000002</v>
      </c>
    </row>
    <row r="429" spans="1:17" ht="45" x14ac:dyDescent="0.25">
      <c r="A429" s="4">
        <v>4878</v>
      </c>
      <c r="B429" s="8" t="s">
        <v>402</v>
      </c>
      <c r="F429" s="8" t="s">
        <v>425</v>
      </c>
      <c r="J429" s="8" t="s">
        <v>426</v>
      </c>
      <c r="N429" s="8" t="s">
        <v>432</v>
      </c>
      <c r="Q429" s="4">
        <v>11.593</v>
      </c>
    </row>
    <row r="430" spans="1:17" ht="45" x14ac:dyDescent="0.25">
      <c r="A430" s="4">
        <v>4924</v>
      </c>
      <c r="B430" s="8" t="s">
        <v>402</v>
      </c>
      <c r="F430" s="8" t="s">
        <v>433</v>
      </c>
      <c r="Q430" s="4">
        <v>10</v>
      </c>
    </row>
    <row r="431" spans="1:17" ht="45" x14ac:dyDescent="0.25">
      <c r="A431" s="4">
        <v>4920</v>
      </c>
      <c r="B431" s="8" t="s">
        <v>402</v>
      </c>
      <c r="F431" s="8" t="s">
        <v>433</v>
      </c>
      <c r="J431" s="8" t="s">
        <v>434</v>
      </c>
      <c r="Q431" s="4">
        <v>81.141000000000005</v>
      </c>
    </row>
    <row r="432" spans="1:17" ht="45" x14ac:dyDescent="0.25">
      <c r="A432" s="4">
        <v>4919</v>
      </c>
      <c r="B432" s="8" t="s">
        <v>402</v>
      </c>
      <c r="F432" s="8" t="s">
        <v>433</v>
      </c>
      <c r="J432" s="8" t="s">
        <v>434</v>
      </c>
      <c r="N432" s="8" t="s">
        <v>435</v>
      </c>
      <c r="Q432" s="4">
        <v>15</v>
      </c>
    </row>
    <row r="433" spans="1:17" ht="45" x14ac:dyDescent="0.25">
      <c r="A433" s="4">
        <v>4913</v>
      </c>
      <c r="B433" s="8" t="s">
        <v>402</v>
      </c>
      <c r="F433" s="8" t="s">
        <v>433</v>
      </c>
      <c r="J433" s="8" t="s">
        <v>434</v>
      </c>
      <c r="N433" s="8" t="s">
        <v>436</v>
      </c>
      <c r="Q433" s="4">
        <v>10</v>
      </c>
    </row>
    <row r="434" spans="1:17" ht="45" x14ac:dyDescent="0.25">
      <c r="A434" s="4">
        <v>4918</v>
      </c>
      <c r="B434" s="8" t="s">
        <v>402</v>
      </c>
      <c r="F434" s="8" t="s">
        <v>433</v>
      </c>
      <c r="J434" s="8" t="s">
        <v>434</v>
      </c>
      <c r="N434" s="8" t="s">
        <v>437</v>
      </c>
      <c r="Q434" s="4">
        <v>15</v>
      </c>
    </row>
    <row r="435" spans="1:17" ht="45" x14ac:dyDescent="0.25">
      <c r="A435" s="4">
        <v>4910</v>
      </c>
      <c r="B435" s="8" t="s">
        <v>402</v>
      </c>
      <c r="F435" s="8" t="s">
        <v>433</v>
      </c>
      <c r="J435" s="8" t="s">
        <v>434</v>
      </c>
      <c r="N435" s="8" t="s">
        <v>438</v>
      </c>
      <c r="Q435" s="4">
        <v>17</v>
      </c>
    </row>
    <row r="436" spans="1:17" ht="45" x14ac:dyDescent="0.25">
      <c r="A436" s="4">
        <v>4915</v>
      </c>
      <c r="B436" s="8" t="s">
        <v>402</v>
      </c>
      <c r="F436" s="8" t="s">
        <v>433</v>
      </c>
      <c r="J436" s="8" t="s">
        <v>434</v>
      </c>
      <c r="N436" s="8" t="s">
        <v>439</v>
      </c>
      <c r="Q436" s="4">
        <v>17</v>
      </c>
    </row>
    <row r="437" spans="1:17" ht="45" x14ac:dyDescent="0.25">
      <c r="A437" s="4">
        <v>4916</v>
      </c>
      <c r="B437" s="8" t="s">
        <v>402</v>
      </c>
      <c r="F437" s="8" t="s">
        <v>433</v>
      </c>
      <c r="J437" s="8" t="s">
        <v>434</v>
      </c>
      <c r="N437" s="8" t="s">
        <v>440</v>
      </c>
      <c r="Q437" s="4">
        <v>5</v>
      </c>
    </row>
    <row r="438" spans="1:17" ht="45" x14ac:dyDescent="0.25">
      <c r="A438" s="4">
        <v>4911</v>
      </c>
      <c r="B438" s="8" t="s">
        <v>402</v>
      </c>
      <c r="F438" s="8" t="s">
        <v>433</v>
      </c>
      <c r="J438" s="8" t="s">
        <v>434</v>
      </c>
      <c r="N438" s="8" t="s">
        <v>441</v>
      </c>
      <c r="Q438" s="4">
        <v>1</v>
      </c>
    </row>
    <row r="439" spans="1:17" ht="45" x14ac:dyDescent="0.25">
      <c r="A439" s="4">
        <v>4917</v>
      </c>
      <c r="B439" s="8" t="s">
        <v>402</v>
      </c>
      <c r="F439" s="8" t="s">
        <v>433</v>
      </c>
      <c r="J439" s="8" t="s">
        <v>434</v>
      </c>
      <c r="N439" s="8" t="s">
        <v>442</v>
      </c>
      <c r="Q439" s="4">
        <v>15</v>
      </c>
    </row>
    <row r="440" spans="1:17" ht="45" x14ac:dyDescent="0.25">
      <c r="A440" s="4">
        <v>4914</v>
      </c>
      <c r="B440" s="8" t="s">
        <v>402</v>
      </c>
      <c r="F440" s="8" t="s">
        <v>433</v>
      </c>
      <c r="J440" s="8" t="s">
        <v>434</v>
      </c>
      <c r="N440" s="8" t="s">
        <v>443</v>
      </c>
      <c r="Q440" s="4">
        <v>4</v>
      </c>
    </row>
    <row r="441" spans="1:17" ht="45" x14ac:dyDescent="0.25">
      <c r="A441" s="4">
        <v>4912</v>
      </c>
      <c r="B441" s="8" t="s">
        <v>402</v>
      </c>
      <c r="F441" s="8" t="s">
        <v>433</v>
      </c>
      <c r="J441" s="8" t="s">
        <v>434</v>
      </c>
      <c r="N441" s="8" t="s">
        <v>444</v>
      </c>
      <c r="Q441" s="4">
        <v>1</v>
      </c>
    </row>
    <row r="442" spans="1:17" ht="45" x14ac:dyDescent="0.25">
      <c r="A442" s="4">
        <v>4923</v>
      </c>
      <c r="B442" s="8" t="s">
        <v>402</v>
      </c>
      <c r="F442" s="8" t="s">
        <v>433</v>
      </c>
      <c r="J442" s="8" t="s">
        <v>445</v>
      </c>
      <c r="Q442" s="4">
        <v>18.859000000000002</v>
      </c>
    </row>
    <row r="443" spans="1:17" ht="45" x14ac:dyDescent="0.25">
      <c r="A443" s="4">
        <v>4921</v>
      </c>
      <c r="B443" s="8" t="s">
        <v>402</v>
      </c>
      <c r="F443" s="8" t="s">
        <v>433</v>
      </c>
      <c r="J443" s="8" t="s">
        <v>445</v>
      </c>
      <c r="N443" s="8" t="s">
        <v>446</v>
      </c>
      <c r="Q443" s="4">
        <v>50</v>
      </c>
    </row>
    <row r="444" spans="1:17" ht="45" x14ac:dyDescent="0.25">
      <c r="A444" s="4">
        <v>4922</v>
      </c>
      <c r="B444" s="8" t="s">
        <v>402</v>
      </c>
      <c r="F444" s="8" t="s">
        <v>433</v>
      </c>
      <c r="J444" s="8" t="s">
        <v>445</v>
      </c>
      <c r="N444" s="8" t="s">
        <v>447</v>
      </c>
      <c r="Q444" s="4">
        <v>50</v>
      </c>
    </row>
    <row r="445" spans="1:17" ht="45" x14ac:dyDescent="0.25">
      <c r="A445" s="4">
        <v>4877</v>
      </c>
      <c r="B445" s="8" t="s">
        <v>402</v>
      </c>
      <c r="F445" s="8" t="s">
        <v>448</v>
      </c>
      <c r="Q445" s="4">
        <v>6</v>
      </c>
    </row>
    <row r="446" spans="1:17" ht="45" x14ac:dyDescent="0.25">
      <c r="A446" s="4">
        <v>4870</v>
      </c>
      <c r="B446" s="8" t="s">
        <v>402</v>
      </c>
      <c r="F446" s="8" t="s">
        <v>448</v>
      </c>
      <c r="J446" s="8" t="s">
        <v>449</v>
      </c>
      <c r="Q446" s="4">
        <v>70.471000000000004</v>
      </c>
    </row>
    <row r="447" spans="1:17" ht="45" x14ac:dyDescent="0.25">
      <c r="A447" s="4">
        <v>4869</v>
      </c>
      <c r="B447" s="8" t="s">
        <v>402</v>
      </c>
      <c r="F447" s="8" t="s">
        <v>448</v>
      </c>
      <c r="J447" s="8" t="s">
        <v>449</v>
      </c>
      <c r="N447" s="8" t="s">
        <v>450</v>
      </c>
      <c r="Q447" s="4">
        <v>75</v>
      </c>
    </row>
    <row r="448" spans="1:17" ht="45" x14ac:dyDescent="0.25">
      <c r="A448" s="4">
        <v>4868</v>
      </c>
      <c r="B448" s="8" t="s">
        <v>402</v>
      </c>
      <c r="F448" s="8" t="s">
        <v>448</v>
      </c>
      <c r="J448" s="8" t="s">
        <v>449</v>
      </c>
      <c r="N448" s="8" t="s">
        <v>451</v>
      </c>
      <c r="Q448" s="4">
        <v>25</v>
      </c>
    </row>
    <row r="449" spans="1:17" ht="45" x14ac:dyDescent="0.25">
      <c r="A449" s="4">
        <v>4867</v>
      </c>
      <c r="B449" s="8" t="s">
        <v>402</v>
      </c>
      <c r="F449" s="8" t="s">
        <v>448</v>
      </c>
      <c r="J449" s="8" t="s">
        <v>452</v>
      </c>
      <c r="Q449" s="4">
        <v>21.241</v>
      </c>
    </row>
    <row r="450" spans="1:17" ht="45" x14ac:dyDescent="0.25">
      <c r="A450" s="4">
        <v>4865</v>
      </c>
      <c r="B450" s="8" t="s">
        <v>402</v>
      </c>
      <c r="F450" s="8" t="s">
        <v>448</v>
      </c>
      <c r="J450" s="8" t="s">
        <v>452</v>
      </c>
      <c r="N450" s="8" t="s">
        <v>453</v>
      </c>
      <c r="Q450" s="4">
        <v>70</v>
      </c>
    </row>
    <row r="451" spans="1:17" ht="45" x14ac:dyDescent="0.25">
      <c r="A451" s="4">
        <v>4866</v>
      </c>
      <c r="B451" s="8" t="s">
        <v>402</v>
      </c>
      <c r="F451" s="8" t="s">
        <v>448</v>
      </c>
      <c r="J451" s="8" t="s">
        <v>452</v>
      </c>
      <c r="N451" s="8" t="s">
        <v>454</v>
      </c>
      <c r="Q451" s="4">
        <v>30</v>
      </c>
    </row>
    <row r="452" spans="1:17" ht="45" x14ac:dyDescent="0.25">
      <c r="A452" s="4">
        <v>4876</v>
      </c>
      <c r="B452" s="8" t="s">
        <v>402</v>
      </c>
      <c r="F452" s="8" t="s">
        <v>448</v>
      </c>
      <c r="J452" s="8" t="s">
        <v>455</v>
      </c>
      <c r="Q452" s="4">
        <v>3.722</v>
      </c>
    </row>
    <row r="453" spans="1:17" ht="45" x14ac:dyDescent="0.25">
      <c r="A453" s="4">
        <v>4875</v>
      </c>
      <c r="B453" s="8" t="s">
        <v>402</v>
      </c>
      <c r="F453" s="8" t="s">
        <v>448</v>
      </c>
      <c r="J453" s="8" t="s">
        <v>455</v>
      </c>
      <c r="N453" s="8" t="s">
        <v>456</v>
      </c>
      <c r="Q453" s="4">
        <v>40</v>
      </c>
    </row>
    <row r="454" spans="1:17" ht="45" x14ac:dyDescent="0.25">
      <c r="A454" s="4">
        <v>4874</v>
      </c>
      <c r="B454" s="8" t="s">
        <v>402</v>
      </c>
      <c r="F454" s="8" t="s">
        <v>448</v>
      </c>
      <c r="J454" s="8" t="s">
        <v>455</v>
      </c>
      <c r="N454" s="8" t="s">
        <v>457</v>
      </c>
      <c r="Q454" s="4">
        <v>60</v>
      </c>
    </row>
    <row r="455" spans="1:17" ht="45" x14ac:dyDescent="0.25">
      <c r="A455" s="4">
        <v>4873</v>
      </c>
      <c r="B455" s="8" t="s">
        <v>402</v>
      </c>
      <c r="F455" s="8" t="s">
        <v>448</v>
      </c>
      <c r="J455" s="8" t="s">
        <v>458</v>
      </c>
      <c r="Q455" s="4">
        <v>4.5659999999999998</v>
      </c>
    </row>
    <row r="456" spans="1:17" ht="45" x14ac:dyDescent="0.25">
      <c r="A456" s="4">
        <v>4871</v>
      </c>
      <c r="B456" s="8" t="s">
        <v>402</v>
      </c>
      <c r="F456" s="8" t="s">
        <v>448</v>
      </c>
      <c r="J456" s="8" t="s">
        <v>458</v>
      </c>
      <c r="N456" s="8" t="s">
        <v>459</v>
      </c>
      <c r="Q456" s="4">
        <v>23</v>
      </c>
    </row>
    <row r="457" spans="1:17" ht="45" x14ac:dyDescent="0.25">
      <c r="A457" s="4">
        <v>4872</v>
      </c>
      <c r="B457" s="8" t="s">
        <v>402</v>
      </c>
      <c r="F457" s="8" t="s">
        <v>448</v>
      </c>
      <c r="J457" s="8" t="s">
        <v>458</v>
      </c>
      <c r="N457" s="8" t="s">
        <v>460</v>
      </c>
      <c r="Q457" s="4">
        <v>77</v>
      </c>
    </row>
    <row r="458" spans="1:17" ht="45" x14ac:dyDescent="0.25">
      <c r="A458" s="4">
        <v>4909</v>
      </c>
      <c r="B458" s="8" t="s">
        <v>402</v>
      </c>
      <c r="F458" s="8" t="s">
        <v>461</v>
      </c>
      <c r="Q458" s="4">
        <v>60</v>
      </c>
    </row>
    <row r="459" spans="1:17" ht="45" x14ac:dyDescent="0.25">
      <c r="A459" s="4">
        <v>4908</v>
      </c>
      <c r="B459" s="8" t="s">
        <v>402</v>
      </c>
      <c r="F459" s="8" t="s">
        <v>461</v>
      </c>
      <c r="J459" s="8" t="s">
        <v>462</v>
      </c>
      <c r="Q459" s="4">
        <v>100</v>
      </c>
    </row>
    <row r="460" spans="1:17" ht="45" x14ac:dyDescent="0.25">
      <c r="A460" s="4">
        <v>4907</v>
      </c>
      <c r="B460" s="8" t="s">
        <v>402</v>
      </c>
      <c r="F460" s="8" t="s">
        <v>461</v>
      </c>
      <c r="J460" s="8" t="s">
        <v>462</v>
      </c>
      <c r="N460" s="8" t="s">
        <v>463</v>
      </c>
      <c r="Q460" s="4">
        <v>8</v>
      </c>
    </row>
    <row r="461" spans="1:17" ht="45" x14ac:dyDescent="0.25">
      <c r="A461" s="4">
        <v>4905</v>
      </c>
      <c r="B461" s="8" t="s">
        <v>402</v>
      </c>
      <c r="F461" s="8" t="s">
        <v>461</v>
      </c>
      <c r="J461" s="8" t="s">
        <v>462</v>
      </c>
      <c r="N461" s="8" t="s">
        <v>464</v>
      </c>
      <c r="Q461" s="4">
        <v>1</v>
      </c>
    </row>
    <row r="462" spans="1:17" ht="45" x14ac:dyDescent="0.25">
      <c r="A462" s="4">
        <v>4900</v>
      </c>
      <c r="B462" s="8" t="s">
        <v>402</v>
      </c>
      <c r="F462" s="8" t="s">
        <v>461</v>
      </c>
      <c r="J462" s="8" t="s">
        <v>462</v>
      </c>
      <c r="N462" s="8" t="s">
        <v>465</v>
      </c>
      <c r="Q462" s="4">
        <v>5</v>
      </c>
    </row>
    <row r="463" spans="1:17" ht="45" x14ac:dyDescent="0.25">
      <c r="A463" s="4">
        <v>4904</v>
      </c>
      <c r="B463" s="8" t="s">
        <v>402</v>
      </c>
      <c r="F463" s="8" t="s">
        <v>461</v>
      </c>
      <c r="J463" s="8" t="s">
        <v>462</v>
      </c>
      <c r="N463" s="8" t="s">
        <v>466</v>
      </c>
      <c r="Q463" s="4">
        <v>1</v>
      </c>
    </row>
    <row r="464" spans="1:17" ht="45" x14ac:dyDescent="0.25">
      <c r="A464" s="4">
        <v>4902</v>
      </c>
      <c r="B464" s="8" t="s">
        <v>402</v>
      </c>
      <c r="F464" s="8" t="s">
        <v>461</v>
      </c>
      <c r="J464" s="8" t="s">
        <v>462</v>
      </c>
      <c r="N464" s="8" t="s">
        <v>467</v>
      </c>
      <c r="Q464" s="4">
        <v>38</v>
      </c>
    </row>
    <row r="465" spans="1:17" ht="45" x14ac:dyDescent="0.25">
      <c r="A465" s="4">
        <v>4899</v>
      </c>
      <c r="B465" s="8" t="s">
        <v>402</v>
      </c>
      <c r="F465" s="8" t="s">
        <v>461</v>
      </c>
      <c r="J465" s="8" t="s">
        <v>462</v>
      </c>
      <c r="N465" s="8" t="s">
        <v>468</v>
      </c>
      <c r="Q465" s="4">
        <v>1</v>
      </c>
    </row>
    <row r="466" spans="1:17" ht="45" x14ac:dyDescent="0.25">
      <c r="A466" s="4">
        <v>4901</v>
      </c>
      <c r="B466" s="8" t="s">
        <v>402</v>
      </c>
      <c r="F466" s="8" t="s">
        <v>461</v>
      </c>
      <c r="J466" s="8" t="s">
        <v>462</v>
      </c>
      <c r="N466" s="8" t="s">
        <v>469</v>
      </c>
      <c r="Q466" s="4">
        <v>39</v>
      </c>
    </row>
    <row r="467" spans="1:17" ht="45" x14ac:dyDescent="0.25">
      <c r="A467" s="4">
        <v>4898</v>
      </c>
      <c r="B467" s="8" t="s">
        <v>402</v>
      </c>
      <c r="F467" s="8" t="s">
        <v>461</v>
      </c>
      <c r="J467" s="8" t="s">
        <v>462</v>
      </c>
      <c r="N467" s="8" t="s">
        <v>470</v>
      </c>
      <c r="Q467" s="4">
        <v>1</v>
      </c>
    </row>
    <row r="468" spans="1:17" ht="45" x14ac:dyDescent="0.25">
      <c r="A468" s="4">
        <v>4906</v>
      </c>
      <c r="B468" s="8" t="s">
        <v>402</v>
      </c>
      <c r="F468" s="8" t="s">
        <v>461</v>
      </c>
      <c r="J468" s="8" t="s">
        <v>462</v>
      </c>
      <c r="N468" s="8" t="s">
        <v>471</v>
      </c>
      <c r="Q468" s="4">
        <v>1</v>
      </c>
    </row>
    <row r="469" spans="1:17" ht="45" x14ac:dyDescent="0.25">
      <c r="A469" s="4">
        <v>4903</v>
      </c>
      <c r="B469" s="8" t="s">
        <v>402</v>
      </c>
      <c r="F469" s="8" t="s">
        <v>461</v>
      </c>
      <c r="J469" s="8" t="s">
        <v>462</v>
      </c>
      <c r="N469" s="8" t="s">
        <v>472</v>
      </c>
      <c r="Q469" s="4">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filterMode="1"/>
  <dimension ref="A1:S469"/>
  <sheetViews>
    <sheetView showGridLines="0" topLeftCell="J1" workbookViewId="0">
      <selection activeCell="O5" sqref="O5:P469"/>
    </sheetView>
  </sheetViews>
  <sheetFormatPr baseColWidth="10" defaultColWidth="11.42578125" defaultRowHeight="15" x14ac:dyDescent="0.25"/>
  <cols>
    <col min="1" max="1" width="5" style="87" hidden="1" customWidth="1"/>
    <col min="2" max="2" width="31.7109375" style="86" customWidth="1"/>
    <col min="3" max="3" width="5.28515625" style="88" bestFit="1" customWidth="1"/>
    <col min="4" max="4" width="14" style="91" bestFit="1" customWidth="1"/>
    <col min="5" max="5" width="11.5703125" style="91" bestFit="1" customWidth="1"/>
    <col min="6" max="6" width="40.85546875" style="91" customWidth="1"/>
    <col min="7" max="7" width="12" style="91" customWidth="1"/>
    <col min="8" max="8" width="14.140625" style="91" bestFit="1" customWidth="1"/>
    <col min="9" max="9" width="11.7109375" style="91" bestFit="1" customWidth="1"/>
    <col min="10" max="10" width="36.85546875" style="86" customWidth="1"/>
    <col min="11" max="11" width="9" style="86" bestFit="1" customWidth="1"/>
    <col min="12" max="12" width="14.140625" style="86" bestFit="1" customWidth="1"/>
    <col min="13" max="13" width="11.5703125" style="92" bestFit="1" customWidth="1"/>
    <col min="14" max="14" width="51.28515625" style="86" customWidth="1"/>
    <col min="15" max="16" width="11.28515625" style="86" bestFit="1" customWidth="1"/>
    <col min="17" max="17" width="11.42578125" style="87"/>
    <col min="18" max="18" width="11.42578125" style="95"/>
    <col min="19" max="16384" width="11.42578125" style="86"/>
  </cols>
  <sheetData>
    <row r="1" spans="1:18" ht="60" x14ac:dyDescent="0.25">
      <c r="A1" s="85" t="s">
        <v>0</v>
      </c>
      <c r="B1" s="85" t="s">
        <v>1</v>
      </c>
      <c r="C1" s="85" t="str">
        <f>+CONCATENATE("Peso ",B1)</f>
        <v>Peso Linea</v>
      </c>
      <c r="D1" s="85" t="str">
        <f>+CONCATENATE("Peso Ejecutado ",B1)</f>
        <v>Peso Ejecutado Linea</v>
      </c>
      <c r="E1" s="85" t="str">
        <f>+CONCATENATE("% Ejecutado ",B1)</f>
        <v>% Ejecutado Linea</v>
      </c>
      <c r="F1" s="85" t="s">
        <v>2</v>
      </c>
      <c r="G1" s="85" t="str">
        <f>+CONCATENATE("Peso ",F1)</f>
        <v>Peso Componente</v>
      </c>
      <c r="H1" s="85" t="str">
        <f>+CONCATENATE("Peso Ejecutado ",F1)</f>
        <v>Peso Ejecutado Componente</v>
      </c>
      <c r="I1" s="85" t="str">
        <f>+CONCATENATE("% Ejecutado ",F1)</f>
        <v>% Ejecutado Componente</v>
      </c>
      <c r="J1" s="85" t="s">
        <v>3</v>
      </c>
      <c r="K1" s="85" t="str">
        <f>+CONCATENATE("Peso ",J1)</f>
        <v>Peso Programa</v>
      </c>
      <c r="L1" s="85" t="str">
        <f>+CONCATENATE("Peso Ejecutado ",J1)</f>
        <v>Peso Ejecutado Programa</v>
      </c>
      <c r="M1" s="85" t="str">
        <f>+CONCATENATE("% Ejecutado ",J1)</f>
        <v>% Ejecutado Programa</v>
      </c>
      <c r="N1" s="85" t="s">
        <v>4</v>
      </c>
      <c r="O1" s="85" t="str">
        <f>+CONCATENATE("Peso ",N1)</f>
        <v>Peso Producto</v>
      </c>
      <c r="P1" s="85" t="str">
        <f>+CONCATENATE("Peso Ejecutado ",N1)</f>
        <v>Peso Ejecutado Producto</v>
      </c>
      <c r="Q1" s="85" t="s">
        <v>473</v>
      </c>
      <c r="R1" s="85" t="str">
        <f>+CONCATENATE("% Ejecutado ",N1)</f>
        <v>% Ejecutado Producto</v>
      </c>
    </row>
    <row r="2" spans="1:18" ht="30" hidden="1" x14ac:dyDescent="0.25">
      <c r="A2" s="87">
        <f>+IF(O2&lt;&gt;"",4,IF(K2&lt;&gt;"",3,IF(G2&lt;&gt;"",2,IF(C2&lt;&gt;"",1,""))))</f>
        <v>1</v>
      </c>
      <c r="B2" s="86" t="s">
        <v>5</v>
      </c>
      <c r="C2" s="88">
        <f>IFERROR(IF(OR(B2="",B2=B1),"",VLOOKUP(B2,A!B$2:$F$469,MATCH($Q$1,A!B$1:$F$1),0)),0)</f>
        <v>55</v>
      </c>
      <c r="D2" s="89">
        <f>IFERROR(IF(C2="","",C2*E2),0)</f>
        <v>2.7512504499553621</v>
      </c>
      <c r="E2" s="90">
        <f>IFERROR(IF(C2="","",SUMPRODUCT(($B$2:$B$469=B2)*1,$H$2:$H$469)/100),0)</f>
        <v>5.0022735453733855E-2</v>
      </c>
      <c r="R2" s="93"/>
    </row>
    <row r="3" spans="1:18" ht="30" hidden="1" x14ac:dyDescent="0.25">
      <c r="A3" s="87">
        <f t="shared" ref="A3:A66" si="0">+IF(O3&lt;&gt;"",4,IF(K3&lt;&gt;"",3,IF(G3&lt;&gt;"",2,IF(C3&lt;&gt;"",1,""))))</f>
        <v>2</v>
      </c>
      <c r="B3" s="86" t="s">
        <v>5</v>
      </c>
      <c r="C3" s="88" t="str">
        <f>IFERROR(IF(OR(B3="",B3=B2),"",VLOOKUP(B3,A!B$2:$F$469,MATCH($Q$1,A!B$1:$F$1),0)),0)</f>
        <v/>
      </c>
      <c r="D3" s="89" t="str">
        <f t="shared" ref="D3:D66" si="1">IFERROR(IF(C3="","",C3*E3),0)</f>
        <v/>
      </c>
      <c r="E3" s="90" t="str">
        <f t="shared" ref="E3:E66" si="2">IFERROR(IF(C3="","",SUMPRODUCT(($B$2:$B$469=B3)*1,$H$2:$H$469)/100),0)</f>
        <v/>
      </c>
      <c r="F3" s="91" t="s">
        <v>6</v>
      </c>
      <c r="G3" s="88">
        <f>IFERROR(IF(OR(F3="",F3=F2),"",VLOOKUP(F3,A!C$2:$F$469,MATCH($Q$1,A!C$1:$F$1),0)),0)</f>
        <v>5</v>
      </c>
      <c r="H3" s="89">
        <f>IFERROR(IF(G3="","",G3*I3),0)</f>
        <v>0</v>
      </c>
      <c r="I3" s="90">
        <f>IFERROR(IF(G3="","",SUMPRODUCT(($F$3:$F$469=F3)*1,$L$3:$L$469)/100),0)</f>
        <v>0</v>
      </c>
      <c r="R3" s="93"/>
    </row>
    <row r="4" spans="1:18" ht="30" hidden="1" x14ac:dyDescent="0.25">
      <c r="A4" s="87">
        <f t="shared" si="0"/>
        <v>3</v>
      </c>
      <c r="B4" s="86" t="s">
        <v>5</v>
      </c>
      <c r="C4" s="88" t="str">
        <f>IFERROR(IF(OR(B4="",B4=B3),"",VLOOKUP(B4,A!B$2:$F$469,MATCH($Q$1,A!B$1:$F$1),0)),0)</f>
        <v/>
      </c>
      <c r="D4" s="89" t="str">
        <f t="shared" si="1"/>
        <v/>
      </c>
      <c r="E4" s="90" t="str">
        <f t="shared" si="2"/>
        <v/>
      </c>
      <c r="F4" s="91" t="s">
        <v>6</v>
      </c>
      <c r="G4" s="88" t="str">
        <f>IFERROR(IF(OR(F4="",F4=F3),"",VLOOKUP(F4,A!C$2:$F$469,MATCH($Q$1,A!C$1:$F$1),0)),0)</f>
        <v/>
      </c>
      <c r="H4" s="89" t="str">
        <f t="shared" ref="H4:H67" si="3">IFERROR(IF(G4="","",G4*I4),0)</f>
        <v/>
      </c>
      <c r="I4" s="90" t="str">
        <f t="shared" ref="I4:I67" si="4">IFERROR(IF(G4="","",SUMPRODUCT(($F$3:$F$469=F4)*1,$L$3:$L$469)/100),0)</f>
        <v/>
      </c>
      <c r="J4" s="86" t="s">
        <v>7</v>
      </c>
      <c r="K4" s="87">
        <f>IFERROR(IF(J4="","",IF(J4=J3,"",VLOOKUP(J4,A!D$2:$F$469,MATCH($Q$1,A!D$1:$F$1),0))),0)</f>
        <v>23</v>
      </c>
      <c r="L4" s="87">
        <f>IF(OR(J4="",J4=J3),"",SUMPRODUCT(($J$4:$J$469=J4)*1,$P$4:$P$469))</f>
        <v>0</v>
      </c>
      <c r="M4" s="94">
        <f>IFERROR(IF(L4="","",L4/K4),0)</f>
        <v>0</v>
      </c>
      <c r="R4" s="93"/>
    </row>
    <row r="5" spans="1:18" ht="30" x14ac:dyDescent="0.25">
      <c r="A5" s="87">
        <f t="shared" si="0"/>
        <v>4</v>
      </c>
      <c r="B5" s="86" t="s">
        <v>5</v>
      </c>
      <c r="C5" s="88" t="str">
        <f>IFERROR(IF(OR(B5="",B5=B4),"",VLOOKUP(B5,A!B$2:$F$469,MATCH($Q$1,A!B$1:$F$1),0)),0)</f>
        <v/>
      </c>
      <c r="D5" s="89" t="str">
        <f t="shared" si="1"/>
        <v/>
      </c>
      <c r="E5" s="90" t="str">
        <f t="shared" si="2"/>
        <v/>
      </c>
      <c r="F5" s="91" t="s">
        <v>6</v>
      </c>
      <c r="G5" s="88" t="str">
        <f>IFERROR(IF(OR(F5="",F5=F4),"",VLOOKUP(F5,A!C$2:$F$469,MATCH($Q$1,A!C$1:$F$1),0)),0)</f>
        <v/>
      </c>
      <c r="H5" s="89" t="str">
        <f t="shared" si="3"/>
        <v/>
      </c>
      <c r="I5" s="90" t="str">
        <f t="shared" si="4"/>
        <v/>
      </c>
      <c r="J5" s="86" t="s">
        <v>7</v>
      </c>
      <c r="K5" s="87" t="str">
        <f>IFERROR(IF(J5="","",IF(J5=J4,"",VLOOKUP(J5,A!D$2:$F$469,MATCH($Q$1,A!D$1:$F$1),0))),0)</f>
        <v/>
      </c>
      <c r="L5" s="87" t="str">
        <f t="shared" ref="L5:L68" si="5">IF(OR(J5="",J5=J4),"",SUMPRODUCT(($J$4:$J$469=J5)*1,$P$4:$P$469))</f>
        <v/>
      </c>
      <c r="M5" s="94" t="str">
        <f t="shared" ref="M5:M68" si="6">IFERROR(IF(L5="","",L5/K5),0)</f>
        <v/>
      </c>
      <c r="N5" s="86" t="s">
        <v>8</v>
      </c>
      <c r="O5" s="86">
        <f>IF(N5="","",IFERROR(VLOOKUP(J5,$J$4:$K$469,2,0)*Q5/100,""))</f>
        <v>2.2999999999999998</v>
      </c>
      <c r="P5" s="86">
        <f>IFERROR(R5*O5,"")</f>
        <v>0</v>
      </c>
      <c r="Q5" s="87">
        <v>10</v>
      </c>
      <c r="R5" s="95">
        <f>+IFERROR(VLOOKUP(N5,'Productos PD'!$C$2:$E$349,3,0),VLOOKUP(S5,'Productos PD'!$B$3:$D$349,3,0))</f>
        <v>0</v>
      </c>
    </row>
    <row r="6" spans="1:18" ht="30" x14ac:dyDescent="0.25">
      <c r="A6" s="87">
        <f t="shared" si="0"/>
        <v>4</v>
      </c>
      <c r="B6" s="86" t="s">
        <v>5</v>
      </c>
      <c r="C6" s="88" t="str">
        <f>IFERROR(IF(OR(B6="",B6=B5),"",VLOOKUP(B6,A!B$2:$F$469,MATCH($Q$1,A!B$1:$F$1),0)),0)</f>
        <v/>
      </c>
      <c r="D6" s="89" t="str">
        <f t="shared" si="1"/>
        <v/>
      </c>
      <c r="E6" s="90" t="str">
        <f t="shared" si="2"/>
        <v/>
      </c>
      <c r="F6" s="91" t="s">
        <v>6</v>
      </c>
      <c r="G6" s="88" t="str">
        <f>IFERROR(IF(OR(F6="",F6=F5),"",VLOOKUP(F6,A!C$2:$F$469,MATCH($Q$1,A!C$1:$F$1),0)),0)</f>
        <v/>
      </c>
      <c r="H6" s="89" t="str">
        <f t="shared" si="3"/>
        <v/>
      </c>
      <c r="I6" s="90" t="str">
        <f t="shared" si="4"/>
        <v/>
      </c>
      <c r="J6" s="86" t="s">
        <v>7</v>
      </c>
      <c r="K6" s="87" t="str">
        <f>IFERROR(IF(J6="","",IF(J6=J5,"",VLOOKUP(J6,A!D$2:$F$469,MATCH($Q$1,A!D$1:$F$1),0))),0)</f>
        <v/>
      </c>
      <c r="L6" s="87" t="str">
        <f t="shared" si="5"/>
        <v/>
      </c>
      <c r="M6" s="94" t="str">
        <f t="shared" si="6"/>
        <v/>
      </c>
      <c r="N6" s="86" t="s">
        <v>9</v>
      </c>
      <c r="O6" s="86">
        <f t="shared" ref="O6:O69" si="7">IF(N6="","",IFERROR(VLOOKUP(J6,$J$4:$K$469,2,0)*Q6/100,""))</f>
        <v>2.2999999999999998</v>
      </c>
      <c r="P6" s="86">
        <f t="shared" ref="P6:P69" si="8">IFERROR(R6*O6,"")</f>
        <v>0</v>
      </c>
      <c r="Q6" s="87">
        <v>10</v>
      </c>
      <c r="R6" s="95">
        <f>+IFERROR(VLOOKUP(N6,'Productos PD'!$C$2:$E$349,3,0),VLOOKUP(S6,'Productos PD'!$B$3:$D$349,3,0))</f>
        <v>0</v>
      </c>
    </row>
    <row r="7" spans="1:18" ht="30" x14ac:dyDescent="0.25">
      <c r="A7" s="87">
        <f t="shared" si="0"/>
        <v>4</v>
      </c>
      <c r="B7" s="86" t="s">
        <v>5</v>
      </c>
      <c r="C7" s="88" t="str">
        <f>IFERROR(IF(OR(B7="",B7=B6),"",VLOOKUP(B7,A!B$2:$F$469,MATCH($Q$1,A!B$1:$F$1),0)),0)</f>
        <v/>
      </c>
      <c r="D7" s="89" t="str">
        <f t="shared" si="1"/>
        <v/>
      </c>
      <c r="E7" s="90" t="str">
        <f t="shared" si="2"/>
        <v/>
      </c>
      <c r="F7" s="91" t="s">
        <v>6</v>
      </c>
      <c r="G7" s="88" t="str">
        <f>IFERROR(IF(OR(F7="",F7=F6),"",VLOOKUP(F7,A!C$2:$F$469,MATCH($Q$1,A!C$1:$F$1),0)),0)</f>
        <v/>
      </c>
      <c r="H7" s="89" t="str">
        <f t="shared" si="3"/>
        <v/>
      </c>
      <c r="I7" s="90" t="str">
        <f t="shared" si="4"/>
        <v/>
      </c>
      <c r="J7" s="86" t="s">
        <v>7</v>
      </c>
      <c r="K7" s="87" t="str">
        <f>IFERROR(IF(J7="","",IF(J7=J6,"",VLOOKUP(J7,A!D$2:$F$469,MATCH($Q$1,A!D$1:$F$1),0))),0)</f>
        <v/>
      </c>
      <c r="L7" s="87" t="str">
        <f t="shared" si="5"/>
        <v/>
      </c>
      <c r="M7" s="94" t="str">
        <f t="shared" si="6"/>
        <v/>
      </c>
      <c r="N7" s="86" t="s">
        <v>10</v>
      </c>
      <c r="O7" s="86">
        <f t="shared" si="7"/>
        <v>2.2999999999999998</v>
      </c>
      <c r="P7" s="86">
        <f t="shared" si="8"/>
        <v>0</v>
      </c>
      <c r="Q7" s="87">
        <v>10</v>
      </c>
      <c r="R7" s="95">
        <f>+IFERROR(VLOOKUP(N7,'Productos PD'!$C$2:$E$349,3,0),VLOOKUP(S7,'Productos PD'!$B$3:$D$349,3,0))</f>
        <v>0</v>
      </c>
    </row>
    <row r="8" spans="1:18" ht="60" x14ac:dyDescent="0.25">
      <c r="A8" s="87">
        <f t="shared" si="0"/>
        <v>4</v>
      </c>
      <c r="B8" s="86" t="s">
        <v>5</v>
      </c>
      <c r="C8" s="88" t="str">
        <f>IFERROR(IF(OR(B8="",B8=B7),"",VLOOKUP(B8,A!B$2:$F$469,MATCH($Q$1,A!B$1:$F$1),0)),0)</f>
        <v/>
      </c>
      <c r="D8" s="89" t="str">
        <f t="shared" si="1"/>
        <v/>
      </c>
      <c r="E8" s="90" t="str">
        <f t="shared" si="2"/>
        <v/>
      </c>
      <c r="F8" s="91" t="s">
        <v>6</v>
      </c>
      <c r="G8" s="88" t="str">
        <f>IFERROR(IF(OR(F8="",F8=F7),"",VLOOKUP(F8,A!C$2:$F$469,MATCH($Q$1,A!C$1:$F$1),0)),0)</f>
        <v/>
      </c>
      <c r="H8" s="89" t="str">
        <f t="shared" si="3"/>
        <v/>
      </c>
      <c r="I8" s="90" t="str">
        <f t="shared" si="4"/>
        <v/>
      </c>
      <c r="J8" s="86" t="s">
        <v>7</v>
      </c>
      <c r="K8" s="87" t="str">
        <f>IFERROR(IF(J8="","",IF(J8=J7,"",VLOOKUP(J8,A!D$2:$F$469,MATCH($Q$1,A!D$1:$F$1),0))),0)</f>
        <v/>
      </c>
      <c r="L8" s="87" t="str">
        <f t="shared" si="5"/>
        <v/>
      </c>
      <c r="M8" s="94" t="str">
        <f t="shared" si="6"/>
        <v/>
      </c>
      <c r="N8" s="86" t="s">
        <v>11</v>
      </c>
      <c r="O8" s="86">
        <f t="shared" si="7"/>
        <v>12.65</v>
      </c>
      <c r="P8" s="86">
        <f t="shared" si="8"/>
        <v>0</v>
      </c>
      <c r="Q8" s="87">
        <v>55</v>
      </c>
      <c r="R8" s="95">
        <f>+IFERROR(VLOOKUP(N8,'Productos PD'!$C$2:$E$349,3,0),VLOOKUP(S8,'Productos PD'!$B$3:$D$349,3,0))</f>
        <v>0</v>
      </c>
    </row>
    <row r="9" spans="1:18" ht="45" x14ac:dyDescent="0.25">
      <c r="A9" s="87">
        <f t="shared" si="0"/>
        <v>4</v>
      </c>
      <c r="B9" s="86" t="s">
        <v>5</v>
      </c>
      <c r="C9" s="88" t="str">
        <f>IFERROR(IF(OR(B9="",B9=B8),"",VLOOKUP(B9,A!B$2:$F$469,MATCH($Q$1,A!B$1:$F$1),0)),0)</f>
        <v/>
      </c>
      <c r="D9" s="89" t="str">
        <f t="shared" si="1"/>
        <v/>
      </c>
      <c r="E9" s="90" t="str">
        <f t="shared" si="2"/>
        <v/>
      </c>
      <c r="F9" s="91" t="s">
        <v>6</v>
      </c>
      <c r="G9" s="88" t="str">
        <f>IFERROR(IF(OR(F9="",F9=F8),"",VLOOKUP(F9,A!C$2:$F$469,MATCH($Q$1,A!C$1:$F$1),0)),0)</f>
        <v/>
      </c>
      <c r="H9" s="89" t="str">
        <f t="shared" si="3"/>
        <v/>
      </c>
      <c r="I9" s="90" t="str">
        <f t="shared" si="4"/>
        <v/>
      </c>
      <c r="J9" s="86" t="s">
        <v>7</v>
      </c>
      <c r="K9" s="87" t="str">
        <f>IFERROR(IF(J9="","",IF(J9=J8,"",VLOOKUP(J9,A!D$2:$F$469,MATCH($Q$1,A!D$1:$F$1),0))),0)</f>
        <v/>
      </c>
      <c r="L9" s="87" t="str">
        <f t="shared" si="5"/>
        <v/>
      </c>
      <c r="M9" s="94" t="str">
        <f t="shared" si="6"/>
        <v/>
      </c>
      <c r="N9" s="86" t="s">
        <v>12</v>
      </c>
      <c r="O9" s="86">
        <f t="shared" si="7"/>
        <v>3.45</v>
      </c>
      <c r="P9" s="86">
        <f t="shared" si="8"/>
        <v>0</v>
      </c>
      <c r="Q9" s="87">
        <v>15</v>
      </c>
      <c r="R9" s="95">
        <f>+IFERROR(VLOOKUP(N9,'Productos PD'!$C$2:$E$349,3,0),VLOOKUP(S9,'Productos PD'!$B$3:$D$349,3,0))</f>
        <v>0</v>
      </c>
    </row>
    <row r="10" spans="1:18" ht="30" hidden="1" x14ac:dyDescent="0.25">
      <c r="A10" s="87">
        <f t="shared" si="0"/>
        <v>3</v>
      </c>
      <c r="B10" s="86" t="s">
        <v>5</v>
      </c>
      <c r="C10" s="88" t="str">
        <f>IFERROR(IF(OR(B10="",B10=B9),"",VLOOKUP(B10,A!B$2:$F$469,MATCH($Q$1,A!B$1:$F$1),0)),0)</f>
        <v/>
      </c>
      <c r="D10" s="89" t="str">
        <f t="shared" si="1"/>
        <v/>
      </c>
      <c r="E10" s="90" t="str">
        <f t="shared" si="2"/>
        <v/>
      </c>
      <c r="F10" s="91" t="s">
        <v>6</v>
      </c>
      <c r="G10" s="88" t="str">
        <f>IFERROR(IF(OR(F10="",F10=F9),"",VLOOKUP(F10,A!C$2:$F$469,MATCH($Q$1,A!C$1:$F$1),0)),0)</f>
        <v/>
      </c>
      <c r="H10" s="89" t="str">
        <f t="shared" si="3"/>
        <v/>
      </c>
      <c r="I10" s="90" t="str">
        <f t="shared" si="4"/>
        <v/>
      </c>
      <c r="J10" s="86" t="s">
        <v>13</v>
      </c>
      <c r="K10" s="87">
        <f>IFERROR(IF(J10="","",IF(J10=J9,"",VLOOKUP(J10,A!D$2:$F$469,MATCH($Q$1,A!D$1:$F$1),0))),0)</f>
        <v>42</v>
      </c>
      <c r="L10" s="87">
        <f t="shared" si="5"/>
        <v>0</v>
      </c>
      <c r="M10" s="94">
        <f t="shared" si="6"/>
        <v>0</v>
      </c>
      <c r="O10" s="86" t="str">
        <f t="shared" si="7"/>
        <v/>
      </c>
      <c r="P10" s="86" t="str">
        <f t="shared" si="8"/>
        <v/>
      </c>
      <c r="Q10" s="87">
        <v>42</v>
      </c>
      <c r="R10" s="95" t="e">
        <f>+IFERROR(VLOOKUP(N10,'Productos PD'!$C$2:$E$349,3,0),VLOOKUP(S10,'Productos PD'!$B$3:$D$349,3,0))</f>
        <v>#N/A</v>
      </c>
    </row>
    <row r="11" spans="1:18" ht="30" x14ac:dyDescent="0.25">
      <c r="A11" s="87">
        <f t="shared" si="0"/>
        <v>4</v>
      </c>
      <c r="B11" s="86" t="s">
        <v>5</v>
      </c>
      <c r="C11" s="88" t="str">
        <f>IFERROR(IF(OR(B11="",B11=B10),"",VLOOKUP(B11,A!B$2:$F$469,MATCH($Q$1,A!B$1:$F$1),0)),0)</f>
        <v/>
      </c>
      <c r="D11" s="89" t="str">
        <f t="shared" si="1"/>
        <v/>
      </c>
      <c r="E11" s="90" t="str">
        <f t="shared" si="2"/>
        <v/>
      </c>
      <c r="F11" s="91" t="s">
        <v>6</v>
      </c>
      <c r="G11" s="88" t="str">
        <f>IFERROR(IF(OR(F11="",F11=F10),"",VLOOKUP(F11,A!C$2:$F$469,MATCH($Q$1,A!C$1:$F$1),0)),0)</f>
        <v/>
      </c>
      <c r="H11" s="89" t="str">
        <f t="shared" si="3"/>
        <v/>
      </c>
      <c r="I11" s="90" t="str">
        <f t="shared" si="4"/>
        <v/>
      </c>
      <c r="J11" s="86" t="s">
        <v>13</v>
      </c>
      <c r="K11" s="87" t="str">
        <f>IFERROR(IF(J11="","",IF(J11=J10,"",VLOOKUP(J11,A!D$2:$F$469,MATCH($Q$1,A!D$1:$F$1),0))),0)</f>
        <v/>
      </c>
      <c r="L11" s="87" t="str">
        <f t="shared" si="5"/>
        <v/>
      </c>
      <c r="M11" s="94" t="str">
        <f t="shared" si="6"/>
        <v/>
      </c>
      <c r="N11" s="86" t="s">
        <v>811</v>
      </c>
      <c r="O11" s="86">
        <f t="shared" si="7"/>
        <v>10.75494</v>
      </c>
      <c r="P11" s="86">
        <f t="shared" si="8"/>
        <v>0</v>
      </c>
      <c r="Q11" s="87">
        <v>25.606999999999999</v>
      </c>
      <c r="R11" s="95">
        <f>+IFERROR(VLOOKUP(N11,'Productos PD'!$C$2:$E$349,3,0),VLOOKUP(S11,'Productos PD'!$B$3:$D$349,3,0))</f>
        <v>0</v>
      </c>
    </row>
    <row r="12" spans="1:18" ht="30" x14ac:dyDescent="0.25">
      <c r="A12" s="87">
        <f t="shared" si="0"/>
        <v>4</v>
      </c>
      <c r="B12" s="86" t="s">
        <v>5</v>
      </c>
      <c r="C12" s="88" t="str">
        <f>IFERROR(IF(OR(B12="",B12=B11),"",VLOOKUP(B12,A!B$2:$F$469,MATCH($Q$1,A!B$1:$F$1),0)),0)</f>
        <v/>
      </c>
      <c r="D12" s="89" t="str">
        <f t="shared" si="1"/>
        <v/>
      </c>
      <c r="E12" s="90" t="str">
        <f t="shared" si="2"/>
        <v/>
      </c>
      <c r="F12" s="91" t="s">
        <v>6</v>
      </c>
      <c r="G12" s="88" t="str">
        <f>IFERROR(IF(OR(F12="",F12=F11),"",VLOOKUP(F12,A!C$2:$F$469,MATCH($Q$1,A!C$1:$F$1),0)),0)</f>
        <v/>
      </c>
      <c r="H12" s="89" t="str">
        <f t="shared" si="3"/>
        <v/>
      </c>
      <c r="I12" s="90" t="str">
        <f t="shared" si="4"/>
        <v/>
      </c>
      <c r="J12" s="86" t="s">
        <v>13</v>
      </c>
      <c r="K12" s="87" t="str">
        <f>IFERROR(IF(J12="","",IF(J12=J11,"",VLOOKUP(J12,A!D$2:$F$469,MATCH($Q$1,A!D$1:$F$1),0))),0)</f>
        <v/>
      </c>
      <c r="L12" s="87" t="str">
        <f t="shared" si="5"/>
        <v/>
      </c>
      <c r="M12" s="94" t="str">
        <f t="shared" si="6"/>
        <v/>
      </c>
      <c r="N12" s="86" t="s">
        <v>15</v>
      </c>
      <c r="O12" s="86">
        <f t="shared" si="7"/>
        <v>2.2218</v>
      </c>
      <c r="P12" s="86">
        <f t="shared" si="8"/>
        <v>0</v>
      </c>
      <c r="Q12" s="87">
        <v>5.29</v>
      </c>
      <c r="R12" s="95">
        <f>+IFERROR(VLOOKUP(N12,'Productos PD'!$C$2:$E$349,3,0),VLOOKUP(S12,'Productos PD'!$B$3:$D$349,3,0))</f>
        <v>0</v>
      </c>
    </row>
    <row r="13" spans="1:18" ht="45" x14ac:dyDescent="0.25">
      <c r="A13" s="87">
        <f t="shared" si="0"/>
        <v>4</v>
      </c>
      <c r="B13" s="86" t="s">
        <v>5</v>
      </c>
      <c r="C13" s="88" t="str">
        <f>IFERROR(IF(OR(B13="",B13=B12),"",VLOOKUP(B13,A!B$2:$F$469,MATCH($Q$1,A!B$1:$F$1),0)),0)</f>
        <v/>
      </c>
      <c r="D13" s="89" t="str">
        <f t="shared" si="1"/>
        <v/>
      </c>
      <c r="E13" s="90" t="str">
        <f t="shared" si="2"/>
        <v/>
      </c>
      <c r="F13" s="91" t="s">
        <v>6</v>
      </c>
      <c r="G13" s="88" t="str">
        <f>IFERROR(IF(OR(F13="",F13=F12),"",VLOOKUP(F13,A!C$2:$F$469,MATCH($Q$1,A!C$1:$F$1),0)),0)</f>
        <v/>
      </c>
      <c r="H13" s="89" t="str">
        <f t="shared" si="3"/>
        <v/>
      </c>
      <c r="I13" s="90" t="str">
        <f t="shared" si="4"/>
        <v/>
      </c>
      <c r="J13" s="86" t="s">
        <v>13</v>
      </c>
      <c r="K13" s="87" t="str">
        <f>IFERROR(IF(J13="","",IF(J13=J12,"",VLOOKUP(J13,A!D$2:$F$469,MATCH($Q$1,A!D$1:$F$1),0))),0)</f>
        <v/>
      </c>
      <c r="L13" s="87" t="str">
        <f t="shared" si="5"/>
        <v/>
      </c>
      <c r="M13" s="94" t="str">
        <f t="shared" si="6"/>
        <v/>
      </c>
      <c r="N13" s="86" t="s">
        <v>16</v>
      </c>
      <c r="O13" s="86">
        <f t="shared" si="7"/>
        <v>21.067620000000002</v>
      </c>
      <c r="P13" s="86">
        <f t="shared" si="8"/>
        <v>0</v>
      </c>
      <c r="Q13" s="87">
        <v>50.161000000000001</v>
      </c>
      <c r="R13" s="95">
        <f>+IFERROR(VLOOKUP(N13,'Productos PD'!$C$2:$E$349,3,0),VLOOKUP(S13,'Productos PD'!$B$3:$D$349,3,0))</f>
        <v>0</v>
      </c>
    </row>
    <row r="14" spans="1:18" ht="30" x14ac:dyDescent="0.25">
      <c r="A14" s="87">
        <f t="shared" si="0"/>
        <v>4</v>
      </c>
      <c r="B14" s="86" t="s">
        <v>5</v>
      </c>
      <c r="C14" s="88" t="str">
        <f>IFERROR(IF(OR(B14="",B14=B13),"",VLOOKUP(B14,A!B$2:$F$469,MATCH($Q$1,A!B$1:$F$1),0)),0)</f>
        <v/>
      </c>
      <c r="D14" s="89" t="str">
        <f t="shared" si="1"/>
        <v/>
      </c>
      <c r="E14" s="90" t="str">
        <f t="shared" si="2"/>
        <v/>
      </c>
      <c r="F14" s="91" t="s">
        <v>6</v>
      </c>
      <c r="G14" s="88" t="str">
        <f>IFERROR(IF(OR(F14="",F14=F13),"",VLOOKUP(F14,A!C$2:$F$469,MATCH($Q$1,A!C$1:$F$1),0)),0)</f>
        <v/>
      </c>
      <c r="H14" s="89" t="str">
        <f t="shared" si="3"/>
        <v/>
      </c>
      <c r="I14" s="90" t="str">
        <f t="shared" si="4"/>
        <v/>
      </c>
      <c r="J14" s="86" t="s">
        <v>13</v>
      </c>
      <c r="K14" s="87" t="str">
        <f>IFERROR(IF(J14="","",IF(J14=J13,"",VLOOKUP(J14,A!D$2:$F$469,MATCH($Q$1,A!D$1:$F$1),0))),0)</f>
        <v/>
      </c>
      <c r="L14" s="87" t="str">
        <f t="shared" si="5"/>
        <v/>
      </c>
      <c r="M14" s="94" t="str">
        <f t="shared" si="6"/>
        <v/>
      </c>
      <c r="N14" s="86" t="s">
        <v>17</v>
      </c>
      <c r="O14" s="86">
        <f t="shared" si="7"/>
        <v>7.9556399999999998</v>
      </c>
      <c r="P14" s="86">
        <f t="shared" si="8"/>
        <v>0</v>
      </c>
      <c r="Q14" s="87">
        <v>18.942</v>
      </c>
      <c r="R14" s="95">
        <f>+IFERROR(VLOOKUP(N14,'Productos PD'!$C$2:$E$349,3,0),VLOOKUP(S14,'Productos PD'!$B$3:$D$349,3,0))</f>
        <v>0</v>
      </c>
    </row>
    <row r="15" spans="1:18" ht="30" hidden="1" x14ac:dyDescent="0.25">
      <c r="A15" s="87">
        <f t="shared" si="0"/>
        <v>3</v>
      </c>
      <c r="B15" s="86" t="s">
        <v>5</v>
      </c>
      <c r="C15" s="88" t="str">
        <f>IFERROR(IF(OR(B15="",B15=B14),"",VLOOKUP(B15,A!B$2:$F$469,MATCH($Q$1,A!B$1:$F$1),0)),0)</f>
        <v/>
      </c>
      <c r="D15" s="89" t="str">
        <f t="shared" si="1"/>
        <v/>
      </c>
      <c r="E15" s="90" t="str">
        <f t="shared" si="2"/>
        <v/>
      </c>
      <c r="F15" s="91" t="s">
        <v>6</v>
      </c>
      <c r="G15" s="88" t="str">
        <f>IFERROR(IF(OR(F15="",F15=F14),"",VLOOKUP(F15,A!C$2:$F$469,MATCH($Q$1,A!C$1:$F$1),0)),0)</f>
        <v/>
      </c>
      <c r="H15" s="89" t="str">
        <f t="shared" si="3"/>
        <v/>
      </c>
      <c r="I15" s="90" t="str">
        <f t="shared" si="4"/>
        <v/>
      </c>
      <c r="J15" s="86" t="s">
        <v>18</v>
      </c>
      <c r="K15" s="87">
        <f>IFERROR(IF(J15="","",IF(J15=J14,"",VLOOKUP(J15,A!D$2:$F$469,MATCH($Q$1,A!D$1:$F$1),0))),0)</f>
        <v>10</v>
      </c>
      <c r="L15" s="87">
        <f t="shared" si="5"/>
        <v>0</v>
      </c>
      <c r="M15" s="94">
        <f t="shared" si="6"/>
        <v>0</v>
      </c>
      <c r="O15" s="86" t="str">
        <f t="shared" si="7"/>
        <v/>
      </c>
      <c r="P15" s="86" t="str">
        <f t="shared" si="8"/>
        <v/>
      </c>
      <c r="Q15" s="87">
        <v>10</v>
      </c>
      <c r="R15" s="95" t="e">
        <f>+IFERROR(VLOOKUP(N15,'Productos PD'!$C$2:$E$349,3,0),VLOOKUP(S15,'Productos PD'!$B$3:$D$349,3,0))</f>
        <v>#N/A</v>
      </c>
    </row>
    <row r="16" spans="1:18" ht="60" x14ac:dyDescent="0.25">
      <c r="A16" s="87">
        <f t="shared" si="0"/>
        <v>4</v>
      </c>
      <c r="B16" s="86" t="s">
        <v>5</v>
      </c>
      <c r="C16" s="88" t="str">
        <f>IFERROR(IF(OR(B16="",B16=B15),"",VLOOKUP(B16,A!B$2:$F$469,MATCH($Q$1,A!B$1:$F$1),0)),0)</f>
        <v/>
      </c>
      <c r="D16" s="89" t="str">
        <f t="shared" si="1"/>
        <v/>
      </c>
      <c r="E16" s="90" t="str">
        <f t="shared" si="2"/>
        <v/>
      </c>
      <c r="F16" s="91" t="s">
        <v>6</v>
      </c>
      <c r="G16" s="88" t="str">
        <f>IFERROR(IF(OR(F16="",F16=F15),"",VLOOKUP(F16,A!C$2:$F$469,MATCH($Q$1,A!C$1:$F$1),0)),0)</f>
        <v/>
      </c>
      <c r="H16" s="89" t="str">
        <f t="shared" si="3"/>
        <v/>
      </c>
      <c r="I16" s="90" t="str">
        <f t="shared" si="4"/>
        <v/>
      </c>
      <c r="J16" s="86" t="s">
        <v>18</v>
      </c>
      <c r="K16" s="87" t="str">
        <f>IFERROR(IF(J16="","",IF(J16=J15,"",VLOOKUP(J16,A!D$2:$F$469,MATCH($Q$1,A!D$1:$F$1),0))),0)</f>
        <v/>
      </c>
      <c r="L16" s="87" t="str">
        <f t="shared" si="5"/>
        <v/>
      </c>
      <c r="M16" s="94" t="str">
        <f t="shared" si="6"/>
        <v/>
      </c>
      <c r="N16" s="86" t="s">
        <v>19</v>
      </c>
      <c r="O16" s="86">
        <f t="shared" si="7"/>
        <v>0.5</v>
      </c>
      <c r="P16" s="86">
        <f t="shared" si="8"/>
        <v>0</v>
      </c>
      <c r="Q16" s="87">
        <v>5</v>
      </c>
      <c r="R16" s="95">
        <f>+IFERROR(VLOOKUP(N16,'Productos PD'!$C$2:$E$349,3,0),VLOOKUP(S16,'Productos PD'!$B$3:$D$349,3,0))</f>
        <v>0</v>
      </c>
    </row>
    <row r="17" spans="1:19" ht="30" x14ac:dyDescent="0.25">
      <c r="A17" s="87">
        <f t="shared" si="0"/>
        <v>4</v>
      </c>
      <c r="B17" s="86" t="s">
        <v>5</v>
      </c>
      <c r="C17" s="88" t="str">
        <f>IFERROR(IF(OR(B17="",B17=B16),"",VLOOKUP(B17,A!B$2:$F$469,MATCH($Q$1,A!B$1:$F$1),0)),0)</f>
        <v/>
      </c>
      <c r="D17" s="89" t="str">
        <f t="shared" si="1"/>
        <v/>
      </c>
      <c r="E17" s="90" t="str">
        <f t="shared" si="2"/>
        <v/>
      </c>
      <c r="F17" s="91" t="s">
        <v>6</v>
      </c>
      <c r="G17" s="88" t="str">
        <f>IFERROR(IF(OR(F17="",F17=F16),"",VLOOKUP(F17,A!C$2:$F$469,MATCH($Q$1,A!C$1:$F$1),0)),0)</f>
        <v/>
      </c>
      <c r="H17" s="89" t="str">
        <f t="shared" si="3"/>
        <v/>
      </c>
      <c r="I17" s="90" t="str">
        <f t="shared" si="4"/>
        <v/>
      </c>
      <c r="J17" s="86" t="s">
        <v>18</v>
      </c>
      <c r="K17" s="87" t="str">
        <f>IFERROR(IF(J17="","",IF(J17=J16,"",VLOOKUP(J17,A!D$2:$F$469,MATCH($Q$1,A!D$1:$F$1),0))),0)</f>
        <v/>
      </c>
      <c r="L17" s="87" t="str">
        <f t="shared" si="5"/>
        <v/>
      </c>
      <c r="M17" s="94" t="str">
        <f t="shared" si="6"/>
        <v/>
      </c>
      <c r="N17" s="86" t="s">
        <v>20</v>
      </c>
      <c r="O17" s="86">
        <f t="shared" si="7"/>
        <v>3.5</v>
      </c>
      <c r="P17" s="86">
        <f t="shared" si="8"/>
        <v>0</v>
      </c>
      <c r="Q17" s="87">
        <v>35</v>
      </c>
      <c r="R17" s="95">
        <f>+IFERROR(VLOOKUP(N17,'Productos PD'!$C$2:$E$349,3,0),VLOOKUP(S17,'Productos PD'!$B$3:$D$349,3,0))</f>
        <v>0</v>
      </c>
    </row>
    <row r="18" spans="1:19" ht="45" x14ac:dyDescent="0.25">
      <c r="A18" s="87">
        <f t="shared" si="0"/>
        <v>4</v>
      </c>
      <c r="B18" s="86" t="s">
        <v>5</v>
      </c>
      <c r="C18" s="88" t="str">
        <f>IFERROR(IF(OR(B18="",B18=B17),"",VLOOKUP(B18,A!B$2:$F$469,MATCH($Q$1,A!B$1:$F$1),0)),0)</f>
        <v/>
      </c>
      <c r="D18" s="89" t="str">
        <f t="shared" si="1"/>
        <v/>
      </c>
      <c r="E18" s="90" t="str">
        <f t="shared" si="2"/>
        <v/>
      </c>
      <c r="F18" s="91" t="s">
        <v>6</v>
      </c>
      <c r="G18" s="88" t="str">
        <f>IFERROR(IF(OR(F18="",F18=F17),"",VLOOKUP(F18,A!C$2:$F$469,MATCH($Q$1,A!C$1:$F$1),0)),0)</f>
        <v/>
      </c>
      <c r="H18" s="89" t="str">
        <f t="shared" si="3"/>
        <v/>
      </c>
      <c r="I18" s="90" t="str">
        <f t="shared" si="4"/>
        <v/>
      </c>
      <c r="J18" s="86" t="s">
        <v>18</v>
      </c>
      <c r="K18" s="87" t="str">
        <f>IFERROR(IF(J18="","",IF(J18=J17,"",VLOOKUP(J18,A!D$2:$F$469,MATCH($Q$1,A!D$1:$F$1),0))),0)</f>
        <v/>
      </c>
      <c r="L18" s="87" t="str">
        <f t="shared" si="5"/>
        <v/>
      </c>
      <c r="M18" s="94" t="str">
        <f t="shared" si="6"/>
        <v/>
      </c>
      <c r="N18" s="86" t="s">
        <v>21</v>
      </c>
      <c r="O18" s="86">
        <f t="shared" si="7"/>
        <v>6</v>
      </c>
      <c r="P18" s="86">
        <f t="shared" si="8"/>
        <v>0</v>
      </c>
      <c r="Q18" s="87">
        <v>60</v>
      </c>
      <c r="R18" s="95">
        <f>+IFERROR(VLOOKUP(N18,'Productos PD'!$C$2:$E$349,3,0),VLOOKUP(S18,'Productos PD'!$B$3:$D$349,3,0))</f>
        <v>0</v>
      </c>
    </row>
    <row r="19" spans="1:19" ht="30" hidden="1" x14ac:dyDescent="0.25">
      <c r="A19" s="87">
        <f t="shared" si="0"/>
        <v>3</v>
      </c>
      <c r="B19" s="86" t="s">
        <v>5</v>
      </c>
      <c r="C19" s="88" t="str">
        <f>IFERROR(IF(OR(B19="",B19=B18),"",VLOOKUP(B19,A!B$2:$F$469,MATCH($Q$1,A!B$1:$F$1),0)),0)</f>
        <v/>
      </c>
      <c r="D19" s="89" t="str">
        <f t="shared" si="1"/>
        <v/>
      </c>
      <c r="E19" s="90" t="str">
        <f t="shared" si="2"/>
        <v/>
      </c>
      <c r="F19" s="91" t="s">
        <v>6</v>
      </c>
      <c r="G19" s="88" t="str">
        <f>IFERROR(IF(OR(F19="",F19=F18),"",VLOOKUP(F19,A!C$2:$F$469,MATCH($Q$1,A!C$1:$F$1),0)),0)</f>
        <v/>
      </c>
      <c r="H19" s="89" t="str">
        <f t="shared" si="3"/>
        <v/>
      </c>
      <c r="I19" s="90" t="str">
        <f t="shared" si="4"/>
        <v/>
      </c>
      <c r="J19" s="86" t="s">
        <v>22</v>
      </c>
      <c r="K19" s="87">
        <f>IFERROR(IF(J19="","",IF(J19=J18,"",VLOOKUP(J19,A!D$2:$F$469,MATCH($Q$1,A!D$1:$F$1),0))),0)</f>
        <v>25</v>
      </c>
      <c r="L19" s="87">
        <f t="shared" si="5"/>
        <v>0</v>
      </c>
      <c r="M19" s="94">
        <f t="shared" si="6"/>
        <v>0</v>
      </c>
      <c r="O19" s="86" t="str">
        <f t="shared" si="7"/>
        <v/>
      </c>
      <c r="P19" s="86" t="str">
        <f t="shared" si="8"/>
        <v/>
      </c>
      <c r="Q19" s="87">
        <v>25</v>
      </c>
      <c r="R19" s="95" t="e">
        <f>+IFERROR(VLOOKUP(N19,'Productos PD'!$C$2:$E$349,3,0),VLOOKUP(S19,'Productos PD'!$B$3:$D$349,3,0))</f>
        <v>#N/A</v>
      </c>
    </row>
    <row r="20" spans="1:19" ht="45" x14ac:dyDescent="0.25">
      <c r="A20" s="87">
        <f t="shared" si="0"/>
        <v>4</v>
      </c>
      <c r="B20" s="86" t="s">
        <v>5</v>
      </c>
      <c r="C20" s="88" t="str">
        <f>IFERROR(IF(OR(B20="",B20=B19),"",VLOOKUP(B20,A!B$2:$F$469,MATCH($Q$1,A!B$1:$F$1),0)),0)</f>
        <v/>
      </c>
      <c r="D20" s="89" t="str">
        <f t="shared" si="1"/>
        <v/>
      </c>
      <c r="E20" s="90" t="str">
        <f t="shared" si="2"/>
        <v/>
      </c>
      <c r="F20" s="91" t="s">
        <v>6</v>
      </c>
      <c r="G20" s="88" t="str">
        <f>IFERROR(IF(OR(F20="",F20=F19),"",VLOOKUP(F20,A!C$2:$F$469,MATCH($Q$1,A!C$1:$F$1),0)),0)</f>
        <v/>
      </c>
      <c r="H20" s="89" t="str">
        <f t="shared" si="3"/>
        <v/>
      </c>
      <c r="I20" s="90" t="str">
        <f t="shared" si="4"/>
        <v/>
      </c>
      <c r="J20" s="86" t="s">
        <v>22</v>
      </c>
      <c r="K20" s="87" t="str">
        <f>IFERROR(IF(J20="","",IF(J20=J19,"",VLOOKUP(J20,A!D$2:$F$469,MATCH($Q$1,A!D$1:$F$1),0))),0)</f>
        <v/>
      </c>
      <c r="L20" s="87" t="str">
        <f t="shared" si="5"/>
        <v/>
      </c>
      <c r="M20" s="94" t="str">
        <f t="shared" si="6"/>
        <v/>
      </c>
      <c r="N20" s="86" t="s">
        <v>23</v>
      </c>
      <c r="O20" s="86">
        <f t="shared" si="7"/>
        <v>7.5</v>
      </c>
      <c r="P20" s="86">
        <f t="shared" si="8"/>
        <v>0</v>
      </c>
      <c r="Q20" s="87">
        <v>30</v>
      </c>
      <c r="R20" s="95">
        <f>+IFERROR(VLOOKUP(N20,'Productos PD'!$C$2:$E$349,3,0),VLOOKUP(S20,'Productos PD'!$B$3:$D$349,3,0))</f>
        <v>0</v>
      </c>
    </row>
    <row r="21" spans="1:19" ht="45" x14ac:dyDescent="0.25">
      <c r="A21" s="87">
        <f t="shared" si="0"/>
        <v>4</v>
      </c>
      <c r="B21" s="86" t="s">
        <v>5</v>
      </c>
      <c r="C21" s="88" t="str">
        <f>IFERROR(IF(OR(B21="",B21=B20),"",VLOOKUP(B21,A!B$2:$F$469,MATCH($Q$1,A!B$1:$F$1),0)),0)</f>
        <v/>
      </c>
      <c r="D21" s="89" t="str">
        <f t="shared" si="1"/>
        <v/>
      </c>
      <c r="E21" s="90" t="str">
        <f t="shared" si="2"/>
        <v/>
      </c>
      <c r="F21" s="91" t="s">
        <v>6</v>
      </c>
      <c r="G21" s="88" t="str">
        <f>IFERROR(IF(OR(F21="",F21=F20),"",VLOOKUP(F21,A!C$2:$F$469,MATCH($Q$1,A!C$1:$F$1),0)),0)</f>
        <v/>
      </c>
      <c r="H21" s="89" t="str">
        <f t="shared" si="3"/>
        <v/>
      </c>
      <c r="I21" s="90" t="str">
        <f t="shared" si="4"/>
        <v/>
      </c>
      <c r="J21" s="86" t="s">
        <v>22</v>
      </c>
      <c r="K21" s="87" t="str">
        <f>IFERROR(IF(J21="","",IF(J21=J20,"",VLOOKUP(J21,A!D$2:$F$469,MATCH($Q$1,A!D$1:$F$1),0))),0)</f>
        <v/>
      </c>
      <c r="L21" s="87" t="str">
        <f t="shared" si="5"/>
        <v/>
      </c>
      <c r="M21" s="94" t="str">
        <f t="shared" si="6"/>
        <v/>
      </c>
      <c r="N21" s="86" t="s">
        <v>812</v>
      </c>
      <c r="O21" s="86">
        <f t="shared" si="7"/>
        <v>3.75</v>
      </c>
      <c r="P21" s="86">
        <f t="shared" si="8"/>
        <v>0</v>
      </c>
      <c r="Q21" s="87">
        <v>15</v>
      </c>
      <c r="R21" s="95">
        <f>+IFERROR(VLOOKUP(N21,'Productos PD'!$C$2:$E$349,3,0),VLOOKUP(S21,'Productos PD'!$B$3:$D$349,3,0))</f>
        <v>0</v>
      </c>
    </row>
    <row r="22" spans="1:19" ht="75" x14ac:dyDescent="0.25">
      <c r="A22" s="87">
        <f t="shared" si="0"/>
        <v>4</v>
      </c>
      <c r="B22" s="86" t="s">
        <v>5</v>
      </c>
      <c r="C22" s="88" t="str">
        <f>IFERROR(IF(OR(B22="",B22=B21),"",VLOOKUP(B22,A!B$2:$F$469,MATCH($Q$1,A!B$1:$F$1),0)),0)</f>
        <v/>
      </c>
      <c r="D22" s="89" t="str">
        <f t="shared" si="1"/>
        <v/>
      </c>
      <c r="E22" s="90" t="str">
        <f t="shared" si="2"/>
        <v/>
      </c>
      <c r="F22" s="91" t="s">
        <v>6</v>
      </c>
      <c r="G22" s="88" t="str">
        <f>IFERROR(IF(OR(F22="",F22=F21),"",VLOOKUP(F22,A!C$2:$F$469,MATCH($Q$1,A!C$1:$F$1),0)),0)</f>
        <v/>
      </c>
      <c r="H22" s="89" t="str">
        <f t="shared" si="3"/>
        <v/>
      </c>
      <c r="I22" s="90" t="str">
        <f t="shared" si="4"/>
        <v/>
      </c>
      <c r="J22" s="86" t="s">
        <v>22</v>
      </c>
      <c r="K22" s="87" t="str">
        <f>IFERROR(IF(J22="","",IF(J22=J21,"",VLOOKUP(J22,A!D$2:$F$469,MATCH($Q$1,A!D$1:$F$1),0))),0)</f>
        <v/>
      </c>
      <c r="L22" s="87" t="str">
        <f t="shared" si="5"/>
        <v/>
      </c>
      <c r="M22" s="94" t="str">
        <f t="shared" si="6"/>
        <v/>
      </c>
      <c r="N22" s="86" t="s">
        <v>813</v>
      </c>
      <c r="O22" s="86">
        <f t="shared" si="7"/>
        <v>13.75</v>
      </c>
      <c r="P22" s="86">
        <f t="shared" si="8"/>
        <v>0</v>
      </c>
      <c r="Q22" s="87">
        <v>55</v>
      </c>
      <c r="R22" s="95">
        <f>+IFERROR(VLOOKUP(N22,'Productos PD'!$C$2:$E$349,3,0),VLOOKUP(S22,'Productos PD'!$B$3:$D$349,3,0))</f>
        <v>0</v>
      </c>
    </row>
    <row r="23" spans="1:19" ht="30" hidden="1" x14ac:dyDescent="0.25">
      <c r="A23" s="87">
        <f t="shared" si="0"/>
        <v>2</v>
      </c>
      <c r="B23" s="86" t="s">
        <v>5</v>
      </c>
      <c r="C23" s="88" t="str">
        <f>IFERROR(IF(OR(B23="",B23=B22),"",VLOOKUP(B23,A!B$2:$F$469,MATCH($Q$1,A!B$1:$F$1),0)),0)</f>
        <v/>
      </c>
      <c r="D23" s="89" t="str">
        <f t="shared" si="1"/>
        <v/>
      </c>
      <c r="E23" s="90" t="str">
        <f t="shared" si="2"/>
        <v/>
      </c>
      <c r="F23" s="91" t="s">
        <v>26</v>
      </c>
      <c r="G23" s="88">
        <f>IFERROR(IF(OR(F23="",F23=F22),"",VLOOKUP(F23,A!C$2:$F$469,MATCH($Q$1,A!C$1:$F$1),0)),0)</f>
        <v>1</v>
      </c>
      <c r="H23" s="89">
        <f t="shared" si="3"/>
        <v>0</v>
      </c>
      <c r="I23" s="90">
        <f t="shared" si="4"/>
        <v>0</v>
      </c>
      <c r="K23" s="87" t="str">
        <f>IFERROR(IF(J23="","",IF(J23=J22,"",VLOOKUP(J23,A!D$2:$F$469,MATCH($Q$1,A!D$1:$F$1),0))),0)</f>
        <v/>
      </c>
      <c r="L23" s="87" t="str">
        <f t="shared" si="5"/>
        <v/>
      </c>
      <c r="M23" s="94" t="str">
        <f t="shared" si="6"/>
        <v/>
      </c>
      <c r="O23" s="86" t="str">
        <f t="shared" si="7"/>
        <v/>
      </c>
      <c r="P23" s="86" t="str">
        <f t="shared" si="8"/>
        <v/>
      </c>
      <c r="Q23" s="87">
        <v>1</v>
      </c>
      <c r="R23" s="95" t="e">
        <f>+IFERROR(VLOOKUP(N23,'Productos PD'!$C$2:$E$349,3,0),VLOOKUP(S23,'Productos PD'!$B$3:$D$349,3,0))</f>
        <v>#N/A</v>
      </c>
    </row>
    <row r="24" spans="1:19" ht="30" hidden="1" x14ac:dyDescent="0.25">
      <c r="A24" s="87">
        <f t="shared" si="0"/>
        <v>3</v>
      </c>
      <c r="B24" s="86" t="s">
        <v>5</v>
      </c>
      <c r="C24" s="88" t="str">
        <f>IFERROR(IF(OR(B24="",B24=B23),"",VLOOKUP(B24,A!B$2:$F$469,MATCH($Q$1,A!B$1:$F$1),0)),0)</f>
        <v/>
      </c>
      <c r="D24" s="89" t="str">
        <f t="shared" si="1"/>
        <v/>
      </c>
      <c r="E24" s="90" t="str">
        <f t="shared" si="2"/>
        <v/>
      </c>
      <c r="F24" s="91" t="s">
        <v>26</v>
      </c>
      <c r="G24" s="88" t="str">
        <f>IFERROR(IF(OR(F24="",F24=F23),"",VLOOKUP(F24,A!C$2:$F$469,MATCH($Q$1,A!C$1:$F$1),0)),0)</f>
        <v/>
      </c>
      <c r="H24" s="89" t="str">
        <f t="shared" si="3"/>
        <v/>
      </c>
      <c r="I24" s="90" t="str">
        <f t="shared" si="4"/>
        <v/>
      </c>
      <c r="J24" s="86" t="s">
        <v>27</v>
      </c>
      <c r="K24" s="87">
        <f>IFERROR(IF(J24="","",IF(J24=J23,"",VLOOKUP(J24,A!D$2:$F$469,MATCH($Q$1,A!D$1:$F$1),0))),0)</f>
        <v>100</v>
      </c>
      <c r="L24" s="87">
        <f t="shared" si="5"/>
        <v>0</v>
      </c>
      <c r="M24" s="94">
        <f t="shared" si="6"/>
        <v>0</v>
      </c>
      <c r="O24" s="86" t="str">
        <f t="shared" si="7"/>
        <v/>
      </c>
      <c r="P24" s="86" t="str">
        <f t="shared" si="8"/>
        <v/>
      </c>
      <c r="Q24" s="87">
        <v>100</v>
      </c>
      <c r="R24" s="95" t="e">
        <f>+IFERROR(VLOOKUP(N24,'Productos PD'!$C$2:$E$349,3,0),VLOOKUP(S24,'Productos PD'!$B$3:$D$349,3,0))</f>
        <v>#N/A</v>
      </c>
    </row>
    <row r="25" spans="1:19" ht="75" x14ac:dyDescent="0.25">
      <c r="A25" s="87">
        <f t="shared" si="0"/>
        <v>4</v>
      </c>
      <c r="B25" s="86" t="s">
        <v>5</v>
      </c>
      <c r="C25" s="88" t="str">
        <f>IFERROR(IF(OR(B25="",B25=B24),"",VLOOKUP(B25,A!B$2:$F$469,MATCH($Q$1,A!B$1:$F$1),0)),0)</f>
        <v/>
      </c>
      <c r="D25" s="89" t="str">
        <f t="shared" si="1"/>
        <v/>
      </c>
      <c r="E25" s="90" t="str">
        <f t="shared" si="2"/>
        <v/>
      </c>
      <c r="F25" s="91" t="s">
        <v>26</v>
      </c>
      <c r="G25" s="88" t="str">
        <f>IFERROR(IF(OR(F25="",F25=F24),"",VLOOKUP(F25,A!C$2:$F$469,MATCH($Q$1,A!C$1:$F$1),0)),0)</f>
        <v/>
      </c>
      <c r="H25" s="89" t="str">
        <f t="shared" si="3"/>
        <v/>
      </c>
      <c r="I25" s="90" t="str">
        <f t="shared" si="4"/>
        <v/>
      </c>
      <c r="J25" s="86" t="s">
        <v>27</v>
      </c>
      <c r="K25" s="87" t="str">
        <f>IFERROR(IF(J25="","",IF(J25=J24,"",VLOOKUP(J25,A!D$2:$F$469,MATCH($Q$1,A!D$1:$F$1),0))),0)</f>
        <v/>
      </c>
      <c r="L25" s="87" t="str">
        <f t="shared" si="5"/>
        <v/>
      </c>
      <c r="M25" s="94" t="str">
        <f t="shared" si="6"/>
        <v/>
      </c>
      <c r="N25" s="86" t="s">
        <v>788</v>
      </c>
      <c r="O25" s="86">
        <f t="shared" si="7"/>
        <v>19.513999999999999</v>
      </c>
      <c r="P25" s="86">
        <f t="shared" si="8"/>
        <v>0</v>
      </c>
      <c r="Q25" s="87">
        <v>19.513999999999999</v>
      </c>
      <c r="R25" s="95">
        <f>+IFERROR(VLOOKUP(N25,'Productos PD'!$C$2:$E$349,3,0),VLOOKUP(S25,'Productos PD'!$B$3:$D$349,3,0))</f>
        <v>0</v>
      </c>
    </row>
    <row r="26" spans="1:19" ht="105" x14ac:dyDescent="0.25">
      <c r="A26" s="87">
        <f t="shared" si="0"/>
        <v>4</v>
      </c>
      <c r="B26" s="86" t="s">
        <v>5</v>
      </c>
      <c r="C26" s="88" t="str">
        <f>IFERROR(IF(OR(B26="",B26=B25),"",VLOOKUP(B26,A!B$2:$F$469,MATCH($Q$1,A!B$1:$F$1),0)),0)</f>
        <v/>
      </c>
      <c r="D26" s="89" t="str">
        <f t="shared" si="1"/>
        <v/>
      </c>
      <c r="E26" s="90" t="str">
        <f t="shared" si="2"/>
        <v/>
      </c>
      <c r="F26" s="91" t="s">
        <v>26</v>
      </c>
      <c r="G26" s="88" t="str">
        <f>IFERROR(IF(OR(F26="",F26=F25),"",VLOOKUP(F26,A!C$2:$F$469,MATCH($Q$1,A!C$1:$F$1),0)),0)</f>
        <v/>
      </c>
      <c r="H26" s="89" t="str">
        <f t="shared" si="3"/>
        <v/>
      </c>
      <c r="I26" s="90" t="str">
        <f t="shared" si="4"/>
        <v/>
      </c>
      <c r="J26" s="86" t="s">
        <v>27</v>
      </c>
      <c r="K26" s="87" t="str">
        <f>IFERROR(IF(J26="","",IF(J26=J25,"",VLOOKUP(J26,A!D$2:$F$469,MATCH($Q$1,A!D$1:$F$1),0))),0)</f>
        <v/>
      </c>
      <c r="L26" s="87" t="str">
        <f t="shared" si="5"/>
        <v/>
      </c>
      <c r="M26" s="94" t="str">
        <f t="shared" si="6"/>
        <v/>
      </c>
      <c r="N26" s="86" t="s">
        <v>787</v>
      </c>
      <c r="O26" s="86">
        <f t="shared" si="7"/>
        <v>57.904000000000003</v>
      </c>
      <c r="P26" s="86">
        <f t="shared" si="8"/>
        <v>0</v>
      </c>
      <c r="Q26" s="87">
        <v>57.904000000000003</v>
      </c>
      <c r="R26" s="95">
        <f>+IFERROR(VLOOKUP(N26,'Productos PD'!$C$2:$E$349,3,0),VLOOKUP(S26,'Productos PD'!$B$3:$D$349,3,0))</f>
        <v>0</v>
      </c>
      <c r="S26" s="86">
        <v>1512</v>
      </c>
    </row>
    <row r="27" spans="1:19" ht="30" x14ac:dyDescent="0.25">
      <c r="A27" s="87">
        <f t="shared" si="0"/>
        <v>4</v>
      </c>
      <c r="B27" s="86" t="s">
        <v>5</v>
      </c>
      <c r="C27" s="88" t="str">
        <f>IFERROR(IF(OR(B27="",B27=B26),"",VLOOKUP(B27,A!B$2:$F$469,MATCH($Q$1,A!B$1:$F$1),0)),0)</f>
        <v/>
      </c>
      <c r="D27" s="89" t="str">
        <f t="shared" si="1"/>
        <v/>
      </c>
      <c r="E27" s="90" t="str">
        <f t="shared" si="2"/>
        <v/>
      </c>
      <c r="F27" s="91" t="s">
        <v>26</v>
      </c>
      <c r="G27" s="88" t="str">
        <f>IFERROR(IF(OR(F27="",F27=F26),"",VLOOKUP(F27,A!C$2:$F$469,MATCH($Q$1,A!C$1:$F$1),0)),0)</f>
        <v/>
      </c>
      <c r="H27" s="89" t="str">
        <f t="shared" si="3"/>
        <v/>
      </c>
      <c r="I27" s="90" t="str">
        <f t="shared" si="4"/>
        <v/>
      </c>
      <c r="J27" s="86" t="s">
        <v>27</v>
      </c>
      <c r="K27" s="87" t="str">
        <f>IFERROR(IF(J27="","",IF(J27=J26,"",VLOOKUP(J27,A!D$2:$F$469,MATCH($Q$1,A!D$1:$F$1),0))),0)</f>
        <v/>
      </c>
      <c r="L27" s="87" t="str">
        <f t="shared" si="5"/>
        <v/>
      </c>
      <c r="M27" s="94" t="str">
        <f t="shared" si="6"/>
        <v/>
      </c>
      <c r="N27" s="86" t="s">
        <v>30</v>
      </c>
      <c r="O27" s="86">
        <f t="shared" si="7"/>
        <v>22.582000000000004</v>
      </c>
      <c r="P27" s="86">
        <f t="shared" si="8"/>
        <v>0</v>
      </c>
      <c r="Q27" s="87">
        <v>22.582000000000001</v>
      </c>
      <c r="R27" s="95">
        <f>+IFERROR(VLOOKUP(N27,'Productos PD'!$C$2:$E$349,3,0),VLOOKUP(S27,'Productos PD'!$B$3:$D$349,3,0))</f>
        <v>0</v>
      </c>
    </row>
    <row r="28" spans="1:19" ht="30" hidden="1" x14ac:dyDescent="0.25">
      <c r="A28" s="87">
        <f t="shared" si="0"/>
        <v>2</v>
      </c>
      <c r="B28" s="86" t="s">
        <v>5</v>
      </c>
      <c r="C28" s="88" t="str">
        <f>IFERROR(IF(OR(B28="",B28=B27),"",VLOOKUP(B28,A!B$2:$F$469,MATCH($Q$1,A!B$1:$F$1),0)),0)</f>
        <v/>
      </c>
      <c r="D28" s="89" t="str">
        <f t="shared" si="1"/>
        <v/>
      </c>
      <c r="E28" s="90" t="str">
        <f t="shared" si="2"/>
        <v/>
      </c>
      <c r="F28" s="91" t="s">
        <v>31</v>
      </c>
      <c r="G28" s="88">
        <f>IFERROR(IF(OR(F28="",F28=F27),"",VLOOKUP(F28,A!C$2:$F$469,MATCH($Q$1,A!C$1:$F$1),0)),0)</f>
        <v>1</v>
      </c>
      <c r="H28" s="89">
        <f t="shared" si="3"/>
        <v>0.78099999999999992</v>
      </c>
      <c r="I28" s="90">
        <f t="shared" si="4"/>
        <v>0.78099999999999992</v>
      </c>
      <c r="K28" s="87" t="str">
        <f>IFERROR(IF(J28="","",IF(J28=J27,"",VLOOKUP(J28,A!D$2:$F$469,MATCH($Q$1,A!D$1:$F$1),0))),0)</f>
        <v/>
      </c>
      <c r="L28" s="87" t="str">
        <f t="shared" si="5"/>
        <v/>
      </c>
      <c r="M28" s="94" t="str">
        <f t="shared" si="6"/>
        <v/>
      </c>
      <c r="O28" s="86" t="str">
        <f t="shared" si="7"/>
        <v/>
      </c>
      <c r="P28" s="86" t="str">
        <f t="shared" si="8"/>
        <v/>
      </c>
      <c r="Q28" s="87">
        <v>1</v>
      </c>
      <c r="R28" s="95" t="e">
        <f>+IFERROR(VLOOKUP(N28,'Productos PD'!$C$2:$E$349,3,0),VLOOKUP(S28,'Productos PD'!$B$3:$D$349,3,0))</f>
        <v>#N/A</v>
      </c>
    </row>
    <row r="29" spans="1:19" ht="30" hidden="1" x14ac:dyDescent="0.25">
      <c r="A29" s="87">
        <f t="shared" si="0"/>
        <v>3</v>
      </c>
      <c r="B29" s="86" t="s">
        <v>5</v>
      </c>
      <c r="C29" s="88" t="str">
        <f>IFERROR(IF(OR(B29="",B29=B28),"",VLOOKUP(B29,A!B$2:$F$469,MATCH($Q$1,A!B$1:$F$1),0)),0)</f>
        <v/>
      </c>
      <c r="D29" s="89" t="str">
        <f t="shared" si="1"/>
        <v/>
      </c>
      <c r="E29" s="90" t="str">
        <f t="shared" si="2"/>
        <v/>
      </c>
      <c r="F29" s="91" t="s">
        <v>31</v>
      </c>
      <c r="G29" s="88" t="str">
        <f>IFERROR(IF(OR(F29="",F29=F28),"",VLOOKUP(F29,A!C$2:$F$469,MATCH($Q$1,A!C$1:$F$1),0)),0)</f>
        <v/>
      </c>
      <c r="H29" s="89" t="str">
        <f t="shared" si="3"/>
        <v/>
      </c>
      <c r="I29" s="90" t="str">
        <f t="shared" si="4"/>
        <v/>
      </c>
      <c r="J29" s="86" t="s">
        <v>32</v>
      </c>
      <c r="K29" s="87">
        <f>IFERROR(IF(J29="","",IF(J29=J28,"",VLOOKUP(J29,A!D$2:$F$469,MATCH($Q$1,A!D$1:$F$1),0))),0)</f>
        <v>100</v>
      </c>
      <c r="L29" s="87">
        <f t="shared" si="5"/>
        <v>78.099999999999994</v>
      </c>
      <c r="M29" s="94">
        <f t="shared" si="6"/>
        <v>0.78099999999999992</v>
      </c>
      <c r="O29" s="86" t="str">
        <f t="shared" si="7"/>
        <v/>
      </c>
      <c r="P29" s="86" t="str">
        <f t="shared" si="8"/>
        <v/>
      </c>
      <c r="Q29" s="87">
        <v>100</v>
      </c>
      <c r="R29" s="95" t="e">
        <f>+IFERROR(VLOOKUP(N29,'Productos PD'!$C$2:$E$349,3,0),VLOOKUP(S29,'Productos PD'!$B$3:$D$349,3,0))</f>
        <v>#N/A</v>
      </c>
    </row>
    <row r="30" spans="1:19" ht="60" x14ac:dyDescent="0.25">
      <c r="A30" s="87">
        <f t="shared" si="0"/>
        <v>4</v>
      </c>
      <c r="B30" s="86" t="s">
        <v>5</v>
      </c>
      <c r="C30" s="88" t="str">
        <f>IFERROR(IF(OR(B30="",B30=B29),"",VLOOKUP(B30,A!B$2:$F$469,MATCH($Q$1,A!B$1:$F$1),0)),0)</f>
        <v/>
      </c>
      <c r="D30" s="89" t="str">
        <f t="shared" si="1"/>
        <v/>
      </c>
      <c r="E30" s="90" t="str">
        <f t="shared" si="2"/>
        <v/>
      </c>
      <c r="F30" s="91" t="s">
        <v>31</v>
      </c>
      <c r="G30" s="88" t="str">
        <f>IFERROR(IF(OR(F30="",F30=F29),"",VLOOKUP(F30,A!C$2:$F$469,MATCH($Q$1,A!C$1:$F$1),0)),0)</f>
        <v/>
      </c>
      <c r="H30" s="89" t="str">
        <f t="shared" si="3"/>
        <v/>
      </c>
      <c r="I30" s="90" t="str">
        <f t="shared" si="4"/>
        <v/>
      </c>
      <c r="J30" s="86" t="s">
        <v>32</v>
      </c>
      <c r="K30" s="87" t="str">
        <f>IFERROR(IF(J30="","",IF(J30=J29,"",VLOOKUP(J30,A!D$2:$F$469,MATCH($Q$1,A!D$1:$F$1),0))),0)</f>
        <v/>
      </c>
      <c r="L30" s="87" t="str">
        <f t="shared" si="5"/>
        <v/>
      </c>
      <c r="M30" s="94" t="str">
        <f t="shared" si="6"/>
        <v/>
      </c>
      <c r="N30" s="86" t="s">
        <v>33</v>
      </c>
      <c r="O30" s="86">
        <f t="shared" si="7"/>
        <v>20</v>
      </c>
      <c r="P30" s="86">
        <f t="shared" si="8"/>
        <v>12.5</v>
      </c>
      <c r="Q30" s="87">
        <v>20</v>
      </c>
      <c r="R30" s="95">
        <f>+IFERROR(VLOOKUP(N30,'Productos PD'!$C$2:$E$349,3,0),VLOOKUP(S30,'Productos PD'!$B$3:$D$349,3,0))</f>
        <v>0.625</v>
      </c>
    </row>
    <row r="31" spans="1:19" ht="30" x14ac:dyDescent="0.25">
      <c r="A31" s="87">
        <f t="shared" si="0"/>
        <v>4</v>
      </c>
      <c r="B31" s="86" t="s">
        <v>5</v>
      </c>
      <c r="C31" s="88" t="str">
        <f>IFERROR(IF(OR(B31="",B31=B30),"",VLOOKUP(B31,A!B$2:$F$469,MATCH($Q$1,A!B$1:$F$1),0)),0)</f>
        <v/>
      </c>
      <c r="D31" s="89" t="str">
        <f t="shared" si="1"/>
        <v/>
      </c>
      <c r="E31" s="90" t="str">
        <f t="shared" si="2"/>
        <v/>
      </c>
      <c r="F31" s="91" t="s">
        <v>31</v>
      </c>
      <c r="G31" s="88" t="str">
        <f>IFERROR(IF(OR(F31="",F31=F30),"",VLOOKUP(F31,A!C$2:$F$469,MATCH($Q$1,A!C$1:$F$1),0)),0)</f>
        <v/>
      </c>
      <c r="H31" s="89" t="str">
        <f t="shared" si="3"/>
        <v/>
      </c>
      <c r="I31" s="90" t="str">
        <f t="shared" si="4"/>
        <v/>
      </c>
      <c r="J31" s="86" t="s">
        <v>32</v>
      </c>
      <c r="K31" s="87" t="str">
        <f>IFERROR(IF(J31="","",IF(J31=J30,"",VLOOKUP(J31,A!D$2:$F$469,MATCH($Q$1,A!D$1:$F$1),0))),0)</f>
        <v/>
      </c>
      <c r="L31" s="87" t="str">
        <f t="shared" si="5"/>
        <v/>
      </c>
      <c r="M31" s="94" t="str">
        <f t="shared" si="6"/>
        <v/>
      </c>
      <c r="N31" s="86" t="s">
        <v>34</v>
      </c>
      <c r="O31" s="86">
        <f t="shared" si="7"/>
        <v>60</v>
      </c>
      <c r="P31" s="86">
        <f t="shared" si="8"/>
        <v>45.6</v>
      </c>
      <c r="Q31" s="87">
        <v>60</v>
      </c>
      <c r="R31" s="95">
        <f>+IFERROR(VLOOKUP(N31,'Productos PD'!$C$2:$E$349,3,0),VLOOKUP(S31,'Productos PD'!$B$3:$D$349,3,0))</f>
        <v>0.76</v>
      </c>
    </row>
    <row r="32" spans="1:19" ht="30" x14ac:dyDescent="0.25">
      <c r="A32" s="87">
        <f t="shared" si="0"/>
        <v>4</v>
      </c>
      <c r="B32" s="86" t="s">
        <v>5</v>
      </c>
      <c r="C32" s="88" t="str">
        <f>IFERROR(IF(OR(B32="",B32=B31),"",VLOOKUP(B32,A!B$2:$F$469,MATCH($Q$1,A!B$1:$F$1),0)),0)</f>
        <v/>
      </c>
      <c r="D32" s="89" t="str">
        <f t="shared" si="1"/>
        <v/>
      </c>
      <c r="E32" s="90" t="str">
        <f t="shared" si="2"/>
        <v/>
      </c>
      <c r="F32" s="91" t="s">
        <v>31</v>
      </c>
      <c r="G32" s="88" t="str">
        <f>IFERROR(IF(OR(F32="",F32=F31),"",VLOOKUP(F32,A!C$2:$F$469,MATCH($Q$1,A!C$1:$F$1),0)),0)</f>
        <v/>
      </c>
      <c r="H32" s="89" t="str">
        <f t="shared" si="3"/>
        <v/>
      </c>
      <c r="I32" s="90" t="str">
        <f t="shared" si="4"/>
        <v/>
      </c>
      <c r="J32" s="86" t="s">
        <v>32</v>
      </c>
      <c r="K32" s="87" t="str">
        <f>IFERROR(IF(J32="","",IF(J32=J31,"",VLOOKUP(J32,A!D$2:$F$469,MATCH($Q$1,A!D$1:$F$1),0))),0)</f>
        <v/>
      </c>
      <c r="L32" s="87" t="str">
        <f t="shared" si="5"/>
        <v/>
      </c>
      <c r="M32" s="94" t="str">
        <f t="shared" si="6"/>
        <v/>
      </c>
      <c r="N32" s="86" t="s">
        <v>35</v>
      </c>
      <c r="O32" s="86">
        <f t="shared" si="7"/>
        <v>20</v>
      </c>
      <c r="P32" s="86">
        <f t="shared" si="8"/>
        <v>20</v>
      </c>
      <c r="Q32" s="87">
        <v>20</v>
      </c>
      <c r="R32" s="95">
        <f>+IFERROR(VLOOKUP(N32,'Productos PD'!$C$2:$E$349,3,0),VLOOKUP(S32,'Productos PD'!$B$3:$D$349,3,0))</f>
        <v>1</v>
      </c>
    </row>
    <row r="33" spans="1:18" ht="30" hidden="1" x14ac:dyDescent="0.25">
      <c r="A33" s="87">
        <f t="shared" si="0"/>
        <v>2</v>
      </c>
      <c r="B33" s="86" t="s">
        <v>5</v>
      </c>
      <c r="C33" s="88" t="str">
        <f>IFERROR(IF(OR(B33="",B33=B32),"",VLOOKUP(B33,A!B$2:$F$469,MATCH($Q$1,A!B$1:$F$1),0)),0)</f>
        <v/>
      </c>
      <c r="D33" s="89" t="str">
        <f t="shared" si="1"/>
        <v/>
      </c>
      <c r="E33" s="90" t="str">
        <f t="shared" si="2"/>
        <v/>
      </c>
      <c r="F33" s="91" t="s">
        <v>36</v>
      </c>
      <c r="G33" s="88">
        <f>IFERROR(IF(OR(F33="",F33=F32),"",VLOOKUP(F33,A!C$2:$F$469,MATCH($Q$1,A!C$1:$F$1),0)),0)</f>
        <v>6</v>
      </c>
      <c r="H33" s="89">
        <f t="shared" si="3"/>
        <v>0</v>
      </c>
      <c r="I33" s="90">
        <f t="shared" si="4"/>
        <v>0</v>
      </c>
      <c r="K33" s="87" t="str">
        <f>IFERROR(IF(J33="","",IF(J33=J32,"",VLOOKUP(J33,A!D$2:$F$469,MATCH($Q$1,A!D$1:$F$1),0))),0)</f>
        <v/>
      </c>
      <c r="L33" s="87" t="str">
        <f t="shared" si="5"/>
        <v/>
      </c>
      <c r="M33" s="94" t="str">
        <f t="shared" si="6"/>
        <v/>
      </c>
      <c r="O33" s="86" t="str">
        <f t="shared" si="7"/>
        <v/>
      </c>
      <c r="P33" s="86" t="str">
        <f t="shared" si="8"/>
        <v/>
      </c>
      <c r="Q33" s="87">
        <v>6</v>
      </c>
      <c r="R33" s="95" t="e">
        <f>+IFERROR(VLOOKUP(N33,'Productos PD'!$C$2:$E$349,3,0),VLOOKUP(S33,'Productos PD'!$B$3:$D$349,3,0))</f>
        <v>#N/A</v>
      </c>
    </row>
    <row r="34" spans="1:18" ht="30" hidden="1" x14ac:dyDescent="0.25">
      <c r="A34" s="87">
        <f t="shared" si="0"/>
        <v>3</v>
      </c>
      <c r="B34" s="86" t="s">
        <v>5</v>
      </c>
      <c r="C34" s="88" t="str">
        <f>IFERROR(IF(OR(B34="",B34=B33),"",VLOOKUP(B34,A!B$2:$F$469,MATCH($Q$1,A!B$1:$F$1),0)),0)</f>
        <v/>
      </c>
      <c r="D34" s="89" t="str">
        <f t="shared" si="1"/>
        <v/>
      </c>
      <c r="E34" s="90" t="str">
        <f t="shared" si="2"/>
        <v/>
      </c>
      <c r="F34" s="91" t="s">
        <v>36</v>
      </c>
      <c r="G34" s="88" t="str">
        <f>IFERROR(IF(OR(F34="",F34=F33),"",VLOOKUP(F34,A!C$2:$F$469,MATCH($Q$1,A!C$1:$F$1),0)),0)</f>
        <v/>
      </c>
      <c r="H34" s="89" t="str">
        <f t="shared" si="3"/>
        <v/>
      </c>
      <c r="I34" s="90" t="str">
        <f t="shared" si="4"/>
        <v/>
      </c>
      <c r="J34" s="86" t="s">
        <v>37</v>
      </c>
      <c r="K34" s="87">
        <f>IFERROR(IF(J34="","",IF(J34=J33,"",VLOOKUP(J34,A!D$2:$F$469,MATCH($Q$1,A!D$1:$F$1),0))),0)</f>
        <v>41</v>
      </c>
      <c r="L34" s="87">
        <f t="shared" si="5"/>
        <v>0</v>
      </c>
      <c r="M34" s="94">
        <f t="shared" si="6"/>
        <v>0</v>
      </c>
      <c r="O34" s="86" t="str">
        <f t="shared" si="7"/>
        <v/>
      </c>
      <c r="P34" s="86" t="str">
        <f t="shared" si="8"/>
        <v/>
      </c>
      <c r="Q34" s="87">
        <v>41</v>
      </c>
      <c r="R34" s="95" t="e">
        <f>+IFERROR(VLOOKUP(N34,'Productos PD'!$C$2:$E$349,3,0),VLOOKUP(S34,'Productos PD'!$B$3:$D$349,3,0))</f>
        <v>#N/A</v>
      </c>
    </row>
    <row r="35" spans="1:18" ht="30" x14ac:dyDescent="0.25">
      <c r="A35" s="87">
        <f t="shared" si="0"/>
        <v>4</v>
      </c>
      <c r="B35" s="86" t="s">
        <v>5</v>
      </c>
      <c r="C35" s="88" t="str">
        <f>IFERROR(IF(OR(B35="",B35=B34),"",VLOOKUP(B35,A!B$2:$F$469,MATCH($Q$1,A!B$1:$F$1),0)),0)</f>
        <v/>
      </c>
      <c r="D35" s="89" t="str">
        <f t="shared" si="1"/>
        <v/>
      </c>
      <c r="E35" s="90" t="str">
        <f t="shared" si="2"/>
        <v/>
      </c>
      <c r="F35" s="91" t="s">
        <v>36</v>
      </c>
      <c r="G35" s="88" t="str">
        <f>IFERROR(IF(OR(F35="",F35=F34),"",VLOOKUP(F35,A!C$2:$F$469,MATCH($Q$1,A!C$1:$F$1),0)),0)</f>
        <v/>
      </c>
      <c r="H35" s="89" t="str">
        <f t="shared" si="3"/>
        <v/>
      </c>
      <c r="I35" s="90" t="str">
        <f t="shared" si="4"/>
        <v/>
      </c>
      <c r="J35" s="86" t="s">
        <v>37</v>
      </c>
      <c r="K35" s="87" t="str">
        <f>IFERROR(IF(J35="","",IF(J35=J34,"",VLOOKUP(J35,A!D$2:$F$469,MATCH($Q$1,A!D$1:$F$1),0))),0)</f>
        <v/>
      </c>
      <c r="L35" s="87" t="str">
        <f t="shared" si="5"/>
        <v/>
      </c>
      <c r="M35" s="94" t="str">
        <f t="shared" si="6"/>
        <v/>
      </c>
      <c r="N35" s="86" t="s">
        <v>38</v>
      </c>
      <c r="O35" s="86">
        <f t="shared" si="7"/>
        <v>6.6969399999999997</v>
      </c>
      <c r="P35" s="86">
        <f t="shared" si="8"/>
        <v>0</v>
      </c>
      <c r="Q35" s="87">
        <v>16.334</v>
      </c>
      <c r="R35" s="95">
        <f>+IFERROR(VLOOKUP(N35,'Productos PD'!$C$2:$E$349,3,0),VLOOKUP(S35,'Productos PD'!$B$3:$D$349,3,0))</f>
        <v>0</v>
      </c>
    </row>
    <row r="36" spans="1:18" ht="30" x14ac:dyDescent="0.25">
      <c r="A36" s="87">
        <f t="shared" si="0"/>
        <v>4</v>
      </c>
      <c r="B36" s="86" t="s">
        <v>5</v>
      </c>
      <c r="C36" s="88" t="str">
        <f>IFERROR(IF(OR(B36="",B36=B35),"",VLOOKUP(B36,A!B$2:$F$469,MATCH($Q$1,A!B$1:$F$1),0)),0)</f>
        <v/>
      </c>
      <c r="D36" s="89" t="str">
        <f t="shared" si="1"/>
        <v/>
      </c>
      <c r="E36" s="90" t="str">
        <f t="shared" si="2"/>
        <v/>
      </c>
      <c r="F36" s="91" t="s">
        <v>36</v>
      </c>
      <c r="G36" s="88" t="str">
        <f>IFERROR(IF(OR(F36="",F36=F35),"",VLOOKUP(F36,A!C$2:$F$469,MATCH($Q$1,A!C$1:$F$1),0)),0)</f>
        <v/>
      </c>
      <c r="H36" s="89" t="str">
        <f t="shared" si="3"/>
        <v/>
      </c>
      <c r="I36" s="90" t="str">
        <f t="shared" si="4"/>
        <v/>
      </c>
      <c r="J36" s="86" t="s">
        <v>37</v>
      </c>
      <c r="K36" s="87" t="str">
        <f>IFERROR(IF(J36="","",IF(J36=J35,"",VLOOKUP(J36,A!D$2:$F$469,MATCH($Q$1,A!D$1:$F$1),0))),0)</f>
        <v/>
      </c>
      <c r="L36" s="87" t="str">
        <f t="shared" si="5"/>
        <v/>
      </c>
      <c r="M36" s="94" t="str">
        <f t="shared" si="6"/>
        <v/>
      </c>
      <c r="N36" s="86" t="s">
        <v>39</v>
      </c>
      <c r="O36" s="86">
        <f t="shared" si="7"/>
        <v>0.72200999999999993</v>
      </c>
      <c r="P36" s="86">
        <f t="shared" si="8"/>
        <v>0</v>
      </c>
      <c r="Q36" s="87">
        <v>1.7609999999999999</v>
      </c>
      <c r="R36" s="95">
        <f>+IFERROR(VLOOKUP(N36,'Productos PD'!$C$2:$E$349,3,0),VLOOKUP(S36,'Productos PD'!$B$3:$D$349,3,0))</f>
        <v>0</v>
      </c>
    </row>
    <row r="37" spans="1:18" ht="30" x14ac:dyDescent="0.25">
      <c r="A37" s="87">
        <f t="shared" si="0"/>
        <v>4</v>
      </c>
      <c r="B37" s="86" t="s">
        <v>5</v>
      </c>
      <c r="C37" s="88" t="str">
        <f>IFERROR(IF(OR(B37="",B37=B36),"",VLOOKUP(B37,A!B$2:$F$469,MATCH($Q$1,A!B$1:$F$1),0)),0)</f>
        <v/>
      </c>
      <c r="D37" s="89" t="str">
        <f t="shared" si="1"/>
        <v/>
      </c>
      <c r="E37" s="90" t="str">
        <f t="shared" si="2"/>
        <v/>
      </c>
      <c r="F37" s="91" t="s">
        <v>36</v>
      </c>
      <c r="G37" s="88" t="str">
        <f>IFERROR(IF(OR(F37="",F37=F36),"",VLOOKUP(F37,A!C$2:$F$469,MATCH($Q$1,A!C$1:$F$1),0)),0)</f>
        <v/>
      </c>
      <c r="H37" s="89" t="str">
        <f t="shared" si="3"/>
        <v/>
      </c>
      <c r="I37" s="90" t="str">
        <f t="shared" si="4"/>
        <v/>
      </c>
      <c r="J37" s="86" t="s">
        <v>37</v>
      </c>
      <c r="K37" s="87" t="str">
        <f>IFERROR(IF(J37="","",IF(J37=J36,"",VLOOKUP(J37,A!D$2:$F$469,MATCH($Q$1,A!D$1:$F$1),0))),0)</f>
        <v/>
      </c>
      <c r="L37" s="87" t="str">
        <f t="shared" si="5"/>
        <v/>
      </c>
      <c r="M37" s="94" t="str">
        <f t="shared" si="6"/>
        <v/>
      </c>
      <c r="N37" s="86" t="s">
        <v>40</v>
      </c>
      <c r="O37" s="86">
        <f t="shared" si="7"/>
        <v>4.5715000000000003</v>
      </c>
      <c r="P37" s="86">
        <f t="shared" si="8"/>
        <v>0</v>
      </c>
      <c r="Q37" s="87">
        <v>11.15</v>
      </c>
      <c r="R37" s="95">
        <f>+IFERROR(VLOOKUP(N37,'Productos PD'!$C$2:$E$349,3,0),VLOOKUP(S37,'Productos PD'!$B$3:$D$349,3,0))</f>
        <v>0</v>
      </c>
    </row>
    <row r="38" spans="1:18" ht="30" x14ac:dyDescent="0.25">
      <c r="A38" s="87">
        <f t="shared" si="0"/>
        <v>4</v>
      </c>
      <c r="B38" s="86" t="s">
        <v>5</v>
      </c>
      <c r="C38" s="88" t="str">
        <f>IFERROR(IF(OR(B38="",B38=B37),"",VLOOKUP(B38,A!B$2:$F$469,MATCH($Q$1,A!B$1:$F$1),0)),0)</f>
        <v/>
      </c>
      <c r="D38" s="89" t="str">
        <f t="shared" si="1"/>
        <v/>
      </c>
      <c r="E38" s="90" t="str">
        <f t="shared" si="2"/>
        <v/>
      </c>
      <c r="F38" s="91" t="s">
        <v>36</v>
      </c>
      <c r="G38" s="88" t="str">
        <f>IFERROR(IF(OR(F38="",F38=F37),"",VLOOKUP(F38,A!C$2:$F$469,MATCH($Q$1,A!C$1:$F$1),0)),0)</f>
        <v/>
      </c>
      <c r="H38" s="89" t="str">
        <f t="shared" si="3"/>
        <v/>
      </c>
      <c r="I38" s="90" t="str">
        <f t="shared" si="4"/>
        <v/>
      </c>
      <c r="J38" s="86" t="s">
        <v>37</v>
      </c>
      <c r="K38" s="87" t="str">
        <f>IFERROR(IF(J38="","",IF(J38=J37,"",VLOOKUP(J38,A!D$2:$F$469,MATCH($Q$1,A!D$1:$F$1),0))),0)</f>
        <v/>
      </c>
      <c r="L38" s="87" t="str">
        <f t="shared" si="5"/>
        <v/>
      </c>
      <c r="M38" s="94" t="str">
        <f t="shared" si="6"/>
        <v/>
      </c>
      <c r="N38" s="86" t="s">
        <v>41</v>
      </c>
      <c r="O38" s="86">
        <f t="shared" si="7"/>
        <v>6.6920200000000003</v>
      </c>
      <c r="P38" s="86">
        <f t="shared" si="8"/>
        <v>0</v>
      </c>
      <c r="Q38" s="87">
        <v>16.321999999999999</v>
      </c>
      <c r="R38" s="95">
        <f>+IFERROR(VLOOKUP(N38,'Productos PD'!$C$2:$E$349,3,0),VLOOKUP(S38,'Productos PD'!$B$3:$D$349,3,0))</f>
        <v>0</v>
      </c>
    </row>
    <row r="39" spans="1:18" ht="30" x14ac:dyDescent="0.25">
      <c r="A39" s="87">
        <f t="shared" si="0"/>
        <v>4</v>
      </c>
      <c r="B39" s="86" t="s">
        <v>5</v>
      </c>
      <c r="C39" s="88" t="str">
        <f>IFERROR(IF(OR(B39="",B39=B38),"",VLOOKUP(B39,A!B$2:$F$469,MATCH($Q$1,A!B$1:$F$1),0)),0)</f>
        <v/>
      </c>
      <c r="D39" s="89" t="str">
        <f t="shared" si="1"/>
        <v/>
      </c>
      <c r="E39" s="90" t="str">
        <f t="shared" si="2"/>
        <v/>
      </c>
      <c r="F39" s="91" t="s">
        <v>36</v>
      </c>
      <c r="G39" s="88" t="str">
        <f>IFERROR(IF(OR(F39="",F39=F38),"",VLOOKUP(F39,A!C$2:$F$469,MATCH($Q$1,A!C$1:$F$1),0)),0)</f>
        <v/>
      </c>
      <c r="H39" s="89" t="str">
        <f t="shared" si="3"/>
        <v/>
      </c>
      <c r="I39" s="90" t="str">
        <f t="shared" si="4"/>
        <v/>
      </c>
      <c r="J39" s="86" t="s">
        <v>37</v>
      </c>
      <c r="K39" s="87" t="str">
        <f>IFERROR(IF(J39="","",IF(J39=J38,"",VLOOKUP(J39,A!D$2:$F$469,MATCH($Q$1,A!D$1:$F$1),0))),0)</f>
        <v/>
      </c>
      <c r="L39" s="87" t="str">
        <f t="shared" si="5"/>
        <v/>
      </c>
      <c r="M39" s="94" t="str">
        <f t="shared" si="6"/>
        <v/>
      </c>
      <c r="N39" s="86" t="s">
        <v>42</v>
      </c>
      <c r="O39" s="86">
        <f t="shared" si="7"/>
        <v>2.6465500000000004</v>
      </c>
      <c r="P39" s="86">
        <f t="shared" si="8"/>
        <v>0</v>
      </c>
      <c r="Q39" s="87">
        <v>6.4550000000000001</v>
      </c>
      <c r="R39" s="95">
        <f>+IFERROR(VLOOKUP(N39,'Productos PD'!$C$2:$E$349,3,0),VLOOKUP(S39,'Productos PD'!$B$3:$D$349,3,0))</f>
        <v>0</v>
      </c>
    </row>
    <row r="40" spans="1:18" ht="30" x14ac:dyDescent="0.25">
      <c r="A40" s="87">
        <f t="shared" si="0"/>
        <v>4</v>
      </c>
      <c r="B40" s="86" t="s">
        <v>5</v>
      </c>
      <c r="C40" s="88" t="str">
        <f>IFERROR(IF(OR(B40="",B40=B39),"",VLOOKUP(B40,A!B$2:$F$469,MATCH($Q$1,A!B$1:$F$1),0)),0)</f>
        <v/>
      </c>
      <c r="D40" s="89" t="str">
        <f t="shared" si="1"/>
        <v/>
      </c>
      <c r="E40" s="90" t="str">
        <f t="shared" si="2"/>
        <v/>
      </c>
      <c r="F40" s="91" t="s">
        <v>36</v>
      </c>
      <c r="G40" s="88" t="str">
        <f>IFERROR(IF(OR(F40="",F40=F39),"",VLOOKUP(F40,A!C$2:$F$469,MATCH($Q$1,A!C$1:$F$1),0)),0)</f>
        <v/>
      </c>
      <c r="H40" s="89" t="str">
        <f t="shared" si="3"/>
        <v/>
      </c>
      <c r="I40" s="90" t="str">
        <f t="shared" si="4"/>
        <v/>
      </c>
      <c r="J40" s="86" t="s">
        <v>37</v>
      </c>
      <c r="K40" s="87" t="str">
        <f>IFERROR(IF(J40="","",IF(J40=J39,"",VLOOKUP(J40,A!D$2:$F$469,MATCH($Q$1,A!D$1:$F$1),0))),0)</f>
        <v/>
      </c>
      <c r="L40" s="87" t="str">
        <f t="shared" si="5"/>
        <v/>
      </c>
      <c r="M40" s="94" t="str">
        <f t="shared" si="6"/>
        <v/>
      </c>
      <c r="N40" s="86" t="s">
        <v>809</v>
      </c>
      <c r="O40" s="86">
        <f t="shared" si="7"/>
        <v>5.6944899999999992</v>
      </c>
      <c r="P40" s="86">
        <f t="shared" si="8"/>
        <v>0</v>
      </c>
      <c r="Q40" s="87">
        <v>13.888999999999999</v>
      </c>
      <c r="R40" s="95">
        <f>+IFERROR(VLOOKUP(N40,'Productos PD'!$C$2:$E$349,3,0),VLOOKUP(S40,'Productos PD'!$B$3:$D$349,3,0))</f>
        <v>0</v>
      </c>
    </row>
    <row r="41" spans="1:18" ht="30" x14ac:dyDescent="0.25">
      <c r="A41" s="87">
        <f t="shared" si="0"/>
        <v>4</v>
      </c>
      <c r="B41" s="86" t="s">
        <v>5</v>
      </c>
      <c r="C41" s="88" t="str">
        <f>IFERROR(IF(OR(B41="",B41=B40),"",VLOOKUP(B41,A!B$2:$F$469,MATCH($Q$1,A!B$1:$F$1),0)),0)</f>
        <v/>
      </c>
      <c r="D41" s="89" t="str">
        <f t="shared" si="1"/>
        <v/>
      </c>
      <c r="E41" s="90" t="str">
        <f t="shared" si="2"/>
        <v/>
      </c>
      <c r="F41" s="91" t="s">
        <v>36</v>
      </c>
      <c r="G41" s="88" t="str">
        <f>IFERROR(IF(OR(F41="",F41=F40),"",VLOOKUP(F41,A!C$2:$F$469,MATCH($Q$1,A!C$1:$F$1),0)),0)</f>
        <v/>
      </c>
      <c r="H41" s="89" t="str">
        <f t="shared" si="3"/>
        <v/>
      </c>
      <c r="I41" s="90" t="str">
        <f t="shared" si="4"/>
        <v/>
      </c>
      <c r="J41" s="86" t="s">
        <v>37</v>
      </c>
      <c r="K41" s="87" t="str">
        <f>IFERROR(IF(J41="","",IF(J41=J40,"",VLOOKUP(J41,A!D$2:$F$469,MATCH($Q$1,A!D$1:$F$1),0))),0)</f>
        <v/>
      </c>
      <c r="L41" s="87" t="str">
        <f t="shared" si="5"/>
        <v/>
      </c>
      <c r="M41" s="94" t="str">
        <f t="shared" si="6"/>
        <v/>
      </c>
      <c r="N41" s="86" t="s">
        <v>808</v>
      </c>
      <c r="O41" s="86">
        <f t="shared" si="7"/>
        <v>7.9211999999999998</v>
      </c>
      <c r="P41" s="86">
        <f t="shared" si="8"/>
        <v>0</v>
      </c>
      <c r="Q41" s="87">
        <v>19.32</v>
      </c>
      <c r="R41" s="95">
        <f>+IFERROR(VLOOKUP(N41,'Productos PD'!$C$2:$E$349,3,0),VLOOKUP(S41,'Productos PD'!$B$3:$D$349,3,0))</f>
        <v>0</v>
      </c>
    </row>
    <row r="42" spans="1:18" ht="30" x14ac:dyDescent="0.25">
      <c r="A42" s="87">
        <f t="shared" si="0"/>
        <v>4</v>
      </c>
      <c r="B42" s="86" t="s">
        <v>5</v>
      </c>
      <c r="C42" s="88" t="str">
        <f>IFERROR(IF(OR(B42="",B42=B41),"",VLOOKUP(B42,A!B$2:$F$469,MATCH($Q$1,A!B$1:$F$1),0)),0)</f>
        <v/>
      </c>
      <c r="D42" s="89" t="str">
        <f t="shared" si="1"/>
        <v/>
      </c>
      <c r="E42" s="90" t="str">
        <f t="shared" si="2"/>
        <v/>
      </c>
      <c r="F42" s="91" t="s">
        <v>36</v>
      </c>
      <c r="G42" s="88" t="str">
        <f>IFERROR(IF(OR(F42="",F42=F41),"",VLOOKUP(F42,A!C$2:$F$469,MATCH($Q$1,A!C$1:$F$1),0)),0)</f>
        <v/>
      </c>
      <c r="H42" s="89" t="str">
        <f t="shared" si="3"/>
        <v/>
      </c>
      <c r="I42" s="90" t="str">
        <f t="shared" si="4"/>
        <v/>
      </c>
      <c r="J42" s="86" t="s">
        <v>37</v>
      </c>
      <c r="K42" s="87" t="str">
        <f>IFERROR(IF(J42="","",IF(J42=J41,"",VLOOKUP(J42,A!D$2:$F$469,MATCH($Q$1,A!D$1:$F$1),0))),0)</f>
        <v/>
      </c>
      <c r="L42" s="87" t="str">
        <f t="shared" si="5"/>
        <v/>
      </c>
      <c r="M42" s="94" t="str">
        <f t="shared" si="6"/>
        <v/>
      </c>
      <c r="N42" s="86" t="s">
        <v>45</v>
      </c>
      <c r="O42" s="86">
        <f t="shared" si="7"/>
        <v>6.0552900000000003</v>
      </c>
      <c r="P42" s="86">
        <f t="shared" si="8"/>
        <v>0</v>
      </c>
      <c r="Q42" s="87">
        <v>14.769</v>
      </c>
      <c r="R42" s="95">
        <f>+IFERROR(VLOOKUP(N42,'Productos PD'!$C$2:$E$349,3,0),VLOOKUP(S42,'Productos PD'!$B$3:$D$349,3,0))</f>
        <v>0</v>
      </c>
    </row>
    <row r="43" spans="1:18" ht="30" hidden="1" x14ac:dyDescent="0.25">
      <c r="A43" s="87">
        <f t="shared" si="0"/>
        <v>3</v>
      </c>
      <c r="B43" s="86" t="s">
        <v>5</v>
      </c>
      <c r="C43" s="88" t="str">
        <f>IFERROR(IF(OR(B43="",B43=B42),"",VLOOKUP(B43,A!B$2:$F$469,MATCH($Q$1,A!B$1:$F$1),0)),0)</f>
        <v/>
      </c>
      <c r="D43" s="89" t="str">
        <f t="shared" si="1"/>
        <v/>
      </c>
      <c r="E43" s="90" t="str">
        <f t="shared" si="2"/>
        <v/>
      </c>
      <c r="F43" s="91" t="s">
        <v>36</v>
      </c>
      <c r="G43" s="88" t="str">
        <f>IFERROR(IF(OR(F43="",F43=F42),"",VLOOKUP(F43,A!C$2:$F$469,MATCH($Q$1,A!C$1:$F$1),0)),0)</f>
        <v/>
      </c>
      <c r="H43" s="89" t="str">
        <f t="shared" si="3"/>
        <v/>
      </c>
      <c r="I43" s="90" t="str">
        <f t="shared" si="4"/>
        <v/>
      </c>
      <c r="J43" s="86" t="s">
        <v>46</v>
      </c>
      <c r="K43" s="87">
        <f>IFERROR(IF(J43="","",IF(J43=J42,"",VLOOKUP(J43,A!D$2:$F$469,MATCH($Q$1,A!D$1:$F$1),0))),0)</f>
        <v>27</v>
      </c>
      <c r="L43" s="87">
        <f t="shared" si="5"/>
        <v>0</v>
      </c>
      <c r="M43" s="94">
        <f t="shared" si="6"/>
        <v>0</v>
      </c>
      <c r="O43" s="86" t="str">
        <f t="shared" si="7"/>
        <v/>
      </c>
      <c r="P43" s="86" t="str">
        <f t="shared" si="8"/>
        <v/>
      </c>
      <c r="Q43" s="87">
        <v>27</v>
      </c>
      <c r="R43" s="95" t="e">
        <f>+IFERROR(VLOOKUP(N43,'Productos PD'!$C$2:$E$349,3,0),VLOOKUP(S43,'Productos PD'!$B$3:$D$349,3,0))</f>
        <v>#N/A</v>
      </c>
    </row>
    <row r="44" spans="1:18" ht="45" x14ac:dyDescent="0.25">
      <c r="A44" s="87">
        <f t="shared" si="0"/>
        <v>4</v>
      </c>
      <c r="B44" s="86" t="s">
        <v>5</v>
      </c>
      <c r="C44" s="88" t="str">
        <f>IFERROR(IF(OR(B44="",B44=B43),"",VLOOKUP(B44,A!B$2:$F$469,MATCH($Q$1,A!B$1:$F$1),0)),0)</f>
        <v/>
      </c>
      <c r="D44" s="89" t="str">
        <f t="shared" si="1"/>
        <v/>
      </c>
      <c r="E44" s="90" t="str">
        <f t="shared" si="2"/>
        <v/>
      </c>
      <c r="F44" s="91" t="s">
        <v>36</v>
      </c>
      <c r="G44" s="88" t="str">
        <f>IFERROR(IF(OR(F44="",F44=F43),"",VLOOKUP(F44,A!C$2:$F$469,MATCH($Q$1,A!C$1:$F$1),0)),0)</f>
        <v/>
      </c>
      <c r="H44" s="89" t="str">
        <f t="shared" si="3"/>
        <v/>
      </c>
      <c r="I44" s="90" t="str">
        <f t="shared" si="4"/>
        <v/>
      </c>
      <c r="J44" s="86" t="s">
        <v>46</v>
      </c>
      <c r="K44" s="87" t="str">
        <f>IFERROR(IF(J44="","",IF(J44=J43,"",VLOOKUP(J44,A!D$2:$F$469,MATCH($Q$1,A!D$1:$F$1),0))),0)</f>
        <v/>
      </c>
      <c r="L44" s="87" t="str">
        <f t="shared" si="5"/>
        <v/>
      </c>
      <c r="M44" s="94" t="str">
        <f t="shared" si="6"/>
        <v/>
      </c>
      <c r="N44" s="86" t="s">
        <v>805</v>
      </c>
      <c r="O44" s="86">
        <f t="shared" si="7"/>
        <v>7.2397799999999997</v>
      </c>
      <c r="P44" s="86">
        <f t="shared" si="8"/>
        <v>0</v>
      </c>
      <c r="Q44" s="87">
        <v>26.814</v>
      </c>
      <c r="R44" s="95">
        <f>+IFERROR(VLOOKUP(N44,'Productos PD'!$C$2:$E$349,3,0),VLOOKUP(S44,'Productos PD'!$B$3:$D$349,3,0))</f>
        <v>0</v>
      </c>
    </row>
    <row r="45" spans="1:18" ht="30" x14ac:dyDescent="0.25">
      <c r="A45" s="87">
        <f t="shared" si="0"/>
        <v>4</v>
      </c>
      <c r="B45" s="86" t="s">
        <v>5</v>
      </c>
      <c r="C45" s="88" t="str">
        <f>IFERROR(IF(OR(B45="",B45=B44),"",VLOOKUP(B45,A!B$2:$F$469,MATCH($Q$1,A!B$1:$F$1),0)),0)</f>
        <v/>
      </c>
      <c r="D45" s="89" t="str">
        <f t="shared" si="1"/>
        <v/>
      </c>
      <c r="E45" s="90" t="str">
        <f t="shared" si="2"/>
        <v/>
      </c>
      <c r="F45" s="91" t="s">
        <v>36</v>
      </c>
      <c r="G45" s="88" t="str">
        <f>IFERROR(IF(OR(F45="",F45=F44),"",VLOOKUP(F45,A!C$2:$F$469,MATCH($Q$1,A!C$1:$F$1),0)),0)</f>
        <v/>
      </c>
      <c r="H45" s="89" t="str">
        <f t="shared" si="3"/>
        <v/>
      </c>
      <c r="I45" s="90" t="str">
        <f t="shared" si="4"/>
        <v/>
      </c>
      <c r="J45" s="86" t="s">
        <v>46</v>
      </c>
      <c r="K45" s="87" t="str">
        <f>IFERROR(IF(J45="","",IF(J45=J44,"",VLOOKUP(J45,A!D$2:$F$469,MATCH($Q$1,A!D$1:$F$1),0))),0)</f>
        <v/>
      </c>
      <c r="L45" s="87" t="str">
        <f t="shared" si="5"/>
        <v/>
      </c>
      <c r="M45" s="94" t="str">
        <f t="shared" si="6"/>
        <v/>
      </c>
      <c r="N45" s="86" t="s">
        <v>48</v>
      </c>
      <c r="O45" s="86">
        <f t="shared" si="7"/>
        <v>9.7434900000000013</v>
      </c>
      <c r="P45" s="86">
        <f t="shared" si="8"/>
        <v>0</v>
      </c>
      <c r="Q45" s="87">
        <v>36.087000000000003</v>
      </c>
      <c r="R45" s="95">
        <f>+IFERROR(VLOOKUP(N45,'Productos PD'!$C$2:$E$349,3,0),VLOOKUP(S45,'Productos PD'!$B$3:$D$349,3,0))</f>
        <v>0</v>
      </c>
    </row>
    <row r="46" spans="1:18" ht="45" x14ac:dyDescent="0.25">
      <c r="A46" s="87">
        <f t="shared" si="0"/>
        <v>4</v>
      </c>
      <c r="B46" s="86" t="s">
        <v>5</v>
      </c>
      <c r="C46" s="88" t="str">
        <f>IFERROR(IF(OR(B46="",B46=B45),"",VLOOKUP(B46,A!B$2:$F$469,MATCH($Q$1,A!B$1:$F$1),0)),0)</f>
        <v/>
      </c>
      <c r="D46" s="89" t="str">
        <f t="shared" si="1"/>
        <v/>
      </c>
      <c r="E46" s="90" t="str">
        <f t="shared" si="2"/>
        <v/>
      </c>
      <c r="F46" s="91" t="s">
        <v>36</v>
      </c>
      <c r="G46" s="88" t="str">
        <f>IFERROR(IF(OR(F46="",F46=F45),"",VLOOKUP(F46,A!C$2:$F$469,MATCH($Q$1,A!C$1:$F$1),0)),0)</f>
        <v/>
      </c>
      <c r="H46" s="89" t="str">
        <f t="shared" si="3"/>
        <v/>
      </c>
      <c r="I46" s="90" t="str">
        <f t="shared" si="4"/>
        <v/>
      </c>
      <c r="J46" s="86" t="s">
        <v>46</v>
      </c>
      <c r="K46" s="87" t="str">
        <f>IFERROR(IF(J46="","",IF(J46=J45,"",VLOOKUP(J46,A!D$2:$F$469,MATCH($Q$1,A!D$1:$F$1),0))),0)</f>
        <v/>
      </c>
      <c r="L46" s="87" t="str">
        <f t="shared" si="5"/>
        <v/>
      </c>
      <c r="M46" s="94" t="str">
        <f t="shared" si="6"/>
        <v/>
      </c>
      <c r="N46" s="86" t="s">
        <v>49</v>
      </c>
      <c r="O46" s="86">
        <f t="shared" si="7"/>
        <v>10.016729999999999</v>
      </c>
      <c r="P46" s="86">
        <f t="shared" si="8"/>
        <v>0</v>
      </c>
      <c r="Q46" s="87">
        <v>37.098999999999997</v>
      </c>
      <c r="R46" s="95">
        <f>+IFERROR(VLOOKUP(N46,'Productos PD'!$C$2:$E$349,3,0),VLOOKUP(S46,'Productos PD'!$B$3:$D$349,3,0))</f>
        <v>0</v>
      </c>
    </row>
    <row r="47" spans="1:18" ht="30" hidden="1" x14ac:dyDescent="0.25">
      <c r="A47" s="87">
        <f t="shared" si="0"/>
        <v>3</v>
      </c>
      <c r="B47" s="86" t="s">
        <v>5</v>
      </c>
      <c r="C47" s="88" t="str">
        <f>IFERROR(IF(OR(B47="",B47=B46),"",VLOOKUP(B47,A!B$2:$F$469,MATCH($Q$1,A!B$1:$F$1),0)),0)</f>
        <v/>
      </c>
      <c r="D47" s="89" t="str">
        <f t="shared" si="1"/>
        <v/>
      </c>
      <c r="E47" s="90" t="str">
        <f t="shared" si="2"/>
        <v/>
      </c>
      <c r="F47" s="91" t="s">
        <v>36</v>
      </c>
      <c r="G47" s="88" t="str">
        <f>IFERROR(IF(OR(F47="",F47=F46),"",VLOOKUP(F47,A!C$2:$F$469,MATCH($Q$1,A!C$1:$F$1),0)),0)</f>
        <v/>
      </c>
      <c r="H47" s="89" t="str">
        <f t="shared" si="3"/>
        <v/>
      </c>
      <c r="I47" s="90" t="str">
        <f t="shared" si="4"/>
        <v/>
      </c>
      <c r="J47" s="86" t="s">
        <v>50</v>
      </c>
      <c r="K47" s="87">
        <f>IFERROR(IF(J47="","",IF(J47=J46,"",VLOOKUP(J47,A!D$2:$F$469,MATCH($Q$1,A!D$1:$F$1),0))),0)</f>
        <v>27</v>
      </c>
      <c r="L47" s="87">
        <f t="shared" si="5"/>
        <v>0</v>
      </c>
      <c r="M47" s="94">
        <f t="shared" si="6"/>
        <v>0</v>
      </c>
      <c r="O47" s="86" t="str">
        <f t="shared" si="7"/>
        <v/>
      </c>
      <c r="P47" s="86" t="str">
        <f t="shared" si="8"/>
        <v/>
      </c>
      <c r="Q47" s="87">
        <v>27</v>
      </c>
      <c r="R47" s="95" t="e">
        <f>+IFERROR(VLOOKUP(N47,'Productos PD'!$C$2:$E$349,3,0),VLOOKUP(S47,'Productos PD'!$B$3:$D$349,3,0))</f>
        <v>#N/A</v>
      </c>
    </row>
    <row r="48" spans="1:18" ht="45" x14ac:dyDescent="0.25">
      <c r="A48" s="87">
        <f t="shared" si="0"/>
        <v>4</v>
      </c>
      <c r="B48" s="86" t="s">
        <v>5</v>
      </c>
      <c r="C48" s="88" t="str">
        <f>IFERROR(IF(OR(B48="",B48=B47),"",VLOOKUP(B48,A!B$2:$F$469,MATCH($Q$1,A!B$1:$F$1),0)),0)</f>
        <v/>
      </c>
      <c r="D48" s="89" t="str">
        <f t="shared" si="1"/>
        <v/>
      </c>
      <c r="E48" s="90" t="str">
        <f t="shared" si="2"/>
        <v/>
      </c>
      <c r="F48" s="91" t="s">
        <v>36</v>
      </c>
      <c r="G48" s="88" t="str">
        <f>IFERROR(IF(OR(F48="",F48=F47),"",VLOOKUP(F48,A!C$2:$F$469,MATCH($Q$1,A!C$1:$F$1),0)),0)</f>
        <v/>
      </c>
      <c r="H48" s="89" t="str">
        <f t="shared" si="3"/>
        <v/>
      </c>
      <c r="I48" s="90" t="str">
        <f t="shared" si="4"/>
        <v/>
      </c>
      <c r="J48" s="86" t="s">
        <v>50</v>
      </c>
      <c r="K48" s="87" t="str">
        <f>IFERROR(IF(J48="","",IF(J48=J47,"",VLOOKUP(J48,A!D$2:$F$469,MATCH($Q$1,A!D$1:$F$1),0))),0)</f>
        <v/>
      </c>
      <c r="L48" s="87" t="str">
        <f t="shared" si="5"/>
        <v/>
      </c>
      <c r="M48" s="94" t="str">
        <f t="shared" si="6"/>
        <v/>
      </c>
      <c r="N48" s="86" t="s">
        <v>51</v>
      </c>
      <c r="O48" s="86">
        <f t="shared" si="7"/>
        <v>16.2</v>
      </c>
      <c r="P48" s="86">
        <f t="shared" si="8"/>
        <v>0</v>
      </c>
      <c r="Q48" s="87">
        <v>60</v>
      </c>
      <c r="R48" s="95">
        <f>+IFERROR(VLOOKUP(N48,'Productos PD'!$C$2:$E$349,3,0),VLOOKUP(S48,'Productos PD'!$B$3:$D$349,3,0))</f>
        <v>0</v>
      </c>
    </row>
    <row r="49" spans="1:18" ht="30" x14ac:dyDescent="0.25">
      <c r="A49" s="87">
        <f t="shared" si="0"/>
        <v>4</v>
      </c>
      <c r="B49" s="86" t="s">
        <v>5</v>
      </c>
      <c r="C49" s="88" t="str">
        <f>IFERROR(IF(OR(B49="",B49=B48),"",VLOOKUP(B49,A!B$2:$F$469,MATCH($Q$1,A!B$1:$F$1),0)),0)</f>
        <v/>
      </c>
      <c r="D49" s="89" t="str">
        <f t="shared" si="1"/>
        <v/>
      </c>
      <c r="E49" s="90" t="str">
        <f t="shared" si="2"/>
        <v/>
      </c>
      <c r="F49" s="91" t="s">
        <v>36</v>
      </c>
      <c r="G49" s="88" t="str">
        <f>IFERROR(IF(OR(F49="",F49=F48),"",VLOOKUP(F49,A!C$2:$F$469,MATCH($Q$1,A!C$1:$F$1),0)),0)</f>
        <v/>
      </c>
      <c r="H49" s="89" t="str">
        <f t="shared" si="3"/>
        <v/>
      </c>
      <c r="I49" s="90" t="str">
        <f t="shared" si="4"/>
        <v/>
      </c>
      <c r="J49" s="86" t="s">
        <v>50</v>
      </c>
      <c r="K49" s="87" t="str">
        <f>IFERROR(IF(J49="","",IF(J49=J48,"",VLOOKUP(J49,A!D$2:$F$469,MATCH($Q$1,A!D$1:$F$1),0))),0)</f>
        <v/>
      </c>
      <c r="L49" s="87" t="str">
        <f t="shared" si="5"/>
        <v/>
      </c>
      <c r="M49" s="94" t="str">
        <f t="shared" si="6"/>
        <v/>
      </c>
      <c r="N49" s="86" t="s">
        <v>810</v>
      </c>
      <c r="O49" s="86">
        <f t="shared" si="7"/>
        <v>10.8</v>
      </c>
      <c r="P49" s="86">
        <f t="shared" si="8"/>
        <v>0</v>
      </c>
      <c r="Q49" s="87">
        <v>40</v>
      </c>
      <c r="R49" s="95">
        <f>+IFERROR(VLOOKUP(N49,'Productos PD'!$C$2:$E$349,3,0),VLOOKUP(S49,'Productos PD'!$B$3:$D$349,3,0))</f>
        <v>0</v>
      </c>
    </row>
    <row r="50" spans="1:18" ht="30" hidden="1" x14ac:dyDescent="0.25">
      <c r="A50" s="87">
        <f t="shared" si="0"/>
        <v>3</v>
      </c>
      <c r="B50" s="86" t="s">
        <v>5</v>
      </c>
      <c r="C50" s="88" t="str">
        <f>IFERROR(IF(OR(B50="",B50=B49),"",VLOOKUP(B50,A!B$2:$F$469,MATCH($Q$1,A!B$1:$F$1),0)),0)</f>
        <v/>
      </c>
      <c r="D50" s="89" t="str">
        <f t="shared" si="1"/>
        <v/>
      </c>
      <c r="E50" s="90" t="str">
        <f t="shared" si="2"/>
        <v/>
      </c>
      <c r="F50" s="91" t="s">
        <v>36</v>
      </c>
      <c r="G50" s="88" t="str">
        <f>IFERROR(IF(OR(F50="",F50=F49),"",VLOOKUP(F50,A!C$2:$F$469,MATCH($Q$1,A!C$1:$F$1),0)),0)</f>
        <v/>
      </c>
      <c r="H50" s="89" t="str">
        <f t="shared" si="3"/>
        <v/>
      </c>
      <c r="I50" s="90" t="str">
        <f t="shared" si="4"/>
        <v/>
      </c>
      <c r="J50" s="86" t="s">
        <v>53</v>
      </c>
      <c r="K50" s="87">
        <f>IFERROR(IF(J50="","",IF(J50=J49,"",VLOOKUP(J50,A!D$2:$F$469,MATCH($Q$1,A!D$1:$F$1),0))),0)</f>
        <v>5</v>
      </c>
      <c r="L50" s="87">
        <f t="shared" si="5"/>
        <v>0</v>
      </c>
      <c r="M50" s="94">
        <f t="shared" si="6"/>
        <v>0</v>
      </c>
      <c r="O50" s="86" t="str">
        <f t="shared" si="7"/>
        <v/>
      </c>
      <c r="P50" s="86" t="str">
        <f t="shared" si="8"/>
        <v/>
      </c>
      <c r="Q50" s="87">
        <v>5</v>
      </c>
      <c r="R50" s="95" t="e">
        <f>+IFERROR(VLOOKUP(N50,'Productos PD'!$C$2:$E$349,3,0),VLOOKUP(S50,'Productos PD'!$B$3:$D$349,3,0))</f>
        <v>#N/A</v>
      </c>
    </row>
    <row r="51" spans="1:18" ht="45" x14ac:dyDescent="0.25">
      <c r="A51" s="87">
        <f t="shared" si="0"/>
        <v>4</v>
      </c>
      <c r="B51" s="86" t="s">
        <v>5</v>
      </c>
      <c r="C51" s="88" t="str">
        <f>IFERROR(IF(OR(B51="",B51=B50),"",VLOOKUP(B51,A!B$2:$F$469,MATCH($Q$1,A!B$1:$F$1),0)),0)</f>
        <v/>
      </c>
      <c r="D51" s="89" t="str">
        <f t="shared" si="1"/>
        <v/>
      </c>
      <c r="E51" s="90" t="str">
        <f t="shared" si="2"/>
        <v/>
      </c>
      <c r="F51" s="91" t="s">
        <v>36</v>
      </c>
      <c r="G51" s="88" t="str">
        <f>IFERROR(IF(OR(F51="",F51=F50),"",VLOOKUP(F51,A!C$2:$F$469,MATCH($Q$1,A!C$1:$F$1),0)),0)</f>
        <v/>
      </c>
      <c r="H51" s="89" t="str">
        <f t="shared" si="3"/>
        <v/>
      </c>
      <c r="I51" s="90" t="str">
        <f t="shared" si="4"/>
        <v/>
      </c>
      <c r="J51" s="86" t="s">
        <v>53</v>
      </c>
      <c r="K51" s="87" t="str">
        <f>IFERROR(IF(J51="","",IF(J51=J50,"",VLOOKUP(J51,A!D$2:$F$469,MATCH($Q$1,A!D$1:$F$1),0))),0)</f>
        <v/>
      </c>
      <c r="L51" s="87" t="str">
        <f t="shared" si="5"/>
        <v/>
      </c>
      <c r="M51" s="94" t="str">
        <f t="shared" si="6"/>
        <v/>
      </c>
      <c r="N51" s="86" t="s">
        <v>806</v>
      </c>
      <c r="O51" s="86">
        <f t="shared" si="7"/>
        <v>3.5</v>
      </c>
      <c r="P51" s="86">
        <f t="shared" si="8"/>
        <v>0</v>
      </c>
      <c r="Q51" s="87">
        <v>70</v>
      </c>
      <c r="R51" s="95">
        <f>+IFERROR(VLOOKUP(N51,'Productos PD'!$C$2:$E$349,3,0),VLOOKUP(S51,'Productos PD'!$B$3:$D$349,3,0))</f>
        <v>0</v>
      </c>
    </row>
    <row r="52" spans="1:18" ht="30" x14ac:dyDescent="0.25">
      <c r="A52" s="87">
        <f t="shared" si="0"/>
        <v>4</v>
      </c>
      <c r="B52" s="86" t="s">
        <v>5</v>
      </c>
      <c r="C52" s="88" t="str">
        <f>IFERROR(IF(OR(B52="",B52=B51),"",VLOOKUP(B52,A!B$2:$F$469,MATCH($Q$1,A!B$1:$F$1),0)),0)</f>
        <v/>
      </c>
      <c r="D52" s="89" t="str">
        <f t="shared" si="1"/>
        <v/>
      </c>
      <c r="E52" s="90" t="str">
        <f t="shared" si="2"/>
        <v/>
      </c>
      <c r="F52" s="91" t="s">
        <v>36</v>
      </c>
      <c r="G52" s="88" t="str">
        <f>IFERROR(IF(OR(F52="",F52=F51),"",VLOOKUP(F52,A!C$2:$F$469,MATCH($Q$1,A!C$1:$F$1),0)),0)</f>
        <v/>
      </c>
      <c r="H52" s="89" t="str">
        <f t="shared" si="3"/>
        <v/>
      </c>
      <c r="I52" s="90" t="str">
        <f t="shared" si="4"/>
        <v/>
      </c>
      <c r="J52" s="86" t="s">
        <v>53</v>
      </c>
      <c r="K52" s="87" t="str">
        <f>IFERROR(IF(J52="","",IF(J52=J51,"",VLOOKUP(J52,A!D$2:$F$469,MATCH($Q$1,A!D$1:$F$1),0))),0)</f>
        <v/>
      </c>
      <c r="L52" s="87" t="str">
        <f t="shared" si="5"/>
        <v/>
      </c>
      <c r="M52" s="94" t="str">
        <f t="shared" si="6"/>
        <v/>
      </c>
      <c r="N52" s="86" t="s">
        <v>55</v>
      </c>
      <c r="O52" s="86">
        <f t="shared" si="7"/>
        <v>1.5</v>
      </c>
      <c r="P52" s="86">
        <f t="shared" si="8"/>
        <v>0</v>
      </c>
      <c r="Q52" s="87">
        <v>30</v>
      </c>
      <c r="R52" s="95">
        <f>+IFERROR(VLOOKUP(N52,'Productos PD'!$C$2:$E$349,3,0),VLOOKUP(S52,'Productos PD'!$B$3:$D$349,3,0))</f>
        <v>0</v>
      </c>
    </row>
    <row r="53" spans="1:18" ht="30" hidden="1" x14ac:dyDescent="0.25">
      <c r="A53" s="87">
        <f t="shared" si="0"/>
        <v>2</v>
      </c>
      <c r="B53" s="86" t="s">
        <v>5</v>
      </c>
      <c r="C53" s="88" t="str">
        <f>IFERROR(IF(OR(B53="",B53=B52),"",VLOOKUP(B53,A!B$2:$F$469,MATCH($Q$1,A!B$1:$F$1),0)),0)</f>
        <v/>
      </c>
      <c r="D53" s="89" t="str">
        <f t="shared" si="1"/>
        <v/>
      </c>
      <c r="E53" s="90" t="str">
        <f t="shared" si="2"/>
        <v/>
      </c>
      <c r="F53" s="91" t="s">
        <v>56</v>
      </c>
      <c r="G53" s="88">
        <f>IFERROR(IF(OR(F53="",F53=F52),"",VLOOKUP(F53,A!C$2:$F$469,MATCH($Q$1,A!C$1:$F$1),0)),0)</f>
        <v>10</v>
      </c>
      <c r="H53" s="89">
        <f t="shared" si="3"/>
        <v>0</v>
      </c>
      <c r="I53" s="90">
        <f t="shared" si="4"/>
        <v>0</v>
      </c>
      <c r="K53" s="87" t="str">
        <f>IFERROR(IF(J53="","",IF(J53=J52,"",VLOOKUP(J53,A!D$2:$F$469,MATCH($Q$1,A!D$1:$F$1),0))),0)</f>
        <v/>
      </c>
      <c r="L53" s="87" t="str">
        <f t="shared" si="5"/>
        <v/>
      </c>
      <c r="M53" s="94" t="str">
        <f t="shared" si="6"/>
        <v/>
      </c>
      <c r="O53" s="86" t="str">
        <f t="shared" si="7"/>
        <v/>
      </c>
      <c r="P53" s="86" t="str">
        <f t="shared" si="8"/>
        <v/>
      </c>
      <c r="Q53" s="87">
        <v>10</v>
      </c>
      <c r="R53" s="95" t="e">
        <f>+IFERROR(VLOOKUP(N53,'Productos PD'!$C$2:$E$349,3,0),VLOOKUP(S53,'Productos PD'!$B$3:$D$349,3,0))</f>
        <v>#N/A</v>
      </c>
    </row>
    <row r="54" spans="1:18" ht="30" hidden="1" x14ac:dyDescent="0.25">
      <c r="A54" s="87">
        <f t="shared" si="0"/>
        <v>3</v>
      </c>
      <c r="B54" s="86" t="s">
        <v>5</v>
      </c>
      <c r="C54" s="88" t="str">
        <f>IFERROR(IF(OR(B54="",B54=B53),"",VLOOKUP(B54,A!B$2:$F$469,MATCH($Q$1,A!B$1:$F$1),0)),0)</f>
        <v/>
      </c>
      <c r="D54" s="89" t="str">
        <f t="shared" si="1"/>
        <v/>
      </c>
      <c r="E54" s="90" t="str">
        <f t="shared" si="2"/>
        <v/>
      </c>
      <c r="F54" s="91" t="s">
        <v>56</v>
      </c>
      <c r="G54" s="88" t="str">
        <f>IFERROR(IF(OR(F54="",F54=F53),"",VLOOKUP(F54,A!C$2:$F$469,MATCH($Q$1,A!C$1:$F$1),0)),0)</f>
        <v/>
      </c>
      <c r="H54" s="89" t="str">
        <f t="shared" si="3"/>
        <v/>
      </c>
      <c r="I54" s="90" t="str">
        <f t="shared" si="4"/>
        <v/>
      </c>
      <c r="J54" s="86" t="s">
        <v>57</v>
      </c>
      <c r="K54" s="87">
        <f>IFERROR(IF(J54="","",IF(J54=J53,"",VLOOKUP(J54,A!D$2:$F$469,MATCH($Q$1,A!D$1:$F$1),0))),0)</f>
        <v>60.389000000000003</v>
      </c>
      <c r="L54" s="87">
        <f t="shared" si="5"/>
        <v>0</v>
      </c>
      <c r="M54" s="94">
        <f t="shared" si="6"/>
        <v>0</v>
      </c>
      <c r="O54" s="86" t="str">
        <f t="shared" si="7"/>
        <v/>
      </c>
      <c r="P54" s="86" t="str">
        <f t="shared" si="8"/>
        <v/>
      </c>
      <c r="Q54" s="87">
        <v>60.389000000000003</v>
      </c>
      <c r="R54" s="95" t="e">
        <f>+IFERROR(VLOOKUP(N54,'Productos PD'!$C$2:$E$349,3,0),VLOOKUP(S54,'Productos PD'!$B$3:$D$349,3,0))</f>
        <v>#N/A</v>
      </c>
    </row>
    <row r="55" spans="1:18" ht="30" x14ac:dyDescent="0.25">
      <c r="A55" s="87">
        <f t="shared" si="0"/>
        <v>4</v>
      </c>
      <c r="B55" s="86" t="s">
        <v>5</v>
      </c>
      <c r="C55" s="88" t="str">
        <f>IFERROR(IF(OR(B55="",B55=B54),"",VLOOKUP(B55,A!B$2:$F$469,MATCH($Q$1,A!B$1:$F$1),0)),0)</f>
        <v/>
      </c>
      <c r="D55" s="89" t="str">
        <f t="shared" si="1"/>
        <v/>
      </c>
      <c r="E55" s="90" t="str">
        <f t="shared" si="2"/>
        <v/>
      </c>
      <c r="F55" s="91" t="s">
        <v>56</v>
      </c>
      <c r="G55" s="88" t="str">
        <f>IFERROR(IF(OR(F55="",F55=F54),"",VLOOKUP(F55,A!C$2:$F$469,MATCH($Q$1,A!C$1:$F$1),0)),0)</f>
        <v/>
      </c>
      <c r="H55" s="89" t="str">
        <f t="shared" si="3"/>
        <v/>
      </c>
      <c r="I55" s="90" t="str">
        <f t="shared" si="4"/>
        <v/>
      </c>
      <c r="J55" s="86" t="s">
        <v>57</v>
      </c>
      <c r="K55" s="87" t="str">
        <f>IFERROR(IF(J55="","",IF(J55=J54,"",VLOOKUP(J55,A!D$2:$F$469,MATCH($Q$1,A!D$1:$F$1),0))),0)</f>
        <v/>
      </c>
      <c r="L55" s="87" t="str">
        <f t="shared" si="5"/>
        <v/>
      </c>
      <c r="M55" s="94" t="str">
        <f t="shared" si="6"/>
        <v/>
      </c>
      <c r="N55" s="86" t="s">
        <v>58</v>
      </c>
      <c r="O55" s="86">
        <f t="shared" si="7"/>
        <v>0.11413521000000001</v>
      </c>
      <c r="P55" s="86">
        <f t="shared" si="8"/>
        <v>0</v>
      </c>
      <c r="Q55" s="87">
        <v>0.189</v>
      </c>
      <c r="R55" s="95">
        <f>+IFERROR(VLOOKUP(N55,'Productos PD'!$C$2:$E$349,3,0),VLOOKUP(S55,'Productos PD'!$B$3:$D$349,3,0))</f>
        <v>0</v>
      </c>
    </row>
    <row r="56" spans="1:18" ht="30" x14ac:dyDescent="0.25">
      <c r="A56" s="87">
        <f t="shared" si="0"/>
        <v>4</v>
      </c>
      <c r="B56" s="86" t="s">
        <v>5</v>
      </c>
      <c r="C56" s="88" t="str">
        <f>IFERROR(IF(OR(B56="",B56=B55),"",VLOOKUP(B56,A!B$2:$F$469,MATCH($Q$1,A!B$1:$F$1),0)),0)</f>
        <v/>
      </c>
      <c r="D56" s="89" t="str">
        <f t="shared" si="1"/>
        <v/>
      </c>
      <c r="E56" s="90" t="str">
        <f t="shared" si="2"/>
        <v/>
      </c>
      <c r="F56" s="91" t="s">
        <v>56</v>
      </c>
      <c r="G56" s="88" t="str">
        <f>IFERROR(IF(OR(F56="",F56=F55),"",VLOOKUP(F56,A!C$2:$F$469,MATCH($Q$1,A!C$1:$F$1),0)),0)</f>
        <v/>
      </c>
      <c r="H56" s="89" t="str">
        <f t="shared" si="3"/>
        <v/>
      </c>
      <c r="I56" s="90" t="str">
        <f t="shared" si="4"/>
        <v/>
      </c>
      <c r="J56" s="86" t="s">
        <v>57</v>
      </c>
      <c r="K56" s="87" t="str">
        <f>IFERROR(IF(J56="","",IF(J56=J55,"",VLOOKUP(J56,A!D$2:$F$469,MATCH($Q$1,A!D$1:$F$1),0))),0)</f>
        <v/>
      </c>
      <c r="L56" s="87" t="str">
        <f t="shared" si="5"/>
        <v/>
      </c>
      <c r="M56" s="94" t="str">
        <f t="shared" si="6"/>
        <v/>
      </c>
      <c r="N56" s="86" t="s">
        <v>59</v>
      </c>
      <c r="O56" s="86">
        <f t="shared" si="7"/>
        <v>12.62492434</v>
      </c>
      <c r="P56" s="86">
        <f t="shared" si="8"/>
        <v>0</v>
      </c>
      <c r="Q56" s="87">
        <v>20.905999999999999</v>
      </c>
      <c r="R56" s="95">
        <f>+IFERROR(VLOOKUP(N56,'Productos PD'!$C$2:$E$349,3,0),VLOOKUP(S56,'Productos PD'!$B$3:$D$349,3,0))</f>
        <v>0</v>
      </c>
    </row>
    <row r="57" spans="1:18" ht="45" x14ac:dyDescent="0.25">
      <c r="A57" s="87">
        <f t="shared" si="0"/>
        <v>4</v>
      </c>
      <c r="B57" s="86" t="s">
        <v>5</v>
      </c>
      <c r="C57" s="88" t="str">
        <f>IFERROR(IF(OR(B57="",B57=B56),"",VLOOKUP(B57,A!B$2:$F$469,MATCH($Q$1,A!B$1:$F$1),0)),0)</f>
        <v/>
      </c>
      <c r="D57" s="89" t="str">
        <f t="shared" si="1"/>
        <v/>
      </c>
      <c r="E57" s="90" t="str">
        <f t="shared" si="2"/>
        <v/>
      </c>
      <c r="F57" s="91" t="s">
        <v>56</v>
      </c>
      <c r="G57" s="88" t="str">
        <f>IFERROR(IF(OR(F57="",F57=F56),"",VLOOKUP(F57,A!C$2:$F$469,MATCH($Q$1,A!C$1:$F$1),0)),0)</f>
        <v/>
      </c>
      <c r="H57" s="89" t="str">
        <f t="shared" si="3"/>
        <v/>
      </c>
      <c r="I57" s="90" t="str">
        <f t="shared" si="4"/>
        <v/>
      </c>
      <c r="J57" s="86" t="s">
        <v>57</v>
      </c>
      <c r="K57" s="87" t="str">
        <f>IFERROR(IF(J57="","",IF(J57=J56,"",VLOOKUP(J57,A!D$2:$F$469,MATCH($Q$1,A!D$1:$F$1),0))),0)</f>
        <v/>
      </c>
      <c r="L57" s="87" t="str">
        <f t="shared" si="5"/>
        <v/>
      </c>
      <c r="M57" s="94" t="str">
        <f t="shared" si="6"/>
        <v/>
      </c>
      <c r="N57" s="86" t="s">
        <v>60</v>
      </c>
      <c r="O57" s="86">
        <f t="shared" si="7"/>
        <v>9.1441023799999996</v>
      </c>
      <c r="P57" s="86">
        <f t="shared" si="8"/>
        <v>0</v>
      </c>
      <c r="Q57" s="87">
        <v>15.141999999999999</v>
      </c>
      <c r="R57" s="95">
        <f>+IFERROR(VLOOKUP(N57,'Productos PD'!$C$2:$E$349,3,0),VLOOKUP(S57,'Productos PD'!$B$3:$D$349,3,0))</f>
        <v>0</v>
      </c>
    </row>
    <row r="58" spans="1:18" ht="45" x14ac:dyDescent="0.25">
      <c r="A58" s="87">
        <f t="shared" si="0"/>
        <v>4</v>
      </c>
      <c r="B58" s="86" t="s">
        <v>5</v>
      </c>
      <c r="C58" s="88" t="str">
        <f>IFERROR(IF(OR(B58="",B58=B57),"",VLOOKUP(B58,A!B$2:$F$469,MATCH($Q$1,A!B$1:$F$1),0)),0)</f>
        <v/>
      </c>
      <c r="D58" s="89" t="str">
        <f t="shared" si="1"/>
        <v/>
      </c>
      <c r="E58" s="90" t="str">
        <f t="shared" si="2"/>
        <v/>
      </c>
      <c r="F58" s="91" t="s">
        <v>56</v>
      </c>
      <c r="G58" s="88" t="str">
        <f>IFERROR(IF(OR(F58="",F58=F57),"",VLOOKUP(F58,A!C$2:$F$469,MATCH($Q$1,A!C$1:$F$1),0)),0)</f>
        <v/>
      </c>
      <c r="H58" s="89" t="str">
        <f t="shared" si="3"/>
        <v/>
      </c>
      <c r="I58" s="90" t="str">
        <f t="shared" si="4"/>
        <v/>
      </c>
      <c r="J58" s="86" t="s">
        <v>57</v>
      </c>
      <c r="K58" s="87" t="str">
        <f>IFERROR(IF(J58="","",IF(J58=J57,"",VLOOKUP(J58,A!D$2:$F$469,MATCH($Q$1,A!D$1:$F$1),0))),0)</f>
        <v/>
      </c>
      <c r="L58" s="87" t="str">
        <f t="shared" si="5"/>
        <v/>
      </c>
      <c r="M58" s="94" t="str">
        <f t="shared" si="6"/>
        <v/>
      </c>
      <c r="N58" s="86" t="s">
        <v>61</v>
      </c>
      <c r="O58" s="86">
        <f t="shared" si="7"/>
        <v>24.195456740000004</v>
      </c>
      <c r="P58" s="86">
        <f t="shared" si="8"/>
        <v>0</v>
      </c>
      <c r="Q58" s="87">
        <v>40.066000000000003</v>
      </c>
      <c r="R58" s="95">
        <f>+IFERROR(VLOOKUP(N58,'Productos PD'!$C$2:$E$349,3,0),VLOOKUP(S58,'Productos PD'!$B$3:$D$349,3,0))</f>
        <v>0</v>
      </c>
    </row>
    <row r="59" spans="1:18" ht="45" x14ac:dyDescent="0.25">
      <c r="A59" s="87">
        <f t="shared" si="0"/>
        <v>4</v>
      </c>
      <c r="B59" s="86" t="s">
        <v>5</v>
      </c>
      <c r="C59" s="88" t="str">
        <f>IFERROR(IF(OR(B59="",B59=B58),"",VLOOKUP(B59,A!B$2:$F$469,MATCH($Q$1,A!B$1:$F$1),0)),0)</f>
        <v/>
      </c>
      <c r="D59" s="89" t="str">
        <f t="shared" si="1"/>
        <v/>
      </c>
      <c r="E59" s="90" t="str">
        <f t="shared" si="2"/>
        <v/>
      </c>
      <c r="F59" s="91" t="s">
        <v>56</v>
      </c>
      <c r="G59" s="88" t="str">
        <f>IFERROR(IF(OR(F59="",F59=F58),"",VLOOKUP(F59,A!C$2:$F$469,MATCH($Q$1,A!C$1:$F$1),0)),0)</f>
        <v/>
      </c>
      <c r="H59" s="89" t="str">
        <f t="shared" si="3"/>
        <v/>
      </c>
      <c r="I59" s="90" t="str">
        <f t="shared" si="4"/>
        <v/>
      </c>
      <c r="J59" s="86" t="s">
        <v>57</v>
      </c>
      <c r="K59" s="87" t="str">
        <f>IFERROR(IF(J59="","",IF(J59=J58,"",VLOOKUP(J59,A!D$2:$F$469,MATCH($Q$1,A!D$1:$F$1),0))),0)</f>
        <v/>
      </c>
      <c r="L59" s="87" t="str">
        <f t="shared" si="5"/>
        <v/>
      </c>
      <c r="M59" s="94" t="str">
        <f t="shared" si="6"/>
        <v/>
      </c>
      <c r="N59" s="86" t="s">
        <v>62</v>
      </c>
      <c r="O59" s="86">
        <f t="shared" si="7"/>
        <v>1.0725086400000001</v>
      </c>
      <c r="P59" s="86">
        <f t="shared" si="8"/>
        <v>0</v>
      </c>
      <c r="Q59" s="87">
        <v>1.776</v>
      </c>
      <c r="R59" s="95">
        <f>+IFERROR(VLOOKUP(N59,'Productos PD'!$C$2:$E$349,3,0),VLOOKUP(S59,'Productos PD'!$B$3:$D$349,3,0))</f>
        <v>0</v>
      </c>
    </row>
    <row r="60" spans="1:18" ht="45" x14ac:dyDescent="0.25">
      <c r="A60" s="87">
        <f t="shared" si="0"/>
        <v>4</v>
      </c>
      <c r="B60" s="86" t="s">
        <v>5</v>
      </c>
      <c r="C60" s="88" t="str">
        <f>IFERROR(IF(OR(B60="",B60=B59),"",VLOOKUP(B60,A!B$2:$F$469,MATCH($Q$1,A!B$1:$F$1),0)),0)</f>
        <v/>
      </c>
      <c r="D60" s="89" t="str">
        <f t="shared" si="1"/>
        <v/>
      </c>
      <c r="E60" s="90" t="str">
        <f t="shared" si="2"/>
        <v/>
      </c>
      <c r="F60" s="91" t="s">
        <v>56</v>
      </c>
      <c r="G60" s="88" t="str">
        <f>IFERROR(IF(OR(F60="",F60=F59),"",VLOOKUP(F60,A!C$2:$F$469,MATCH($Q$1,A!C$1:$F$1),0)),0)</f>
        <v/>
      </c>
      <c r="H60" s="89" t="str">
        <f t="shared" si="3"/>
        <v/>
      </c>
      <c r="I60" s="90" t="str">
        <f t="shared" si="4"/>
        <v/>
      </c>
      <c r="J60" s="86" t="s">
        <v>57</v>
      </c>
      <c r="K60" s="87" t="str">
        <f>IFERROR(IF(J60="","",IF(J60=J59,"",VLOOKUP(J60,A!D$2:$F$469,MATCH($Q$1,A!D$1:$F$1),0))),0)</f>
        <v/>
      </c>
      <c r="L60" s="87" t="str">
        <f t="shared" si="5"/>
        <v/>
      </c>
      <c r="M60" s="94" t="str">
        <f t="shared" si="6"/>
        <v/>
      </c>
      <c r="N60" s="86" t="s">
        <v>794</v>
      </c>
      <c r="O60" s="86">
        <f t="shared" si="7"/>
        <v>5.1481622500000004</v>
      </c>
      <c r="P60" s="86">
        <f t="shared" si="8"/>
        <v>0</v>
      </c>
      <c r="Q60" s="87">
        <v>8.5250000000000004</v>
      </c>
      <c r="R60" s="95">
        <f>+IFERROR(VLOOKUP(N60,'Productos PD'!$C$2:$E$349,3,0),VLOOKUP(S60,'Productos PD'!$B$3:$D$349,3,0))</f>
        <v>0</v>
      </c>
    </row>
    <row r="61" spans="1:18" ht="30" x14ac:dyDescent="0.25">
      <c r="A61" s="87">
        <f t="shared" si="0"/>
        <v>4</v>
      </c>
      <c r="B61" s="86" t="s">
        <v>5</v>
      </c>
      <c r="C61" s="88" t="str">
        <f>IFERROR(IF(OR(B61="",B61=B60),"",VLOOKUP(B61,A!B$2:$F$469,MATCH($Q$1,A!B$1:$F$1),0)),0)</f>
        <v/>
      </c>
      <c r="D61" s="89" t="str">
        <f t="shared" si="1"/>
        <v/>
      </c>
      <c r="E61" s="90" t="str">
        <f t="shared" si="2"/>
        <v/>
      </c>
      <c r="F61" s="91" t="s">
        <v>56</v>
      </c>
      <c r="G61" s="88" t="str">
        <f>IFERROR(IF(OR(F61="",F61=F60),"",VLOOKUP(F61,A!C$2:$F$469,MATCH($Q$1,A!C$1:$F$1),0)),0)</f>
        <v/>
      </c>
      <c r="H61" s="89" t="str">
        <f t="shared" si="3"/>
        <v/>
      </c>
      <c r="I61" s="90" t="str">
        <f t="shared" si="4"/>
        <v/>
      </c>
      <c r="J61" s="86" t="s">
        <v>57</v>
      </c>
      <c r="K61" s="87" t="str">
        <f>IFERROR(IF(J61="","",IF(J61=J60,"",VLOOKUP(J61,A!D$2:$F$469,MATCH($Q$1,A!D$1:$F$1),0))),0)</f>
        <v/>
      </c>
      <c r="L61" s="87" t="str">
        <f t="shared" si="5"/>
        <v/>
      </c>
      <c r="M61" s="94" t="str">
        <f t="shared" si="6"/>
        <v/>
      </c>
      <c r="N61" s="86" t="s">
        <v>64</v>
      </c>
      <c r="O61" s="86">
        <f t="shared" si="7"/>
        <v>8.0897104400000011</v>
      </c>
      <c r="P61" s="86">
        <f t="shared" si="8"/>
        <v>0</v>
      </c>
      <c r="Q61" s="87">
        <v>13.396000000000001</v>
      </c>
      <c r="R61" s="95">
        <f>+IFERROR(VLOOKUP(N61,'Productos PD'!$C$2:$E$349,3,0),VLOOKUP(S61,'Productos PD'!$B$3:$D$349,3,0))</f>
        <v>0</v>
      </c>
    </row>
    <row r="62" spans="1:18" ht="30" hidden="1" x14ac:dyDescent="0.25">
      <c r="A62" s="87">
        <f t="shared" si="0"/>
        <v>3</v>
      </c>
      <c r="B62" s="86" t="s">
        <v>5</v>
      </c>
      <c r="C62" s="88" t="str">
        <f>IFERROR(IF(OR(B62="",B62=B61),"",VLOOKUP(B62,A!B$2:$F$469,MATCH($Q$1,A!B$1:$F$1),0)),0)</f>
        <v/>
      </c>
      <c r="D62" s="89" t="str">
        <f t="shared" si="1"/>
        <v/>
      </c>
      <c r="E62" s="90" t="str">
        <f t="shared" si="2"/>
        <v/>
      </c>
      <c r="F62" s="91" t="s">
        <v>56</v>
      </c>
      <c r="G62" s="88" t="str">
        <f>IFERROR(IF(OR(F62="",F62=F61),"",VLOOKUP(F62,A!C$2:$F$469,MATCH($Q$1,A!C$1:$F$1),0)),0)</f>
        <v/>
      </c>
      <c r="H62" s="89" t="str">
        <f t="shared" si="3"/>
        <v/>
      </c>
      <c r="I62" s="90" t="str">
        <f t="shared" si="4"/>
        <v/>
      </c>
      <c r="J62" s="86" t="s">
        <v>65</v>
      </c>
      <c r="K62" s="87">
        <f>IFERROR(IF(J62="","",IF(J62=J61,"",VLOOKUP(J62,A!D$2:$F$469,MATCH($Q$1,A!D$1:$F$1),0))),0)</f>
        <v>13.192</v>
      </c>
      <c r="L62" s="87">
        <f t="shared" si="5"/>
        <v>0</v>
      </c>
      <c r="M62" s="94">
        <f t="shared" si="6"/>
        <v>0</v>
      </c>
      <c r="O62" s="86" t="str">
        <f t="shared" si="7"/>
        <v/>
      </c>
      <c r="P62" s="86" t="str">
        <f t="shared" si="8"/>
        <v/>
      </c>
      <c r="Q62" s="87">
        <v>13.192</v>
      </c>
      <c r="R62" s="95" t="e">
        <f>+IFERROR(VLOOKUP(N62,'Productos PD'!$C$2:$E$349,3,0),VLOOKUP(S62,'Productos PD'!$B$3:$D$349,3,0))</f>
        <v>#N/A</v>
      </c>
    </row>
    <row r="63" spans="1:18" ht="45" x14ac:dyDescent="0.25">
      <c r="A63" s="87">
        <f t="shared" si="0"/>
        <v>4</v>
      </c>
      <c r="B63" s="86" t="s">
        <v>5</v>
      </c>
      <c r="C63" s="88" t="str">
        <f>IFERROR(IF(OR(B63="",B63=B62),"",VLOOKUP(B63,A!B$2:$F$469,MATCH($Q$1,A!B$1:$F$1),0)),0)</f>
        <v/>
      </c>
      <c r="D63" s="89" t="str">
        <f t="shared" si="1"/>
        <v/>
      </c>
      <c r="E63" s="90" t="str">
        <f t="shared" si="2"/>
        <v/>
      </c>
      <c r="F63" s="91" t="s">
        <v>56</v>
      </c>
      <c r="G63" s="88" t="str">
        <f>IFERROR(IF(OR(F63="",F63=F62),"",VLOOKUP(F63,A!C$2:$F$469,MATCH($Q$1,A!C$1:$F$1),0)),0)</f>
        <v/>
      </c>
      <c r="H63" s="89" t="str">
        <f t="shared" si="3"/>
        <v/>
      </c>
      <c r="I63" s="90" t="str">
        <f t="shared" si="4"/>
        <v/>
      </c>
      <c r="J63" s="86" t="s">
        <v>65</v>
      </c>
      <c r="K63" s="87" t="str">
        <f>IFERROR(IF(J63="","",IF(J63=J62,"",VLOOKUP(J63,A!D$2:$F$469,MATCH($Q$1,A!D$1:$F$1),0))),0)</f>
        <v/>
      </c>
      <c r="L63" s="87" t="str">
        <f t="shared" si="5"/>
        <v/>
      </c>
      <c r="M63" s="94" t="str">
        <f t="shared" si="6"/>
        <v/>
      </c>
      <c r="N63" s="86" t="s">
        <v>66</v>
      </c>
      <c r="O63" s="86">
        <f t="shared" si="7"/>
        <v>1.0725096000000001</v>
      </c>
      <c r="P63" s="86">
        <f t="shared" si="8"/>
        <v>0</v>
      </c>
      <c r="Q63" s="87">
        <v>8.1300000000000008</v>
      </c>
      <c r="R63" s="95">
        <f>+IFERROR(VLOOKUP(N63,'Productos PD'!$C$2:$E$349,3,0),VLOOKUP(S63,'Productos PD'!$B$3:$D$349,3,0))</f>
        <v>0</v>
      </c>
    </row>
    <row r="64" spans="1:18" ht="45" x14ac:dyDescent="0.25">
      <c r="A64" s="87">
        <f t="shared" si="0"/>
        <v>4</v>
      </c>
      <c r="B64" s="86" t="s">
        <v>5</v>
      </c>
      <c r="C64" s="88" t="str">
        <f>IFERROR(IF(OR(B64="",B64=B63),"",VLOOKUP(B64,A!B$2:$F$469,MATCH($Q$1,A!B$1:$F$1),0)),0)</f>
        <v/>
      </c>
      <c r="D64" s="89" t="str">
        <f t="shared" si="1"/>
        <v/>
      </c>
      <c r="E64" s="90" t="str">
        <f t="shared" si="2"/>
        <v/>
      </c>
      <c r="F64" s="91" t="s">
        <v>56</v>
      </c>
      <c r="G64" s="88" t="str">
        <f>IFERROR(IF(OR(F64="",F64=F63),"",VLOOKUP(F64,A!C$2:$F$469,MATCH($Q$1,A!C$1:$F$1),0)),0)</f>
        <v/>
      </c>
      <c r="H64" s="89" t="str">
        <f t="shared" si="3"/>
        <v/>
      </c>
      <c r="I64" s="90" t="str">
        <f t="shared" si="4"/>
        <v/>
      </c>
      <c r="J64" s="86" t="s">
        <v>65</v>
      </c>
      <c r="K64" s="87" t="str">
        <f>IFERROR(IF(J64="","",IF(J64=J63,"",VLOOKUP(J64,A!D$2:$F$469,MATCH($Q$1,A!D$1:$F$1),0))),0)</f>
        <v/>
      </c>
      <c r="L64" s="87" t="str">
        <f t="shared" si="5"/>
        <v/>
      </c>
      <c r="M64" s="94" t="str">
        <f t="shared" si="6"/>
        <v/>
      </c>
      <c r="N64" s="86" t="s">
        <v>67</v>
      </c>
      <c r="O64" s="86">
        <f t="shared" si="7"/>
        <v>1.9662675999999999</v>
      </c>
      <c r="P64" s="86">
        <f t="shared" si="8"/>
        <v>0</v>
      </c>
      <c r="Q64" s="87">
        <v>14.904999999999999</v>
      </c>
      <c r="R64" s="95">
        <f>+IFERROR(VLOOKUP(N64,'Productos PD'!$C$2:$E$349,3,0),VLOOKUP(S64,'Productos PD'!$B$3:$D$349,3,0))</f>
        <v>0</v>
      </c>
    </row>
    <row r="65" spans="1:19" ht="45" x14ac:dyDescent="0.25">
      <c r="A65" s="87">
        <f t="shared" si="0"/>
        <v>4</v>
      </c>
      <c r="B65" s="86" t="s">
        <v>5</v>
      </c>
      <c r="C65" s="88" t="str">
        <f>IFERROR(IF(OR(B65="",B65=B64),"",VLOOKUP(B65,A!B$2:$F$469,MATCH($Q$1,A!B$1:$F$1),0)),0)</f>
        <v/>
      </c>
      <c r="D65" s="89" t="str">
        <f t="shared" si="1"/>
        <v/>
      </c>
      <c r="E65" s="90" t="str">
        <f t="shared" si="2"/>
        <v/>
      </c>
      <c r="F65" s="91" t="s">
        <v>56</v>
      </c>
      <c r="G65" s="88" t="str">
        <f>IFERROR(IF(OR(F65="",F65=F64),"",VLOOKUP(F65,A!C$2:$F$469,MATCH($Q$1,A!C$1:$F$1),0)),0)</f>
        <v/>
      </c>
      <c r="H65" s="89" t="str">
        <f t="shared" si="3"/>
        <v/>
      </c>
      <c r="I65" s="90" t="str">
        <f t="shared" si="4"/>
        <v/>
      </c>
      <c r="J65" s="86" t="s">
        <v>65</v>
      </c>
      <c r="K65" s="87" t="str">
        <f>IFERROR(IF(J65="","",IF(J65=J64,"",VLOOKUP(J65,A!D$2:$F$469,MATCH($Q$1,A!D$1:$F$1),0))),0)</f>
        <v/>
      </c>
      <c r="L65" s="87" t="str">
        <f t="shared" si="5"/>
        <v/>
      </c>
      <c r="M65" s="94" t="str">
        <f t="shared" si="6"/>
        <v/>
      </c>
      <c r="N65" s="86" t="s">
        <v>68</v>
      </c>
      <c r="O65" s="86">
        <f t="shared" si="7"/>
        <v>0.42900383999999997</v>
      </c>
      <c r="P65" s="86">
        <f t="shared" si="8"/>
        <v>0</v>
      </c>
      <c r="Q65" s="87">
        <v>3.2519999999999998</v>
      </c>
      <c r="R65" s="95">
        <f>+IFERROR(VLOOKUP(N65,'Productos PD'!$C$2:$E$349,3,0),VLOOKUP(S65,'Productos PD'!$B$3:$D$349,3,0))</f>
        <v>0</v>
      </c>
    </row>
    <row r="66" spans="1:19" ht="30" x14ac:dyDescent="0.25">
      <c r="A66" s="87">
        <f t="shared" si="0"/>
        <v>4</v>
      </c>
      <c r="B66" s="86" t="s">
        <v>5</v>
      </c>
      <c r="C66" s="88" t="str">
        <f>IFERROR(IF(OR(B66="",B66=B65),"",VLOOKUP(B66,A!B$2:$F$469,MATCH($Q$1,A!B$1:$F$1),0)),0)</f>
        <v/>
      </c>
      <c r="D66" s="89" t="str">
        <f t="shared" si="1"/>
        <v/>
      </c>
      <c r="E66" s="90" t="str">
        <f t="shared" si="2"/>
        <v/>
      </c>
      <c r="F66" s="91" t="s">
        <v>56</v>
      </c>
      <c r="G66" s="88" t="str">
        <f>IFERROR(IF(OR(F66="",F66=F65),"",VLOOKUP(F66,A!C$2:$F$469,MATCH($Q$1,A!C$1:$F$1),0)),0)</f>
        <v/>
      </c>
      <c r="H66" s="89" t="str">
        <f t="shared" si="3"/>
        <v/>
      </c>
      <c r="I66" s="90" t="str">
        <f t="shared" si="4"/>
        <v/>
      </c>
      <c r="J66" s="86" t="s">
        <v>65</v>
      </c>
      <c r="K66" s="87" t="str">
        <f>IFERROR(IF(J66="","",IF(J66=J65,"",VLOOKUP(J66,A!D$2:$F$469,MATCH($Q$1,A!D$1:$F$1),0))),0)</f>
        <v/>
      </c>
      <c r="L66" s="87" t="str">
        <f t="shared" si="5"/>
        <v/>
      </c>
      <c r="M66" s="94" t="str">
        <f t="shared" si="6"/>
        <v/>
      </c>
      <c r="N66" s="86" t="s">
        <v>69</v>
      </c>
      <c r="O66" s="86">
        <f t="shared" si="7"/>
        <v>0.89375800000000016</v>
      </c>
      <c r="P66" s="86">
        <f t="shared" si="8"/>
        <v>0</v>
      </c>
      <c r="Q66" s="87">
        <v>6.7750000000000004</v>
      </c>
      <c r="R66" s="95">
        <f>+IFERROR(VLOOKUP(N66,'Productos PD'!$C$2:$E$349,3,0),VLOOKUP(S66,'Productos PD'!$B$3:$D$349,3,0))</f>
        <v>0</v>
      </c>
    </row>
    <row r="67" spans="1:19" ht="30" x14ac:dyDescent="0.25">
      <c r="A67" s="87">
        <f t="shared" ref="A67:A130" si="9">+IF(O67&lt;&gt;"",4,IF(K67&lt;&gt;"",3,IF(G67&lt;&gt;"",2,IF(C67&lt;&gt;"",1,""))))</f>
        <v>4</v>
      </c>
      <c r="B67" s="86" t="s">
        <v>5</v>
      </c>
      <c r="C67" s="88" t="str">
        <f>IFERROR(IF(OR(B67="",B67=B66),"",VLOOKUP(B67,A!B$2:$F$469,MATCH($Q$1,A!B$1:$F$1),0)),0)</f>
        <v/>
      </c>
      <c r="D67" s="89" t="str">
        <f t="shared" ref="D67:D130" si="10">IFERROR(IF(C67="","",C67*E67),0)</f>
        <v/>
      </c>
      <c r="E67" s="90" t="str">
        <f t="shared" ref="E67:E130" si="11">IFERROR(IF(C67="","",SUMPRODUCT(($B$2:$B$469=B67)*1,$H$2:$H$469)/100),0)</f>
        <v/>
      </c>
      <c r="F67" s="91" t="s">
        <v>56</v>
      </c>
      <c r="G67" s="88" t="str">
        <f>IFERROR(IF(OR(F67="",F67=F66),"",VLOOKUP(F67,A!C$2:$F$469,MATCH($Q$1,A!C$1:$F$1),0)),0)</f>
        <v/>
      </c>
      <c r="H67" s="89" t="str">
        <f t="shared" si="3"/>
        <v/>
      </c>
      <c r="I67" s="90" t="str">
        <f t="shared" si="4"/>
        <v/>
      </c>
      <c r="J67" s="86" t="s">
        <v>65</v>
      </c>
      <c r="K67" s="87" t="str">
        <f>IFERROR(IF(J67="","",IF(J67=J66,"",VLOOKUP(J67,A!D$2:$F$469,MATCH($Q$1,A!D$1:$F$1),0))),0)</f>
        <v/>
      </c>
      <c r="L67" s="87" t="str">
        <f t="shared" si="5"/>
        <v/>
      </c>
      <c r="M67" s="94" t="str">
        <f t="shared" si="6"/>
        <v/>
      </c>
      <c r="N67" s="86" t="s">
        <v>70</v>
      </c>
      <c r="O67" s="86">
        <f t="shared" si="7"/>
        <v>0.78650704000000005</v>
      </c>
      <c r="P67" s="86">
        <f t="shared" si="8"/>
        <v>0</v>
      </c>
      <c r="Q67" s="87">
        <v>5.9619999999999997</v>
      </c>
      <c r="R67" s="95">
        <f>+IFERROR(VLOOKUP(N67,'Productos PD'!$C$2:$E$349,3,0),VLOOKUP(S67,'Productos PD'!$B$3:$D$349,3,0))</f>
        <v>0</v>
      </c>
    </row>
    <row r="68" spans="1:19" ht="45" x14ac:dyDescent="0.25">
      <c r="A68" s="87">
        <f t="shared" si="9"/>
        <v>4</v>
      </c>
      <c r="B68" s="86" t="s">
        <v>5</v>
      </c>
      <c r="C68" s="88" t="str">
        <f>IFERROR(IF(OR(B68="",B68=B67),"",VLOOKUP(B68,A!B$2:$F$469,MATCH($Q$1,A!B$1:$F$1),0)),0)</f>
        <v/>
      </c>
      <c r="D68" s="89" t="str">
        <f t="shared" si="10"/>
        <v/>
      </c>
      <c r="E68" s="90" t="str">
        <f t="shared" si="11"/>
        <v/>
      </c>
      <c r="F68" s="91" t="s">
        <v>56</v>
      </c>
      <c r="G68" s="88" t="str">
        <f>IFERROR(IF(OR(F68="",F68=F67),"",VLOOKUP(F68,A!C$2:$F$469,MATCH($Q$1,A!C$1:$F$1),0)),0)</f>
        <v/>
      </c>
      <c r="H68" s="89" t="str">
        <f t="shared" ref="H68:H131" si="12">IFERROR(IF(G68="","",G68*I68),0)</f>
        <v/>
      </c>
      <c r="I68" s="90" t="str">
        <f t="shared" ref="I68:I131" si="13">IFERROR(IF(G68="","",SUMPRODUCT(($F$3:$F$469=F68)*1,$L$3:$L$469)/100),0)</f>
        <v/>
      </c>
      <c r="J68" s="86" t="s">
        <v>65</v>
      </c>
      <c r="K68" s="87" t="str">
        <f>IFERROR(IF(J68="","",IF(J68=J67,"",VLOOKUP(J68,A!D$2:$F$469,MATCH($Q$1,A!D$1:$F$1),0))),0)</f>
        <v/>
      </c>
      <c r="L68" s="87" t="str">
        <f t="shared" si="5"/>
        <v/>
      </c>
      <c r="M68" s="94" t="str">
        <f t="shared" si="6"/>
        <v/>
      </c>
      <c r="N68" s="86" t="s">
        <v>71</v>
      </c>
      <c r="O68" s="86">
        <f t="shared" si="7"/>
        <v>0.40037719999999999</v>
      </c>
      <c r="P68" s="86">
        <f t="shared" si="8"/>
        <v>0</v>
      </c>
      <c r="Q68" s="87">
        <v>3.0350000000000001</v>
      </c>
      <c r="R68" s="95">
        <f>+IFERROR(VLOOKUP(N68,'Productos PD'!$C$2:$E$349,3,0),VLOOKUP(S68,'Productos PD'!$B$3:$D$349,3,0))</f>
        <v>0</v>
      </c>
    </row>
    <row r="69" spans="1:19" ht="30" x14ac:dyDescent="0.25">
      <c r="A69" s="87">
        <f t="shared" si="9"/>
        <v>4</v>
      </c>
      <c r="B69" s="86" t="s">
        <v>5</v>
      </c>
      <c r="C69" s="88" t="str">
        <f>IFERROR(IF(OR(B69="",B69=B68),"",VLOOKUP(B69,A!B$2:$F$469,MATCH($Q$1,A!B$1:$F$1),0)),0)</f>
        <v/>
      </c>
      <c r="D69" s="89" t="str">
        <f t="shared" si="10"/>
        <v/>
      </c>
      <c r="E69" s="90" t="str">
        <f t="shared" si="11"/>
        <v/>
      </c>
      <c r="F69" s="91" t="s">
        <v>56</v>
      </c>
      <c r="G69" s="88" t="str">
        <f>IFERROR(IF(OR(F69="",F69=F68),"",VLOOKUP(F69,A!C$2:$F$469,MATCH($Q$1,A!C$1:$F$1),0)),0)</f>
        <v/>
      </c>
      <c r="H69" s="89" t="str">
        <f t="shared" si="12"/>
        <v/>
      </c>
      <c r="I69" s="90" t="str">
        <f t="shared" si="13"/>
        <v/>
      </c>
      <c r="J69" s="86" t="s">
        <v>65</v>
      </c>
      <c r="K69" s="87" t="str">
        <f>IFERROR(IF(J69="","",IF(J69=J68,"",VLOOKUP(J69,A!D$2:$F$469,MATCH($Q$1,A!D$1:$F$1),0))),0)</f>
        <v/>
      </c>
      <c r="L69" s="87" t="str">
        <f t="shared" ref="L69:L132" si="14">IF(OR(J69="",J69=J68),"",SUMPRODUCT(($J$4:$J$469=J69)*1,$P$4:$P$469))</f>
        <v/>
      </c>
      <c r="M69" s="94" t="str">
        <f t="shared" ref="M69:M132" si="15">IFERROR(IF(L69="","",L69/K69),0)</f>
        <v/>
      </c>
      <c r="N69" s="86" t="s">
        <v>791</v>
      </c>
      <c r="O69" s="86">
        <f t="shared" si="7"/>
        <v>0.71500640000000004</v>
      </c>
      <c r="P69" s="86">
        <f t="shared" si="8"/>
        <v>0</v>
      </c>
      <c r="Q69" s="87">
        <v>5.42</v>
      </c>
      <c r="R69" s="95">
        <f>+IFERROR(VLOOKUP(N69,'Productos PD'!$C$2:$E$349,3,0),VLOOKUP(S69,'Productos PD'!$B$3:$D$349,3,0))</f>
        <v>0</v>
      </c>
    </row>
    <row r="70" spans="1:19" ht="30" x14ac:dyDescent="0.25">
      <c r="A70" s="87">
        <f t="shared" si="9"/>
        <v>4</v>
      </c>
      <c r="B70" s="86" t="s">
        <v>5</v>
      </c>
      <c r="C70" s="88" t="str">
        <f>IFERROR(IF(OR(B70="",B70=B69),"",VLOOKUP(B70,A!B$2:$F$469,MATCH($Q$1,A!B$1:$F$1),0)),0)</f>
        <v/>
      </c>
      <c r="D70" s="89" t="str">
        <f t="shared" si="10"/>
        <v/>
      </c>
      <c r="E70" s="90" t="str">
        <f t="shared" si="11"/>
        <v/>
      </c>
      <c r="F70" s="91" t="s">
        <v>56</v>
      </c>
      <c r="G70" s="88" t="str">
        <f>IFERROR(IF(OR(F70="",F70=F69),"",VLOOKUP(F70,A!C$2:$F$469,MATCH($Q$1,A!C$1:$F$1),0)),0)</f>
        <v/>
      </c>
      <c r="H70" s="89" t="str">
        <f t="shared" si="12"/>
        <v/>
      </c>
      <c r="I70" s="90" t="str">
        <f t="shared" si="13"/>
        <v/>
      </c>
      <c r="J70" s="86" t="s">
        <v>65</v>
      </c>
      <c r="K70" s="87" t="str">
        <f>IFERROR(IF(J70="","",IF(J70=J69,"",VLOOKUP(J70,A!D$2:$F$469,MATCH($Q$1,A!D$1:$F$1),0))),0)</f>
        <v/>
      </c>
      <c r="L70" s="87" t="str">
        <f t="shared" si="14"/>
        <v/>
      </c>
      <c r="M70" s="94" t="str">
        <f t="shared" si="15"/>
        <v/>
      </c>
      <c r="N70" s="86" t="s">
        <v>73</v>
      </c>
      <c r="O70" s="86">
        <f t="shared" ref="O70:O133" si="16">IF(N70="","",IFERROR(VLOOKUP(J70,$J$4:$K$469,2,0)*Q70/100,""))</f>
        <v>5.9274294400000009</v>
      </c>
      <c r="P70" s="86">
        <f t="shared" ref="P70:P133" si="17">IFERROR(R70*O70,"")</f>
        <v>0</v>
      </c>
      <c r="Q70" s="87">
        <v>44.932000000000002</v>
      </c>
      <c r="R70" s="95">
        <f>+IFERROR(VLOOKUP(N70,'Productos PD'!$C$2:$E$349,3,0),VLOOKUP(S70,'Productos PD'!$B$3:$D$349,3,0))</f>
        <v>0</v>
      </c>
    </row>
    <row r="71" spans="1:19" ht="30" x14ac:dyDescent="0.25">
      <c r="A71" s="87">
        <f t="shared" si="9"/>
        <v>4</v>
      </c>
      <c r="B71" s="86" t="s">
        <v>5</v>
      </c>
      <c r="C71" s="88" t="str">
        <f>IFERROR(IF(OR(B71="",B71=B70),"",VLOOKUP(B71,A!B$2:$F$469,MATCH($Q$1,A!B$1:$F$1),0)),0)</f>
        <v/>
      </c>
      <c r="D71" s="89" t="str">
        <f t="shared" si="10"/>
        <v/>
      </c>
      <c r="E71" s="90" t="str">
        <f t="shared" si="11"/>
        <v/>
      </c>
      <c r="F71" s="91" t="s">
        <v>56</v>
      </c>
      <c r="G71" s="88" t="str">
        <f>IFERROR(IF(OR(F71="",F71=F70),"",VLOOKUP(F71,A!C$2:$F$469,MATCH($Q$1,A!C$1:$F$1),0)),0)</f>
        <v/>
      </c>
      <c r="H71" s="89" t="str">
        <f t="shared" si="12"/>
        <v/>
      </c>
      <c r="I71" s="90" t="str">
        <f t="shared" si="13"/>
        <v/>
      </c>
      <c r="J71" s="86" t="s">
        <v>65</v>
      </c>
      <c r="K71" s="87" t="str">
        <f>IFERROR(IF(J71="","",IF(J71=J70,"",VLOOKUP(J71,A!D$2:$F$469,MATCH($Q$1,A!D$1:$F$1),0))),0)</f>
        <v/>
      </c>
      <c r="L71" s="87" t="str">
        <f t="shared" si="14"/>
        <v/>
      </c>
      <c r="M71" s="94" t="str">
        <f t="shared" si="15"/>
        <v/>
      </c>
      <c r="N71" s="86" t="s">
        <v>74</v>
      </c>
      <c r="O71" s="86">
        <f t="shared" si="16"/>
        <v>1.0010089600000001</v>
      </c>
      <c r="P71" s="86">
        <f t="shared" si="17"/>
        <v>0</v>
      </c>
      <c r="Q71" s="87">
        <v>7.5880000000000001</v>
      </c>
      <c r="R71" s="95">
        <f>+IFERROR(VLOOKUP(N71,'Productos PD'!$C$2:$E$349,3,0),VLOOKUP(S71,'Productos PD'!$B$3:$D$349,3,0))</f>
        <v>0</v>
      </c>
    </row>
    <row r="72" spans="1:19" ht="30" hidden="1" x14ac:dyDescent="0.25">
      <c r="A72" s="87">
        <f t="shared" si="9"/>
        <v>3</v>
      </c>
      <c r="B72" s="86" t="s">
        <v>5</v>
      </c>
      <c r="C72" s="88" t="str">
        <f>IFERROR(IF(OR(B72="",B72=B71),"",VLOOKUP(B72,A!B$2:$F$469,MATCH($Q$1,A!B$1:$F$1),0)),0)</f>
        <v/>
      </c>
      <c r="D72" s="89" t="str">
        <f t="shared" si="10"/>
        <v/>
      </c>
      <c r="E72" s="90" t="str">
        <f t="shared" si="11"/>
        <v/>
      </c>
      <c r="F72" s="91" t="s">
        <v>56</v>
      </c>
      <c r="G72" s="88" t="str">
        <f>IFERROR(IF(OR(F72="",F72=F71),"",VLOOKUP(F72,A!C$2:$F$469,MATCH($Q$1,A!C$1:$F$1),0)),0)</f>
        <v/>
      </c>
      <c r="H72" s="89" t="str">
        <f t="shared" si="12"/>
        <v/>
      </c>
      <c r="I72" s="90" t="str">
        <f t="shared" si="13"/>
        <v/>
      </c>
      <c r="J72" s="86" t="s">
        <v>75</v>
      </c>
      <c r="K72" s="87">
        <f>IFERROR(IF(J72="","",IF(J72=J71,"",VLOOKUP(J72,A!D$2:$F$469,MATCH($Q$1,A!D$1:$F$1),0))),0)</f>
        <v>4.5759999999999996</v>
      </c>
      <c r="L72" s="87">
        <f t="shared" si="14"/>
        <v>0</v>
      </c>
      <c r="M72" s="94">
        <f t="shared" si="15"/>
        <v>0</v>
      </c>
      <c r="O72" s="86" t="str">
        <f t="shared" si="16"/>
        <v/>
      </c>
      <c r="P72" s="86" t="str">
        <f t="shared" si="17"/>
        <v/>
      </c>
      <c r="Q72" s="87">
        <v>4.5759999999999996</v>
      </c>
      <c r="R72" s="95" t="e">
        <f>+IFERROR(VLOOKUP(N72,'Productos PD'!$C$2:$E$349,3,0),VLOOKUP(S72,'Productos PD'!$B$3:$D$349,3,0))</f>
        <v>#N/A</v>
      </c>
    </row>
    <row r="73" spans="1:19" ht="90" x14ac:dyDescent="0.25">
      <c r="A73" s="87">
        <f t="shared" si="9"/>
        <v>4</v>
      </c>
      <c r="B73" s="86" t="s">
        <v>5</v>
      </c>
      <c r="C73" s="88" t="str">
        <f>IFERROR(IF(OR(B73="",B73=B72),"",VLOOKUP(B73,A!B$2:$F$469,MATCH($Q$1,A!B$1:$F$1),0)),0)</f>
        <v/>
      </c>
      <c r="D73" s="89" t="str">
        <f t="shared" si="10"/>
        <v/>
      </c>
      <c r="E73" s="90" t="str">
        <f t="shared" si="11"/>
        <v/>
      </c>
      <c r="F73" s="91" t="s">
        <v>56</v>
      </c>
      <c r="G73" s="88" t="str">
        <f>IFERROR(IF(OR(F73="",F73=F72),"",VLOOKUP(F73,A!C$2:$F$469,MATCH($Q$1,A!C$1:$F$1),0)),0)</f>
        <v/>
      </c>
      <c r="H73" s="89" t="str">
        <f t="shared" si="12"/>
        <v/>
      </c>
      <c r="I73" s="90" t="str">
        <f t="shared" si="13"/>
        <v/>
      </c>
      <c r="J73" s="86" t="s">
        <v>75</v>
      </c>
      <c r="K73" s="87" t="str">
        <f>IFERROR(IF(J73="","",IF(J73=J72,"",VLOOKUP(J73,A!D$2:$F$469,MATCH($Q$1,A!D$1:$F$1),0))),0)</f>
        <v/>
      </c>
      <c r="L73" s="87" t="str">
        <f t="shared" si="14"/>
        <v/>
      </c>
      <c r="M73" s="94" t="str">
        <f t="shared" si="15"/>
        <v/>
      </c>
      <c r="N73" s="86" t="s">
        <v>792</v>
      </c>
      <c r="O73" s="86">
        <f t="shared" si="16"/>
        <v>1.8304</v>
      </c>
      <c r="P73" s="86">
        <f t="shared" si="17"/>
        <v>0</v>
      </c>
      <c r="Q73" s="87">
        <v>40</v>
      </c>
      <c r="R73" s="95">
        <f>+IFERROR(VLOOKUP(N73,'Productos PD'!$C$2:$E$349,3,0),VLOOKUP(S73,'Productos PD'!$B$3:$D$349,3,0))</f>
        <v>0</v>
      </c>
      <c r="S73" s="86">
        <v>1923</v>
      </c>
    </row>
    <row r="74" spans="1:19" ht="30" x14ac:dyDescent="0.25">
      <c r="A74" s="87">
        <f t="shared" si="9"/>
        <v>4</v>
      </c>
      <c r="B74" s="86" t="s">
        <v>5</v>
      </c>
      <c r="C74" s="88" t="str">
        <f>IFERROR(IF(OR(B74="",B74=B73),"",VLOOKUP(B74,A!B$2:$F$469,MATCH($Q$1,A!B$1:$F$1),0)),0)</f>
        <v/>
      </c>
      <c r="D74" s="89" t="str">
        <f t="shared" si="10"/>
        <v/>
      </c>
      <c r="E74" s="90" t="str">
        <f t="shared" si="11"/>
        <v/>
      </c>
      <c r="F74" s="91" t="s">
        <v>56</v>
      </c>
      <c r="G74" s="88" t="str">
        <f>IFERROR(IF(OR(F74="",F74=F73),"",VLOOKUP(F74,A!C$2:$F$469,MATCH($Q$1,A!C$1:$F$1),0)),0)</f>
        <v/>
      </c>
      <c r="H74" s="89" t="str">
        <f t="shared" si="12"/>
        <v/>
      </c>
      <c r="I74" s="90" t="str">
        <f t="shared" si="13"/>
        <v/>
      </c>
      <c r="J74" s="86" t="s">
        <v>75</v>
      </c>
      <c r="K74" s="87" t="str">
        <f>IFERROR(IF(J74="","",IF(J74=J73,"",VLOOKUP(J74,A!D$2:$F$469,MATCH($Q$1,A!D$1:$F$1),0))),0)</f>
        <v/>
      </c>
      <c r="L74" s="87" t="str">
        <f t="shared" si="14"/>
        <v/>
      </c>
      <c r="M74" s="94" t="str">
        <f t="shared" si="15"/>
        <v/>
      </c>
      <c r="N74" s="86" t="s">
        <v>77</v>
      </c>
      <c r="O74" s="86">
        <f t="shared" si="16"/>
        <v>1.1439999999999999</v>
      </c>
      <c r="P74" s="86">
        <f t="shared" si="17"/>
        <v>0</v>
      </c>
      <c r="Q74" s="87">
        <v>25</v>
      </c>
      <c r="R74" s="95">
        <f>+IFERROR(VLOOKUP(N74,'Productos PD'!$C$2:$E$349,3,0),VLOOKUP(S74,'Productos PD'!$B$3:$D$349,3,0))</f>
        <v>0</v>
      </c>
    </row>
    <row r="75" spans="1:19" ht="30" x14ac:dyDescent="0.25">
      <c r="A75" s="87">
        <f t="shared" si="9"/>
        <v>4</v>
      </c>
      <c r="B75" s="86" t="s">
        <v>5</v>
      </c>
      <c r="C75" s="88" t="str">
        <f>IFERROR(IF(OR(B75="",B75=B74),"",VLOOKUP(B75,A!B$2:$F$469,MATCH($Q$1,A!B$1:$F$1),0)),0)</f>
        <v/>
      </c>
      <c r="D75" s="89" t="str">
        <f t="shared" si="10"/>
        <v/>
      </c>
      <c r="E75" s="90" t="str">
        <f t="shared" si="11"/>
        <v/>
      </c>
      <c r="F75" s="91" t="s">
        <v>56</v>
      </c>
      <c r="G75" s="88" t="str">
        <f>IFERROR(IF(OR(F75="",F75=F74),"",VLOOKUP(F75,A!C$2:$F$469,MATCH($Q$1,A!C$1:$F$1),0)),0)</f>
        <v/>
      </c>
      <c r="H75" s="89" t="str">
        <f t="shared" si="12"/>
        <v/>
      </c>
      <c r="I75" s="90" t="str">
        <f t="shared" si="13"/>
        <v/>
      </c>
      <c r="J75" s="86" t="s">
        <v>75</v>
      </c>
      <c r="K75" s="87" t="str">
        <f>IFERROR(IF(J75="","",IF(J75=J74,"",VLOOKUP(J75,A!D$2:$F$469,MATCH($Q$1,A!D$1:$F$1),0))),0)</f>
        <v/>
      </c>
      <c r="L75" s="87" t="str">
        <f t="shared" si="14"/>
        <v/>
      </c>
      <c r="M75" s="94" t="str">
        <f t="shared" si="15"/>
        <v/>
      </c>
      <c r="N75" s="86" t="s">
        <v>78</v>
      </c>
      <c r="O75" s="86">
        <f t="shared" si="16"/>
        <v>1.6015999999999999</v>
      </c>
      <c r="P75" s="86">
        <f t="shared" si="17"/>
        <v>0</v>
      </c>
      <c r="Q75" s="87">
        <v>35</v>
      </c>
      <c r="R75" s="95">
        <f>+IFERROR(VLOOKUP(N75,'Productos PD'!$C$2:$E$349,3,0),VLOOKUP(S75,'Productos PD'!$B$3:$D$349,3,0))</f>
        <v>0</v>
      </c>
    </row>
    <row r="76" spans="1:19" ht="30" hidden="1" x14ac:dyDescent="0.25">
      <c r="A76" s="87">
        <f t="shared" si="9"/>
        <v>3</v>
      </c>
      <c r="B76" s="86" t="s">
        <v>5</v>
      </c>
      <c r="C76" s="88" t="str">
        <f>IFERROR(IF(OR(B76="",B76=B75),"",VLOOKUP(B76,A!B$2:$F$469,MATCH($Q$1,A!B$1:$F$1),0)),0)</f>
        <v/>
      </c>
      <c r="D76" s="89" t="str">
        <f t="shared" si="10"/>
        <v/>
      </c>
      <c r="E76" s="90" t="str">
        <f t="shared" si="11"/>
        <v/>
      </c>
      <c r="F76" s="91" t="s">
        <v>56</v>
      </c>
      <c r="G76" s="88" t="str">
        <f>IFERROR(IF(OR(F76="",F76=F75),"",VLOOKUP(F76,A!C$2:$F$469,MATCH($Q$1,A!C$1:$F$1),0)),0)</f>
        <v/>
      </c>
      <c r="H76" s="89" t="str">
        <f t="shared" si="12"/>
        <v/>
      </c>
      <c r="I76" s="90" t="str">
        <f t="shared" si="13"/>
        <v/>
      </c>
      <c r="J76" s="86" t="s">
        <v>79</v>
      </c>
      <c r="K76" s="87">
        <f>IFERROR(IF(J76="","",IF(J76=J75,"",VLOOKUP(J76,A!D$2:$F$469,MATCH($Q$1,A!D$1:$F$1),0))),0)</f>
        <v>2.86</v>
      </c>
      <c r="L76" s="87">
        <f t="shared" si="14"/>
        <v>0</v>
      </c>
      <c r="M76" s="94">
        <f t="shared" si="15"/>
        <v>0</v>
      </c>
      <c r="O76" s="86" t="str">
        <f t="shared" si="16"/>
        <v/>
      </c>
      <c r="P76" s="86" t="str">
        <f t="shared" si="17"/>
        <v/>
      </c>
      <c r="Q76" s="87">
        <v>2.86</v>
      </c>
      <c r="R76" s="95" t="e">
        <f>+IFERROR(VLOOKUP(N76,'Productos PD'!$C$2:$E$349,3,0),VLOOKUP(S76,'Productos PD'!$B$3:$D$349,3,0))</f>
        <v>#N/A</v>
      </c>
    </row>
    <row r="77" spans="1:19" ht="30" x14ac:dyDescent="0.25">
      <c r="A77" s="87">
        <f t="shared" si="9"/>
        <v>4</v>
      </c>
      <c r="B77" s="86" t="s">
        <v>5</v>
      </c>
      <c r="C77" s="88" t="str">
        <f>IFERROR(IF(OR(B77="",B77=B76),"",VLOOKUP(B77,A!B$2:$F$469,MATCH($Q$1,A!B$1:$F$1),0)),0)</f>
        <v/>
      </c>
      <c r="D77" s="89" t="str">
        <f t="shared" si="10"/>
        <v/>
      </c>
      <c r="E77" s="90" t="str">
        <f t="shared" si="11"/>
        <v/>
      </c>
      <c r="F77" s="91" t="s">
        <v>56</v>
      </c>
      <c r="G77" s="88" t="str">
        <f>IFERROR(IF(OR(F77="",F77=F76),"",VLOOKUP(F77,A!C$2:$F$469,MATCH($Q$1,A!C$1:$F$1),0)),0)</f>
        <v/>
      </c>
      <c r="H77" s="89" t="str">
        <f t="shared" si="12"/>
        <v/>
      </c>
      <c r="I77" s="90" t="str">
        <f t="shared" si="13"/>
        <v/>
      </c>
      <c r="J77" s="86" t="s">
        <v>79</v>
      </c>
      <c r="K77" s="87" t="str">
        <f>IFERROR(IF(J77="","",IF(J77=J76,"",VLOOKUP(J77,A!D$2:$F$469,MATCH($Q$1,A!D$1:$F$1),0))),0)</f>
        <v/>
      </c>
      <c r="L77" s="87" t="str">
        <f t="shared" si="14"/>
        <v/>
      </c>
      <c r="M77" s="94" t="str">
        <f t="shared" si="15"/>
        <v/>
      </c>
      <c r="N77" s="86" t="s">
        <v>80</v>
      </c>
      <c r="O77" s="86">
        <f t="shared" si="16"/>
        <v>0.28599999999999998</v>
      </c>
      <c r="P77" s="86">
        <f t="shared" si="17"/>
        <v>0</v>
      </c>
      <c r="Q77" s="87">
        <v>10</v>
      </c>
      <c r="R77" s="95">
        <f>+IFERROR(VLOOKUP(N77,'Productos PD'!$C$2:$E$349,3,0),VLOOKUP(S77,'Productos PD'!$B$3:$D$349,3,0))</f>
        <v>0</v>
      </c>
    </row>
    <row r="78" spans="1:19" ht="30" x14ac:dyDescent="0.25">
      <c r="A78" s="87">
        <f t="shared" si="9"/>
        <v>4</v>
      </c>
      <c r="B78" s="86" t="s">
        <v>5</v>
      </c>
      <c r="C78" s="88" t="str">
        <f>IFERROR(IF(OR(B78="",B78=B77),"",VLOOKUP(B78,A!B$2:$F$469,MATCH($Q$1,A!B$1:$F$1),0)),0)</f>
        <v/>
      </c>
      <c r="D78" s="89" t="str">
        <f t="shared" si="10"/>
        <v/>
      </c>
      <c r="E78" s="90" t="str">
        <f t="shared" si="11"/>
        <v/>
      </c>
      <c r="F78" s="91" t="s">
        <v>56</v>
      </c>
      <c r="G78" s="88" t="str">
        <f>IFERROR(IF(OR(F78="",F78=F77),"",VLOOKUP(F78,A!C$2:$F$469,MATCH($Q$1,A!C$1:$F$1),0)),0)</f>
        <v/>
      </c>
      <c r="H78" s="89" t="str">
        <f t="shared" si="12"/>
        <v/>
      </c>
      <c r="I78" s="90" t="str">
        <f t="shared" si="13"/>
        <v/>
      </c>
      <c r="J78" s="86" t="s">
        <v>79</v>
      </c>
      <c r="K78" s="87" t="str">
        <f>IFERROR(IF(J78="","",IF(J78=J77,"",VLOOKUP(J78,A!D$2:$F$469,MATCH($Q$1,A!D$1:$F$1),0))),0)</f>
        <v/>
      </c>
      <c r="L78" s="87" t="str">
        <f t="shared" si="14"/>
        <v/>
      </c>
      <c r="M78" s="94" t="str">
        <f t="shared" si="15"/>
        <v/>
      </c>
      <c r="N78" s="86" t="s">
        <v>81</v>
      </c>
      <c r="O78" s="86">
        <f t="shared" si="16"/>
        <v>0.28599999999999998</v>
      </c>
      <c r="P78" s="86">
        <f t="shared" si="17"/>
        <v>0</v>
      </c>
      <c r="Q78" s="87">
        <v>10</v>
      </c>
      <c r="R78" s="95">
        <f>+IFERROR(VLOOKUP(N78,'Productos PD'!$C$2:$E$349,3,0),VLOOKUP(S78,'Productos PD'!$B$3:$D$349,3,0))</f>
        <v>0</v>
      </c>
    </row>
    <row r="79" spans="1:19" ht="30" x14ac:dyDescent="0.25">
      <c r="A79" s="87">
        <f t="shared" si="9"/>
        <v>4</v>
      </c>
      <c r="B79" s="86" t="s">
        <v>5</v>
      </c>
      <c r="C79" s="88" t="str">
        <f>IFERROR(IF(OR(B79="",B79=B78),"",VLOOKUP(B79,A!B$2:$F$469,MATCH($Q$1,A!B$1:$F$1),0)),0)</f>
        <v/>
      </c>
      <c r="D79" s="89" t="str">
        <f t="shared" si="10"/>
        <v/>
      </c>
      <c r="E79" s="90" t="str">
        <f t="shared" si="11"/>
        <v/>
      </c>
      <c r="F79" s="91" t="s">
        <v>56</v>
      </c>
      <c r="G79" s="88" t="str">
        <f>IFERROR(IF(OR(F79="",F79=F78),"",VLOOKUP(F79,A!C$2:$F$469,MATCH($Q$1,A!C$1:$F$1),0)),0)</f>
        <v/>
      </c>
      <c r="H79" s="89" t="str">
        <f t="shared" si="12"/>
        <v/>
      </c>
      <c r="I79" s="90" t="str">
        <f t="shared" si="13"/>
        <v/>
      </c>
      <c r="J79" s="86" t="s">
        <v>79</v>
      </c>
      <c r="K79" s="87" t="str">
        <f>IFERROR(IF(J79="","",IF(J79=J78,"",VLOOKUP(J79,A!D$2:$F$469,MATCH($Q$1,A!D$1:$F$1),0))),0)</f>
        <v/>
      </c>
      <c r="L79" s="87" t="str">
        <f t="shared" si="14"/>
        <v/>
      </c>
      <c r="M79" s="94" t="str">
        <f t="shared" si="15"/>
        <v/>
      </c>
      <c r="N79" s="86" t="s">
        <v>82</v>
      </c>
      <c r="O79" s="86">
        <f t="shared" si="16"/>
        <v>2.2879999999999998</v>
      </c>
      <c r="P79" s="86">
        <f t="shared" si="17"/>
        <v>0</v>
      </c>
      <c r="Q79" s="87">
        <v>80</v>
      </c>
      <c r="R79" s="95">
        <f>+IFERROR(VLOOKUP(N79,'Productos PD'!$C$2:$E$349,3,0),VLOOKUP(S79,'Productos PD'!$B$3:$D$349,3,0))</f>
        <v>0</v>
      </c>
    </row>
    <row r="80" spans="1:19" ht="30" hidden="1" x14ac:dyDescent="0.25">
      <c r="A80" s="87">
        <f t="shared" si="9"/>
        <v>3</v>
      </c>
      <c r="B80" s="86" t="s">
        <v>5</v>
      </c>
      <c r="C80" s="88" t="str">
        <f>IFERROR(IF(OR(B80="",B80=B79),"",VLOOKUP(B80,A!B$2:$F$469,MATCH($Q$1,A!B$1:$F$1),0)),0)</f>
        <v/>
      </c>
      <c r="D80" s="89" t="str">
        <f t="shared" si="10"/>
        <v/>
      </c>
      <c r="E80" s="90" t="str">
        <f t="shared" si="11"/>
        <v/>
      </c>
      <c r="F80" s="91" t="s">
        <v>56</v>
      </c>
      <c r="G80" s="88" t="str">
        <f>IFERROR(IF(OR(F80="",F80=F79),"",VLOOKUP(F80,A!C$2:$F$469,MATCH($Q$1,A!C$1:$F$1),0)),0)</f>
        <v/>
      </c>
      <c r="H80" s="89" t="str">
        <f t="shared" si="12"/>
        <v/>
      </c>
      <c r="I80" s="90" t="str">
        <f t="shared" si="13"/>
        <v/>
      </c>
      <c r="J80" s="86" t="s">
        <v>83</v>
      </c>
      <c r="K80" s="87">
        <f>IFERROR(IF(J80="","",IF(J80=J79,"",VLOOKUP(J80,A!D$2:$F$469,MATCH($Q$1,A!D$1:$F$1),0))),0)</f>
        <v>11.065</v>
      </c>
      <c r="L80" s="87">
        <f t="shared" si="14"/>
        <v>0</v>
      </c>
      <c r="M80" s="94">
        <f t="shared" si="15"/>
        <v>0</v>
      </c>
      <c r="O80" s="86" t="str">
        <f t="shared" si="16"/>
        <v/>
      </c>
      <c r="P80" s="86" t="str">
        <f t="shared" si="17"/>
        <v/>
      </c>
      <c r="Q80" s="87">
        <v>11.065</v>
      </c>
      <c r="R80" s="95" t="e">
        <f>+IFERROR(VLOOKUP(N80,'Productos PD'!$C$2:$E$349,3,0),VLOOKUP(S80,'Productos PD'!$B$3:$D$349,3,0))</f>
        <v>#N/A</v>
      </c>
    </row>
    <row r="81" spans="1:18" ht="30" x14ac:dyDescent="0.25">
      <c r="A81" s="87">
        <f t="shared" si="9"/>
        <v>4</v>
      </c>
      <c r="B81" s="86" t="s">
        <v>5</v>
      </c>
      <c r="C81" s="88" t="str">
        <f>IFERROR(IF(OR(B81="",B81=B80),"",VLOOKUP(B81,A!B$2:$F$469,MATCH($Q$1,A!B$1:$F$1),0)),0)</f>
        <v/>
      </c>
      <c r="D81" s="89" t="str">
        <f t="shared" si="10"/>
        <v/>
      </c>
      <c r="E81" s="90" t="str">
        <f t="shared" si="11"/>
        <v/>
      </c>
      <c r="F81" s="91" t="s">
        <v>56</v>
      </c>
      <c r="G81" s="88" t="str">
        <f>IFERROR(IF(OR(F81="",F81=F80),"",VLOOKUP(F81,A!C$2:$F$469,MATCH($Q$1,A!C$1:$F$1),0)),0)</f>
        <v/>
      </c>
      <c r="H81" s="89" t="str">
        <f t="shared" si="12"/>
        <v/>
      </c>
      <c r="I81" s="90" t="str">
        <f t="shared" si="13"/>
        <v/>
      </c>
      <c r="J81" s="86" t="s">
        <v>83</v>
      </c>
      <c r="K81" s="87" t="str">
        <f>IFERROR(IF(J81="","",IF(J81=J80,"",VLOOKUP(J81,A!D$2:$F$469,MATCH($Q$1,A!D$1:$F$1),0))),0)</f>
        <v/>
      </c>
      <c r="L81" s="87" t="str">
        <f t="shared" si="14"/>
        <v/>
      </c>
      <c r="M81" s="94" t="str">
        <f t="shared" si="15"/>
        <v/>
      </c>
      <c r="N81" s="86" t="s">
        <v>84</v>
      </c>
      <c r="O81" s="86">
        <f t="shared" si="16"/>
        <v>11.065</v>
      </c>
      <c r="P81" s="86">
        <f t="shared" si="17"/>
        <v>0</v>
      </c>
      <c r="Q81" s="87">
        <v>100</v>
      </c>
      <c r="R81" s="95">
        <f>+IFERROR(VLOOKUP(N81,'Productos PD'!$C$2:$E$349,3,0),VLOOKUP(S81,'Productos PD'!$B$3:$D$349,3,0))</f>
        <v>0</v>
      </c>
    </row>
    <row r="82" spans="1:18" ht="30" hidden="1" x14ac:dyDescent="0.25">
      <c r="A82" s="87">
        <f t="shared" si="9"/>
        <v>3</v>
      </c>
      <c r="B82" s="86" t="s">
        <v>5</v>
      </c>
      <c r="C82" s="88" t="str">
        <f>IFERROR(IF(OR(B82="",B82=B81),"",VLOOKUP(B82,A!B$2:$F$469,MATCH($Q$1,A!B$1:$F$1),0)),0)</f>
        <v/>
      </c>
      <c r="D82" s="89" t="str">
        <f t="shared" si="10"/>
        <v/>
      </c>
      <c r="E82" s="90" t="str">
        <f t="shared" si="11"/>
        <v/>
      </c>
      <c r="F82" s="91" t="s">
        <v>56</v>
      </c>
      <c r="G82" s="88" t="str">
        <f>IFERROR(IF(OR(F82="",F82=F81),"",VLOOKUP(F82,A!C$2:$F$469,MATCH($Q$1,A!C$1:$F$1),0)),0)</f>
        <v/>
      </c>
      <c r="H82" s="89" t="str">
        <f t="shared" si="12"/>
        <v/>
      </c>
      <c r="I82" s="90" t="str">
        <f t="shared" si="13"/>
        <v/>
      </c>
      <c r="J82" s="86" t="s">
        <v>85</v>
      </c>
      <c r="K82" s="87">
        <f>IFERROR(IF(J82="","",IF(J82=J81,"",VLOOKUP(J82,A!D$2:$F$469,MATCH($Q$1,A!D$1:$F$1),0))),0)</f>
        <v>2.4449999999999998</v>
      </c>
      <c r="L82" s="87">
        <f t="shared" si="14"/>
        <v>0</v>
      </c>
      <c r="M82" s="94">
        <f t="shared" si="15"/>
        <v>0</v>
      </c>
      <c r="O82" s="86" t="str">
        <f t="shared" si="16"/>
        <v/>
      </c>
      <c r="P82" s="86" t="str">
        <f t="shared" si="17"/>
        <v/>
      </c>
      <c r="Q82" s="87">
        <v>2.4449999999999998</v>
      </c>
      <c r="R82" s="95" t="e">
        <f>+IFERROR(VLOOKUP(N82,'Productos PD'!$C$2:$E$349,3,0),VLOOKUP(S82,'Productos PD'!$B$3:$D$349,3,0))</f>
        <v>#N/A</v>
      </c>
    </row>
    <row r="83" spans="1:18" ht="45" x14ac:dyDescent="0.25">
      <c r="A83" s="87">
        <f t="shared" si="9"/>
        <v>4</v>
      </c>
      <c r="B83" s="86" t="s">
        <v>5</v>
      </c>
      <c r="C83" s="88" t="str">
        <f>IFERROR(IF(OR(B83="",B83=B82),"",VLOOKUP(B83,A!B$2:$F$469,MATCH($Q$1,A!B$1:$F$1),0)),0)</f>
        <v/>
      </c>
      <c r="D83" s="89" t="str">
        <f t="shared" si="10"/>
        <v/>
      </c>
      <c r="E83" s="90" t="str">
        <f t="shared" si="11"/>
        <v/>
      </c>
      <c r="F83" s="91" t="s">
        <v>56</v>
      </c>
      <c r="G83" s="88" t="str">
        <f>IFERROR(IF(OR(F83="",F83=F82),"",VLOOKUP(F83,A!C$2:$F$469,MATCH($Q$1,A!C$1:$F$1),0)),0)</f>
        <v/>
      </c>
      <c r="H83" s="89" t="str">
        <f t="shared" si="12"/>
        <v/>
      </c>
      <c r="I83" s="90" t="str">
        <f t="shared" si="13"/>
        <v/>
      </c>
      <c r="J83" s="86" t="s">
        <v>85</v>
      </c>
      <c r="K83" s="87" t="str">
        <f>IFERROR(IF(J83="","",IF(J83=J82,"",VLOOKUP(J83,A!D$2:$F$469,MATCH($Q$1,A!D$1:$F$1),0))),0)</f>
        <v/>
      </c>
      <c r="L83" s="87" t="str">
        <f t="shared" si="14"/>
        <v/>
      </c>
      <c r="M83" s="94" t="str">
        <f t="shared" si="15"/>
        <v/>
      </c>
      <c r="N83" s="86" t="s">
        <v>796</v>
      </c>
      <c r="O83" s="86">
        <f t="shared" si="16"/>
        <v>1.4298359999999999</v>
      </c>
      <c r="P83" s="86">
        <f t="shared" si="17"/>
        <v>0</v>
      </c>
      <c r="Q83" s="87">
        <v>58.48</v>
      </c>
      <c r="R83" s="95">
        <f>+IFERROR(VLOOKUP(N83,'Productos PD'!$C$2:$E$349,3,0),VLOOKUP(S83,'Productos PD'!$B$3:$D$349,3,0))</f>
        <v>0</v>
      </c>
    </row>
    <row r="84" spans="1:18" ht="30" x14ac:dyDescent="0.25">
      <c r="A84" s="87">
        <f t="shared" si="9"/>
        <v>4</v>
      </c>
      <c r="B84" s="86" t="s">
        <v>5</v>
      </c>
      <c r="C84" s="88" t="str">
        <f>IFERROR(IF(OR(B84="",B84=B83),"",VLOOKUP(B84,A!B$2:$F$469,MATCH($Q$1,A!B$1:$F$1),0)),0)</f>
        <v/>
      </c>
      <c r="D84" s="89" t="str">
        <f t="shared" si="10"/>
        <v/>
      </c>
      <c r="E84" s="90" t="str">
        <f t="shared" si="11"/>
        <v/>
      </c>
      <c r="F84" s="91" t="s">
        <v>56</v>
      </c>
      <c r="G84" s="88" t="str">
        <f>IFERROR(IF(OR(F84="",F84=F83),"",VLOOKUP(F84,A!C$2:$F$469,MATCH($Q$1,A!C$1:$F$1),0)),0)</f>
        <v/>
      </c>
      <c r="H84" s="89" t="str">
        <f t="shared" si="12"/>
        <v/>
      </c>
      <c r="I84" s="90" t="str">
        <f t="shared" si="13"/>
        <v/>
      </c>
      <c r="J84" s="86" t="s">
        <v>85</v>
      </c>
      <c r="K84" s="87" t="str">
        <f>IFERROR(IF(J84="","",IF(J84=J83,"",VLOOKUP(J84,A!D$2:$F$469,MATCH($Q$1,A!D$1:$F$1),0))),0)</f>
        <v/>
      </c>
      <c r="L84" s="87" t="str">
        <f t="shared" si="14"/>
        <v/>
      </c>
      <c r="M84" s="94" t="str">
        <f t="shared" si="15"/>
        <v/>
      </c>
      <c r="N84" s="86" t="s">
        <v>87</v>
      </c>
      <c r="O84" s="86">
        <f t="shared" si="16"/>
        <v>1.015164</v>
      </c>
      <c r="P84" s="86">
        <f t="shared" si="17"/>
        <v>0</v>
      </c>
      <c r="Q84" s="87">
        <v>41.52</v>
      </c>
      <c r="R84" s="95">
        <f>+IFERROR(VLOOKUP(N84,'Productos PD'!$C$2:$E$349,3,0),VLOOKUP(S84,'Productos PD'!$B$3:$D$349,3,0))</f>
        <v>0</v>
      </c>
    </row>
    <row r="85" spans="1:18" ht="30" hidden="1" x14ac:dyDescent="0.25">
      <c r="A85" s="87">
        <f t="shared" si="9"/>
        <v>3</v>
      </c>
      <c r="B85" s="86" t="s">
        <v>5</v>
      </c>
      <c r="C85" s="88" t="str">
        <f>IFERROR(IF(OR(B85="",B85=B84),"",VLOOKUP(B85,A!B$2:$F$469,MATCH($Q$1,A!B$1:$F$1),0)),0)</f>
        <v/>
      </c>
      <c r="D85" s="89" t="str">
        <f t="shared" si="10"/>
        <v/>
      </c>
      <c r="E85" s="90" t="str">
        <f t="shared" si="11"/>
        <v/>
      </c>
      <c r="F85" s="91" t="s">
        <v>56</v>
      </c>
      <c r="G85" s="88" t="str">
        <f>IFERROR(IF(OR(F85="",F85=F84),"",VLOOKUP(F85,A!C$2:$F$469,MATCH($Q$1,A!C$1:$F$1),0)),0)</f>
        <v/>
      </c>
      <c r="H85" s="89" t="str">
        <f t="shared" si="12"/>
        <v/>
      </c>
      <c r="I85" s="90" t="str">
        <f t="shared" si="13"/>
        <v/>
      </c>
      <c r="J85" s="86" t="s">
        <v>88</v>
      </c>
      <c r="K85" s="87">
        <f>IFERROR(IF(J85="","",IF(J85=J84,"",VLOOKUP(J85,A!D$2:$F$469,MATCH($Q$1,A!D$1:$F$1),0))),0)</f>
        <v>5.4729999999999999</v>
      </c>
      <c r="L85" s="87">
        <f t="shared" si="14"/>
        <v>0</v>
      </c>
      <c r="M85" s="94">
        <f t="shared" si="15"/>
        <v>0</v>
      </c>
      <c r="O85" s="86" t="str">
        <f t="shared" si="16"/>
        <v/>
      </c>
      <c r="P85" s="86" t="str">
        <f t="shared" si="17"/>
        <v/>
      </c>
      <c r="Q85" s="87">
        <v>5.4729999999999999</v>
      </c>
      <c r="R85" s="95" t="e">
        <f>+IFERROR(VLOOKUP(N85,'Productos PD'!$C$2:$E$349,3,0),VLOOKUP(S85,'Productos PD'!$B$3:$D$349,3,0))</f>
        <v>#N/A</v>
      </c>
    </row>
    <row r="86" spans="1:18" ht="30" x14ac:dyDescent="0.25">
      <c r="A86" s="87">
        <f t="shared" si="9"/>
        <v>4</v>
      </c>
      <c r="B86" s="86" t="s">
        <v>5</v>
      </c>
      <c r="C86" s="88" t="str">
        <f>IFERROR(IF(OR(B86="",B86=B85),"",VLOOKUP(B86,A!B$2:$F$469,MATCH($Q$1,A!B$1:$F$1),0)),0)</f>
        <v/>
      </c>
      <c r="D86" s="89" t="str">
        <f t="shared" si="10"/>
        <v/>
      </c>
      <c r="E86" s="90" t="str">
        <f t="shared" si="11"/>
        <v/>
      </c>
      <c r="F86" s="91" t="s">
        <v>56</v>
      </c>
      <c r="G86" s="88" t="str">
        <f>IFERROR(IF(OR(F86="",F86=F85),"",VLOOKUP(F86,A!C$2:$F$469,MATCH($Q$1,A!C$1:$F$1),0)),0)</f>
        <v/>
      </c>
      <c r="H86" s="89" t="str">
        <f t="shared" si="12"/>
        <v/>
      </c>
      <c r="I86" s="90" t="str">
        <f t="shared" si="13"/>
        <v/>
      </c>
      <c r="J86" s="86" t="s">
        <v>88</v>
      </c>
      <c r="K86" s="87" t="str">
        <f>IFERROR(IF(J86="","",IF(J86=J85,"",VLOOKUP(J86,A!D$2:$F$469,MATCH($Q$1,A!D$1:$F$1),0))),0)</f>
        <v/>
      </c>
      <c r="L86" s="87" t="str">
        <f t="shared" si="14"/>
        <v/>
      </c>
      <c r="M86" s="94" t="str">
        <f t="shared" si="15"/>
        <v/>
      </c>
      <c r="N86" s="86" t="s">
        <v>89</v>
      </c>
      <c r="O86" s="86">
        <f t="shared" si="16"/>
        <v>2.46285</v>
      </c>
      <c r="P86" s="86">
        <f t="shared" si="17"/>
        <v>0</v>
      </c>
      <c r="Q86" s="87">
        <v>45</v>
      </c>
      <c r="R86" s="95">
        <f>+IFERROR(VLOOKUP(N86,'Productos PD'!$C$2:$E$349,3,0),VLOOKUP(S86,'Productos PD'!$B$3:$D$349,3,0))</f>
        <v>0</v>
      </c>
    </row>
    <row r="87" spans="1:18" ht="45" x14ac:dyDescent="0.25">
      <c r="A87" s="87">
        <f t="shared" si="9"/>
        <v>4</v>
      </c>
      <c r="B87" s="86" t="s">
        <v>5</v>
      </c>
      <c r="C87" s="88" t="str">
        <f>IFERROR(IF(OR(B87="",B87=B86),"",VLOOKUP(B87,A!B$2:$F$469,MATCH($Q$1,A!B$1:$F$1),0)),0)</f>
        <v/>
      </c>
      <c r="D87" s="89" t="str">
        <f t="shared" si="10"/>
        <v/>
      </c>
      <c r="E87" s="90" t="str">
        <f t="shared" si="11"/>
        <v/>
      </c>
      <c r="F87" s="91" t="s">
        <v>56</v>
      </c>
      <c r="G87" s="88" t="str">
        <f>IFERROR(IF(OR(F87="",F87=F86),"",VLOOKUP(F87,A!C$2:$F$469,MATCH($Q$1,A!C$1:$F$1),0)),0)</f>
        <v/>
      </c>
      <c r="H87" s="89" t="str">
        <f t="shared" si="12"/>
        <v/>
      </c>
      <c r="I87" s="90" t="str">
        <f t="shared" si="13"/>
        <v/>
      </c>
      <c r="J87" s="86" t="s">
        <v>88</v>
      </c>
      <c r="K87" s="87" t="str">
        <f>IFERROR(IF(J87="","",IF(J87=J86,"",VLOOKUP(J87,A!D$2:$F$469,MATCH($Q$1,A!D$1:$F$1),0))),0)</f>
        <v/>
      </c>
      <c r="L87" s="87" t="str">
        <f t="shared" si="14"/>
        <v/>
      </c>
      <c r="M87" s="94" t="str">
        <f t="shared" si="15"/>
        <v/>
      </c>
      <c r="N87" s="86" t="s">
        <v>797</v>
      </c>
      <c r="O87" s="86">
        <f t="shared" si="16"/>
        <v>2.7364999999999999</v>
      </c>
      <c r="P87" s="86">
        <f t="shared" si="17"/>
        <v>0</v>
      </c>
      <c r="Q87" s="87">
        <v>50</v>
      </c>
      <c r="R87" s="95">
        <f>+IFERROR(VLOOKUP(N87,'Productos PD'!$C$2:$E$349,3,0),VLOOKUP(S87,'Productos PD'!$B$3:$D$349,3,0))</f>
        <v>0</v>
      </c>
    </row>
    <row r="88" spans="1:18" ht="45" x14ac:dyDescent="0.25">
      <c r="A88" s="87">
        <f t="shared" si="9"/>
        <v>4</v>
      </c>
      <c r="B88" s="86" t="s">
        <v>5</v>
      </c>
      <c r="C88" s="88" t="str">
        <f>IFERROR(IF(OR(B88="",B88=B87),"",VLOOKUP(B88,A!B$2:$F$469,MATCH($Q$1,A!B$1:$F$1),0)),0)</f>
        <v/>
      </c>
      <c r="D88" s="89" t="str">
        <f t="shared" si="10"/>
        <v/>
      </c>
      <c r="E88" s="90" t="str">
        <f t="shared" si="11"/>
        <v/>
      </c>
      <c r="F88" s="91" t="s">
        <v>56</v>
      </c>
      <c r="G88" s="88" t="str">
        <f>IFERROR(IF(OR(F88="",F88=F87),"",VLOOKUP(F88,A!C$2:$F$469,MATCH($Q$1,A!C$1:$F$1),0)),0)</f>
        <v/>
      </c>
      <c r="H88" s="89" t="str">
        <f t="shared" si="12"/>
        <v/>
      </c>
      <c r="I88" s="90" t="str">
        <f t="shared" si="13"/>
        <v/>
      </c>
      <c r="J88" s="86" t="s">
        <v>88</v>
      </c>
      <c r="K88" s="87" t="str">
        <f>IFERROR(IF(J88="","",IF(J88=J87,"",VLOOKUP(J88,A!D$2:$F$469,MATCH($Q$1,A!D$1:$F$1),0))),0)</f>
        <v/>
      </c>
      <c r="L88" s="87" t="str">
        <f t="shared" si="14"/>
        <v/>
      </c>
      <c r="M88" s="94" t="str">
        <f t="shared" si="15"/>
        <v/>
      </c>
      <c r="N88" s="86" t="s">
        <v>91</v>
      </c>
      <c r="O88" s="86">
        <f t="shared" si="16"/>
        <v>0.27365</v>
      </c>
      <c r="P88" s="86">
        <f t="shared" si="17"/>
        <v>0</v>
      </c>
      <c r="Q88" s="87">
        <v>5</v>
      </c>
      <c r="R88" s="95">
        <f>+IFERROR(VLOOKUP(N88,'Productos PD'!$C$2:$E$349,3,0),VLOOKUP(S88,'Productos PD'!$B$3:$D$349,3,0))</f>
        <v>0</v>
      </c>
    </row>
    <row r="89" spans="1:18" ht="30" hidden="1" x14ac:dyDescent="0.25">
      <c r="A89" s="87">
        <f t="shared" si="9"/>
        <v>2</v>
      </c>
      <c r="B89" s="86" t="s">
        <v>5</v>
      </c>
      <c r="C89" s="88" t="str">
        <f>IFERROR(IF(OR(B89="",B89=B88),"",VLOOKUP(B89,A!B$2:$F$469,MATCH($Q$1,A!B$1:$F$1),0)),0)</f>
        <v/>
      </c>
      <c r="D89" s="89" t="str">
        <f t="shared" si="10"/>
        <v/>
      </c>
      <c r="E89" s="90" t="str">
        <f t="shared" si="11"/>
        <v/>
      </c>
      <c r="F89" s="91" t="s">
        <v>92</v>
      </c>
      <c r="G89" s="88">
        <f>IFERROR(IF(OR(F89="",F89=F88),"",VLOOKUP(F89,A!C$2:$F$469,MATCH($Q$1,A!C$1:$F$1),0)),0)</f>
        <v>6</v>
      </c>
      <c r="H89" s="89">
        <f t="shared" si="12"/>
        <v>0</v>
      </c>
      <c r="I89" s="90">
        <f t="shared" si="13"/>
        <v>0</v>
      </c>
      <c r="K89" s="87" t="str">
        <f>IFERROR(IF(J89="","",IF(J89=J88,"",VLOOKUP(J89,A!D$2:$F$469,MATCH($Q$1,A!D$1:$F$1),0))),0)</f>
        <v/>
      </c>
      <c r="L89" s="87" t="str">
        <f t="shared" si="14"/>
        <v/>
      </c>
      <c r="M89" s="94" t="str">
        <f t="shared" si="15"/>
        <v/>
      </c>
      <c r="O89" s="86" t="str">
        <f t="shared" si="16"/>
        <v/>
      </c>
      <c r="P89" s="86" t="str">
        <f t="shared" si="17"/>
        <v/>
      </c>
      <c r="Q89" s="87">
        <v>6</v>
      </c>
      <c r="R89" s="95" t="e">
        <f>+IFERROR(VLOOKUP(N89,'Productos PD'!$C$2:$E$349,3,0),VLOOKUP(S89,'Productos PD'!$B$3:$D$349,3,0))</f>
        <v>#N/A</v>
      </c>
    </row>
    <row r="90" spans="1:18" ht="30" hidden="1" x14ac:dyDescent="0.25">
      <c r="A90" s="87">
        <f t="shared" si="9"/>
        <v>3</v>
      </c>
      <c r="B90" s="86" t="s">
        <v>5</v>
      </c>
      <c r="C90" s="88" t="str">
        <f>IFERROR(IF(OR(B90="",B90=B89),"",VLOOKUP(B90,A!B$2:$F$469,MATCH($Q$1,A!B$1:$F$1),0)),0)</f>
        <v/>
      </c>
      <c r="D90" s="89" t="str">
        <f t="shared" si="10"/>
        <v/>
      </c>
      <c r="E90" s="90" t="str">
        <f t="shared" si="11"/>
        <v/>
      </c>
      <c r="F90" s="91" t="s">
        <v>92</v>
      </c>
      <c r="G90" s="88" t="str">
        <f>IFERROR(IF(OR(F90="",F90=F89),"",VLOOKUP(F90,A!C$2:$F$469,MATCH($Q$1,A!C$1:$F$1),0)),0)</f>
        <v/>
      </c>
      <c r="H90" s="89" t="str">
        <f t="shared" si="12"/>
        <v/>
      </c>
      <c r="I90" s="90" t="str">
        <f t="shared" si="13"/>
        <v/>
      </c>
      <c r="J90" s="86" t="s">
        <v>93</v>
      </c>
      <c r="K90" s="87">
        <f>IFERROR(IF(J90="","",IF(J90=J89,"",VLOOKUP(J90,A!D$2:$F$469,MATCH($Q$1,A!D$1:$F$1),0))),0)</f>
        <v>100</v>
      </c>
      <c r="L90" s="87">
        <f t="shared" si="14"/>
        <v>0</v>
      </c>
      <c r="M90" s="94">
        <f t="shared" si="15"/>
        <v>0</v>
      </c>
      <c r="O90" s="86" t="str">
        <f t="shared" si="16"/>
        <v/>
      </c>
      <c r="P90" s="86" t="str">
        <f t="shared" si="17"/>
        <v/>
      </c>
      <c r="Q90" s="87">
        <v>100</v>
      </c>
      <c r="R90" s="95" t="e">
        <f>+IFERROR(VLOOKUP(N90,'Productos PD'!$C$2:$E$349,3,0),VLOOKUP(S90,'Productos PD'!$B$3:$D$349,3,0))</f>
        <v>#N/A</v>
      </c>
    </row>
    <row r="91" spans="1:18" ht="45" x14ac:dyDescent="0.25">
      <c r="A91" s="87">
        <f t="shared" si="9"/>
        <v>4</v>
      </c>
      <c r="B91" s="86" t="s">
        <v>5</v>
      </c>
      <c r="C91" s="88" t="str">
        <f>IFERROR(IF(OR(B91="",B91=B90),"",VLOOKUP(B91,A!B$2:$F$469,MATCH($Q$1,A!B$1:$F$1),0)),0)</f>
        <v/>
      </c>
      <c r="D91" s="89" t="str">
        <f t="shared" si="10"/>
        <v/>
      </c>
      <c r="E91" s="90" t="str">
        <f t="shared" si="11"/>
        <v/>
      </c>
      <c r="F91" s="91" t="s">
        <v>92</v>
      </c>
      <c r="G91" s="88" t="str">
        <f>IFERROR(IF(OR(F91="",F91=F90),"",VLOOKUP(F91,A!C$2:$F$469,MATCH($Q$1,A!C$1:$F$1),0)),0)</f>
        <v/>
      </c>
      <c r="H91" s="89" t="str">
        <f t="shared" si="12"/>
        <v/>
      </c>
      <c r="I91" s="90" t="str">
        <f t="shared" si="13"/>
        <v/>
      </c>
      <c r="J91" s="86" t="s">
        <v>93</v>
      </c>
      <c r="K91" s="87" t="str">
        <f>IFERROR(IF(J91="","",IF(J91=J90,"",VLOOKUP(J91,A!D$2:$F$469,MATCH($Q$1,A!D$1:$F$1),0))),0)</f>
        <v/>
      </c>
      <c r="L91" s="87" t="str">
        <f t="shared" si="14"/>
        <v/>
      </c>
      <c r="M91" s="94" t="str">
        <f t="shared" si="15"/>
        <v/>
      </c>
      <c r="N91" s="86" t="s">
        <v>94</v>
      </c>
      <c r="O91" s="86">
        <f t="shared" si="16"/>
        <v>51.838000000000001</v>
      </c>
      <c r="P91" s="86">
        <f t="shared" si="17"/>
        <v>0</v>
      </c>
      <c r="Q91" s="87">
        <v>51.838000000000001</v>
      </c>
      <c r="R91" s="95">
        <f>+IFERROR(VLOOKUP(N91,'Productos PD'!$C$2:$E$349,3,0),VLOOKUP(S91,'Productos PD'!$B$3:$D$349,3,0))</f>
        <v>0</v>
      </c>
    </row>
    <row r="92" spans="1:18" ht="45" x14ac:dyDescent="0.25">
      <c r="A92" s="87">
        <f t="shared" si="9"/>
        <v>4</v>
      </c>
      <c r="B92" s="86" t="s">
        <v>5</v>
      </c>
      <c r="C92" s="88" t="str">
        <f>IFERROR(IF(OR(B92="",B92=B91),"",VLOOKUP(B92,A!B$2:$F$469,MATCH($Q$1,A!B$1:$F$1),0)),0)</f>
        <v/>
      </c>
      <c r="D92" s="89" t="str">
        <f t="shared" si="10"/>
        <v/>
      </c>
      <c r="E92" s="90" t="str">
        <f t="shared" si="11"/>
        <v/>
      </c>
      <c r="F92" s="91" t="s">
        <v>92</v>
      </c>
      <c r="G92" s="88" t="str">
        <f>IFERROR(IF(OR(F92="",F92=F91),"",VLOOKUP(F92,A!C$2:$F$469,MATCH($Q$1,A!C$1:$F$1),0)),0)</f>
        <v/>
      </c>
      <c r="H92" s="89" t="str">
        <f t="shared" si="12"/>
        <v/>
      </c>
      <c r="I92" s="90" t="str">
        <f t="shared" si="13"/>
        <v/>
      </c>
      <c r="J92" s="86" t="s">
        <v>93</v>
      </c>
      <c r="K92" s="87" t="str">
        <f>IFERROR(IF(J92="","",IF(J92=J91,"",VLOOKUP(J92,A!D$2:$F$469,MATCH($Q$1,A!D$1:$F$1),0))),0)</f>
        <v/>
      </c>
      <c r="L92" s="87" t="str">
        <f t="shared" si="14"/>
        <v/>
      </c>
      <c r="M92" s="94" t="str">
        <f t="shared" si="15"/>
        <v/>
      </c>
      <c r="N92" s="86" t="s">
        <v>95</v>
      </c>
      <c r="O92" s="86">
        <f t="shared" si="16"/>
        <v>21.9</v>
      </c>
      <c r="P92" s="86">
        <f t="shared" si="17"/>
        <v>0</v>
      </c>
      <c r="Q92" s="87">
        <v>21.9</v>
      </c>
      <c r="R92" s="95">
        <f>+IFERROR(VLOOKUP(N92,'Productos PD'!$C$2:$E$349,3,0),VLOOKUP(S92,'Productos PD'!$B$3:$D$349,3,0))</f>
        <v>0</v>
      </c>
    </row>
    <row r="93" spans="1:18" ht="45" x14ac:dyDescent="0.25">
      <c r="A93" s="87">
        <f t="shared" si="9"/>
        <v>4</v>
      </c>
      <c r="B93" s="86" t="s">
        <v>5</v>
      </c>
      <c r="C93" s="88" t="str">
        <f>IFERROR(IF(OR(B93="",B93=B92),"",VLOOKUP(B93,A!B$2:$F$469,MATCH($Q$1,A!B$1:$F$1),0)),0)</f>
        <v/>
      </c>
      <c r="D93" s="89" t="str">
        <f t="shared" si="10"/>
        <v/>
      </c>
      <c r="E93" s="90" t="str">
        <f t="shared" si="11"/>
        <v/>
      </c>
      <c r="F93" s="91" t="s">
        <v>92</v>
      </c>
      <c r="G93" s="88" t="str">
        <f>IFERROR(IF(OR(F93="",F93=F92),"",VLOOKUP(F93,A!C$2:$F$469,MATCH($Q$1,A!C$1:$F$1),0)),0)</f>
        <v/>
      </c>
      <c r="H93" s="89" t="str">
        <f t="shared" si="12"/>
        <v/>
      </c>
      <c r="I93" s="90" t="str">
        <f t="shared" si="13"/>
        <v/>
      </c>
      <c r="J93" s="86" t="s">
        <v>93</v>
      </c>
      <c r="K93" s="87" t="str">
        <f>IFERROR(IF(J93="","",IF(J93=J92,"",VLOOKUP(J93,A!D$2:$F$469,MATCH($Q$1,A!D$1:$F$1),0))),0)</f>
        <v/>
      </c>
      <c r="L93" s="87" t="str">
        <f t="shared" si="14"/>
        <v/>
      </c>
      <c r="M93" s="94" t="str">
        <f t="shared" si="15"/>
        <v/>
      </c>
      <c r="N93" s="86" t="s">
        <v>96</v>
      </c>
      <c r="O93" s="86">
        <f t="shared" si="16"/>
        <v>4.6630000000000003</v>
      </c>
      <c r="P93" s="86">
        <f t="shared" si="17"/>
        <v>0</v>
      </c>
      <c r="Q93" s="87">
        <v>4.6630000000000003</v>
      </c>
      <c r="R93" s="95">
        <f>+IFERROR(VLOOKUP(N93,'Productos PD'!$C$2:$E$349,3,0),VLOOKUP(S93,'Productos PD'!$B$3:$D$349,3,0))</f>
        <v>0</v>
      </c>
    </row>
    <row r="94" spans="1:18" ht="75" x14ac:dyDescent="0.25">
      <c r="A94" s="87">
        <f t="shared" si="9"/>
        <v>4</v>
      </c>
      <c r="B94" s="86" t="s">
        <v>5</v>
      </c>
      <c r="C94" s="88" t="str">
        <f>IFERROR(IF(OR(B94="",B94=B93),"",VLOOKUP(B94,A!B$2:$F$469,MATCH($Q$1,A!B$1:$F$1),0)),0)</f>
        <v/>
      </c>
      <c r="D94" s="89" t="str">
        <f t="shared" si="10"/>
        <v/>
      </c>
      <c r="E94" s="90" t="str">
        <f t="shared" si="11"/>
        <v/>
      </c>
      <c r="F94" s="91" t="s">
        <v>92</v>
      </c>
      <c r="G94" s="88" t="str">
        <f>IFERROR(IF(OR(F94="",F94=F93),"",VLOOKUP(F94,A!C$2:$F$469,MATCH($Q$1,A!C$1:$F$1),0)),0)</f>
        <v/>
      </c>
      <c r="H94" s="89" t="str">
        <f t="shared" si="12"/>
        <v/>
      </c>
      <c r="I94" s="90" t="str">
        <f t="shared" si="13"/>
        <v/>
      </c>
      <c r="J94" s="86" t="s">
        <v>93</v>
      </c>
      <c r="K94" s="87" t="str">
        <f>IFERROR(IF(J94="","",IF(J94=J93,"",VLOOKUP(J94,A!D$2:$F$469,MATCH($Q$1,A!D$1:$F$1),0))),0)</f>
        <v/>
      </c>
      <c r="L94" s="87" t="str">
        <f t="shared" si="14"/>
        <v/>
      </c>
      <c r="M94" s="94" t="str">
        <f t="shared" si="15"/>
        <v/>
      </c>
      <c r="N94" s="86" t="s">
        <v>97</v>
      </c>
      <c r="O94" s="86">
        <f t="shared" si="16"/>
        <v>6.7810000000000006</v>
      </c>
      <c r="P94" s="86">
        <f t="shared" si="17"/>
        <v>0</v>
      </c>
      <c r="Q94" s="87">
        <v>6.7809999999999997</v>
      </c>
      <c r="R94" s="95">
        <f>+IFERROR(VLOOKUP(N94,'Productos PD'!$C$2:$E$349,3,0),VLOOKUP(S94,'Productos PD'!$B$3:$D$349,3,0))</f>
        <v>0</v>
      </c>
    </row>
    <row r="95" spans="1:18" ht="45" x14ac:dyDescent="0.25">
      <c r="A95" s="87">
        <f t="shared" si="9"/>
        <v>4</v>
      </c>
      <c r="B95" s="86" t="s">
        <v>5</v>
      </c>
      <c r="C95" s="88" t="str">
        <f>IFERROR(IF(OR(B95="",B95=B94),"",VLOOKUP(B95,A!B$2:$F$469,MATCH($Q$1,A!B$1:$F$1),0)),0)</f>
        <v/>
      </c>
      <c r="D95" s="89" t="str">
        <f t="shared" si="10"/>
        <v/>
      </c>
      <c r="E95" s="90" t="str">
        <f t="shared" si="11"/>
        <v/>
      </c>
      <c r="F95" s="91" t="s">
        <v>92</v>
      </c>
      <c r="G95" s="88" t="str">
        <f>IFERROR(IF(OR(F95="",F95=F94),"",VLOOKUP(F95,A!C$2:$F$469,MATCH($Q$1,A!C$1:$F$1),0)),0)</f>
        <v/>
      </c>
      <c r="H95" s="89" t="str">
        <f t="shared" si="12"/>
        <v/>
      </c>
      <c r="I95" s="90" t="str">
        <f t="shared" si="13"/>
        <v/>
      </c>
      <c r="J95" s="86" t="s">
        <v>93</v>
      </c>
      <c r="K95" s="87" t="str">
        <f>IFERROR(IF(J95="","",IF(J95=J94,"",VLOOKUP(J95,A!D$2:$F$469,MATCH($Q$1,A!D$1:$F$1),0))),0)</f>
        <v/>
      </c>
      <c r="L95" s="87" t="str">
        <f t="shared" si="14"/>
        <v/>
      </c>
      <c r="M95" s="94" t="str">
        <f t="shared" si="15"/>
        <v/>
      </c>
      <c r="N95" s="86" t="s">
        <v>98</v>
      </c>
      <c r="O95" s="86">
        <f t="shared" si="16"/>
        <v>2.7160000000000002</v>
      </c>
      <c r="P95" s="86">
        <f t="shared" si="17"/>
        <v>0</v>
      </c>
      <c r="Q95" s="87">
        <v>2.7160000000000002</v>
      </c>
      <c r="R95" s="95">
        <f>+IFERROR(VLOOKUP(N95,'Productos PD'!$C$2:$E$349,3,0),VLOOKUP(S95,'Productos PD'!$B$3:$D$349,3,0))</f>
        <v>0</v>
      </c>
    </row>
    <row r="96" spans="1:18" ht="45" x14ac:dyDescent="0.25">
      <c r="A96" s="87">
        <f t="shared" si="9"/>
        <v>4</v>
      </c>
      <c r="B96" s="86" t="s">
        <v>5</v>
      </c>
      <c r="C96" s="88" t="str">
        <f>IFERROR(IF(OR(B96="",B96=B95),"",VLOOKUP(B96,A!B$2:$F$469,MATCH($Q$1,A!B$1:$F$1),0)),0)</f>
        <v/>
      </c>
      <c r="D96" s="89" t="str">
        <f t="shared" si="10"/>
        <v/>
      </c>
      <c r="E96" s="90" t="str">
        <f t="shared" si="11"/>
        <v/>
      </c>
      <c r="F96" s="91" t="s">
        <v>92</v>
      </c>
      <c r="G96" s="88" t="str">
        <f>IFERROR(IF(OR(F96="",F96=F95),"",VLOOKUP(F96,A!C$2:$F$469,MATCH($Q$1,A!C$1:$F$1),0)),0)</f>
        <v/>
      </c>
      <c r="H96" s="89" t="str">
        <f t="shared" si="12"/>
        <v/>
      </c>
      <c r="I96" s="90" t="str">
        <f t="shared" si="13"/>
        <v/>
      </c>
      <c r="J96" s="86" t="s">
        <v>93</v>
      </c>
      <c r="K96" s="87" t="str">
        <f>IFERROR(IF(J96="","",IF(J96=J95,"",VLOOKUP(J96,A!D$2:$F$469,MATCH($Q$1,A!D$1:$F$1),0))),0)</f>
        <v/>
      </c>
      <c r="L96" s="87" t="str">
        <f t="shared" si="14"/>
        <v/>
      </c>
      <c r="M96" s="94" t="str">
        <f t="shared" si="15"/>
        <v/>
      </c>
      <c r="N96" s="86" t="s">
        <v>790</v>
      </c>
      <c r="O96" s="86">
        <f t="shared" si="16"/>
        <v>5.1470000000000002</v>
      </c>
      <c r="P96" s="86">
        <f t="shared" si="17"/>
        <v>0</v>
      </c>
      <c r="Q96" s="87">
        <v>5.1470000000000002</v>
      </c>
      <c r="R96" s="95">
        <f>+IFERROR(VLOOKUP(N96,'Productos PD'!$C$2:$E$349,3,0),VLOOKUP(S96,'Productos PD'!$B$3:$D$349,3,0))</f>
        <v>0</v>
      </c>
    </row>
    <row r="97" spans="1:18" ht="60" x14ac:dyDescent="0.25">
      <c r="A97" s="87">
        <f t="shared" si="9"/>
        <v>4</v>
      </c>
      <c r="B97" s="86" t="s">
        <v>5</v>
      </c>
      <c r="C97" s="88" t="str">
        <f>IFERROR(IF(OR(B97="",B97=B96),"",VLOOKUP(B97,A!B$2:$F$469,MATCH($Q$1,A!B$1:$F$1),0)),0)</f>
        <v/>
      </c>
      <c r="D97" s="89" t="str">
        <f t="shared" si="10"/>
        <v/>
      </c>
      <c r="E97" s="90" t="str">
        <f t="shared" si="11"/>
        <v/>
      </c>
      <c r="F97" s="91" t="s">
        <v>92</v>
      </c>
      <c r="G97" s="88" t="str">
        <f>IFERROR(IF(OR(F97="",F97=F96),"",VLOOKUP(F97,A!C$2:$F$469,MATCH($Q$1,A!C$1:$F$1),0)),0)</f>
        <v/>
      </c>
      <c r="H97" s="89" t="str">
        <f t="shared" si="12"/>
        <v/>
      </c>
      <c r="I97" s="90" t="str">
        <f t="shared" si="13"/>
        <v/>
      </c>
      <c r="J97" s="86" t="s">
        <v>93</v>
      </c>
      <c r="K97" s="87" t="str">
        <f>IFERROR(IF(J97="","",IF(J97=J96,"",VLOOKUP(J97,A!D$2:$F$469,MATCH($Q$1,A!D$1:$F$1),0))),0)</f>
        <v/>
      </c>
      <c r="L97" s="87" t="str">
        <f t="shared" si="14"/>
        <v/>
      </c>
      <c r="M97" s="94" t="str">
        <f t="shared" si="15"/>
        <v/>
      </c>
      <c r="N97" s="86" t="s">
        <v>789</v>
      </c>
      <c r="O97" s="86">
        <f t="shared" si="16"/>
        <v>3.6030000000000002</v>
      </c>
      <c r="P97" s="86">
        <f t="shared" si="17"/>
        <v>0</v>
      </c>
      <c r="Q97" s="87">
        <v>3.6030000000000002</v>
      </c>
      <c r="R97" s="95">
        <f>+IFERROR(VLOOKUP(N97,'Productos PD'!$C$2:$E$349,3,0),VLOOKUP(S97,'Productos PD'!$B$3:$D$349,3,0))</f>
        <v>0</v>
      </c>
    </row>
    <row r="98" spans="1:18" ht="30" x14ac:dyDescent="0.25">
      <c r="A98" s="87">
        <f t="shared" si="9"/>
        <v>4</v>
      </c>
      <c r="B98" s="86" t="s">
        <v>5</v>
      </c>
      <c r="C98" s="88" t="str">
        <f>IFERROR(IF(OR(B98="",B98=B97),"",VLOOKUP(B98,A!B$2:$F$469,MATCH($Q$1,A!B$1:$F$1),0)),0)</f>
        <v/>
      </c>
      <c r="D98" s="89" t="str">
        <f t="shared" si="10"/>
        <v/>
      </c>
      <c r="E98" s="90" t="str">
        <f t="shared" si="11"/>
        <v/>
      </c>
      <c r="F98" s="91" t="s">
        <v>92</v>
      </c>
      <c r="G98" s="88" t="str">
        <f>IFERROR(IF(OR(F98="",F98=F97),"",VLOOKUP(F98,A!C$2:$F$469,MATCH($Q$1,A!C$1:$F$1),0)),0)</f>
        <v/>
      </c>
      <c r="H98" s="89" t="str">
        <f t="shared" si="12"/>
        <v/>
      </c>
      <c r="I98" s="90" t="str">
        <f t="shared" si="13"/>
        <v/>
      </c>
      <c r="J98" s="86" t="s">
        <v>93</v>
      </c>
      <c r="K98" s="87" t="str">
        <f>IFERROR(IF(J98="","",IF(J98=J97,"",VLOOKUP(J98,A!D$2:$F$469,MATCH($Q$1,A!D$1:$F$1),0))),0)</f>
        <v/>
      </c>
      <c r="L98" s="87" t="str">
        <f t="shared" si="14"/>
        <v/>
      </c>
      <c r="M98" s="94" t="str">
        <f t="shared" si="15"/>
        <v/>
      </c>
      <c r="N98" s="86" t="s">
        <v>101</v>
      </c>
      <c r="O98" s="86">
        <f t="shared" si="16"/>
        <v>3.3519999999999999</v>
      </c>
      <c r="P98" s="86">
        <f t="shared" si="17"/>
        <v>0</v>
      </c>
      <c r="Q98" s="87">
        <v>3.3519999999999999</v>
      </c>
      <c r="R98" s="95">
        <f>+IFERROR(VLOOKUP(N98,'Productos PD'!$C$2:$E$349,3,0),VLOOKUP(S98,'Productos PD'!$B$3:$D$349,3,0))</f>
        <v>0</v>
      </c>
    </row>
    <row r="99" spans="1:18" ht="30" hidden="1" x14ac:dyDescent="0.25">
      <c r="A99" s="87">
        <f t="shared" si="9"/>
        <v>2</v>
      </c>
      <c r="B99" s="86" t="s">
        <v>5</v>
      </c>
      <c r="C99" s="88" t="str">
        <f>IFERROR(IF(OR(B99="",B99=B98),"",VLOOKUP(B99,A!B$2:$F$469,MATCH($Q$1,A!B$1:$F$1),0)),0)</f>
        <v/>
      </c>
      <c r="D99" s="89" t="str">
        <f t="shared" si="10"/>
        <v/>
      </c>
      <c r="E99" s="90" t="str">
        <f t="shared" si="11"/>
        <v/>
      </c>
      <c r="F99" s="91" t="s">
        <v>102</v>
      </c>
      <c r="G99" s="88">
        <f>IFERROR(IF(OR(F99="",F99=F98),"",VLOOKUP(F99,A!C$2:$F$469,MATCH($Q$1,A!C$1:$F$1),0)),0)</f>
        <v>2</v>
      </c>
      <c r="H99" s="89">
        <f t="shared" si="12"/>
        <v>0.73399613714285705</v>
      </c>
      <c r="I99" s="90">
        <f t="shared" si="13"/>
        <v>0.36699806857142853</v>
      </c>
      <c r="K99" s="87" t="str">
        <f>IFERROR(IF(J99="","",IF(J99=J98,"",VLOOKUP(J99,A!D$2:$F$469,MATCH($Q$1,A!D$1:$F$1),0))),0)</f>
        <v/>
      </c>
      <c r="L99" s="87" t="str">
        <f t="shared" si="14"/>
        <v/>
      </c>
      <c r="M99" s="94" t="str">
        <f t="shared" si="15"/>
        <v/>
      </c>
      <c r="O99" s="86" t="str">
        <f t="shared" si="16"/>
        <v/>
      </c>
      <c r="P99" s="86" t="str">
        <f t="shared" si="17"/>
        <v/>
      </c>
      <c r="Q99" s="87">
        <v>2</v>
      </c>
      <c r="R99" s="95" t="e">
        <f>+IFERROR(VLOOKUP(N99,'Productos PD'!$C$2:$E$349,3,0),VLOOKUP(S99,'Productos PD'!$B$3:$D$349,3,0))</f>
        <v>#N/A</v>
      </c>
    </row>
    <row r="100" spans="1:18" ht="30" hidden="1" x14ac:dyDescent="0.25">
      <c r="A100" s="87">
        <f t="shared" si="9"/>
        <v>3</v>
      </c>
      <c r="B100" s="86" t="s">
        <v>5</v>
      </c>
      <c r="C100" s="88" t="str">
        <f>IFERROR(IF(OR(B100="",B100=B99),"",VLOOKUP(B100,A!B$2:$F$469,MATCH($Q$1,A!B$1:$F$1),0)),0)</f>
        <v/>
      </c>
      <c r="D100" s="89" t="str">
        <f t="shared" si="10"/>
        <v/>
      </c>
      <c r="E100" s="90" t="str">
        <f t="shared" si="11"/>
        <v/>
      </c>
      <c r="F100" s="91" t="s">
        <v>102</v>
      </c>
      <c r="G100" s="88" t="str">
        <f>IFERROR(IF(OR(F100="",F100=F99),"",VLOOKUP(F100,A!C$2:$F$469,MATCH($Q$1,A!C$1:$F$1),0)),0)</f>
        <v/>
      </c>
      <c r="H100" s="89" t="str">
        <f t="shared" si="12"/>
        <v/>
      </c>
      <c r="I100" s="90" t="str">
        <f t="shared" si="13"/>
        <v/>
      </c>
      <c r="J100" s="86" t="s">
        <v>103</v>
      </c>
      <c r="K100" s="87">
        <f>IFERROR(IF(J100="","",IF(J100=J99,"",VLOOKUP(J100,A!D$2:$F$469,MATCH($Q$1,A!D$1:$F$1),0))),0)</f>
        <v>24.308</v>
      </c>
      <c r="L100" s="87">
        <f t="shared" si="14"/>
        <v>0</v>
      </c>
      <c r="M100" s="94">
        <f t="shared" si="15"/>
        <v>0</v>
      </c>
      <c r="O100" s="86" t="str">
        <f t="shared" si="16"/>
        <v/>
      </c>
      <c r="P100" s="86" t="str">
        <f t="shared" si="17"/>
        <v/>
      </c>
      <c r="Q100" s="87">
        <v>24.308</v>
      </c>
      <c r="R100" s="95" t="e">
        <f>+IFERROR(VLOOKUP(N100,'Productos PD'!$C$2:$E$349,3,0),VLOOKUP(S100,'Productos PD'!$B$3:$D$349,3,0))</f>
        <v>#N/A</v>
      </c>
    </row>
    <row r="101" spans="1:18" ht="30" x14ac:dyDescent="0.25">
      <c r="A101" s="87">
        <f t="shared" si="9"/>
        <v>4</v>
      </c>
      <c r="B101" s="86" t="s">
        <v>5</v>
      </c>
      <c r="C101" s="88" t="str">
        <f>IFERROR(IF(OR(B101="",B101=B100),"",VLOOKUP(B101,A!B$2:$F$469,MATCH($Q$1,A!B$1:$F$1),0)),0)</f>
        <v/>
      </c>
      <c r="D101" s="89" t="str">
        <f t="shared" si="10"/>
        <v/>
      </c>
      <c r="E101" s="90" t="str">
        <f t="shared" si="11"/>
        <v/>
      </c>
      <c r="F101" s="91" t="s">
        <v>102</v>
      </c>
      <c r="G101" s="88" t="str">
        <f>IFERROR(IF(OR(F101="",F101=F100),"",VLOOKUP(F101,A!C$2:$F$469,MATCH($Q$1,A!C$1:$F$1),0)),0)</f>
        <v/>
      </c>
      <c r="H101" s="89" t="str">
        <f t="shared" si="12"/>
        <v/>
      </c>
      <c r="I101" s="90" t="str">
        <f t="shared" si="13"/>
        <v/>
      </c>
      <c r="J101" s="86" t="s">
        <v>103</v>
      </c>
      <c r="K101" s="87" t="str">
        <f>IFERROR(IF(J101="","",IF(J101=J100,"",VLOOKUP(J101,A!D$2:$F$469,MATCH($Q$1,A!D$1:$F$1),0))),0)</f>
        <v/>
      </c>
      <c r="L101" s="87" t="str">
        <f t="shared" si="14"/>
        <v/>
      </c>
      <c r="M101" s="94" t="str">
        <f t="shared" si="15"/>
        <v/>
      </c>
      <c r="N101" s="86" t="s">
        <v>104</v>
      </c>
      <c r="O101" s="86">
        <f t="shared" si="16"/>
        <v>23.092599999999997</v>
      </c>
      <c r="P101" s="86">
        <f t="shared" si="17"/>
        <v>0</v>
      </c>
      <c r="Q101" s="87">
        <v>95</v>
      </c>
      <c r="R101" s="95">
        <f>+IFERROR(VLOOKUP(N101,'Productos PD'!$C$2:$E$349,3,0),VLOOKUP(S101,'Productos PD'!$B$3:$D$349,3,0))</f>
        <v>0</v>
      </c>
    </row>
    <row r="102" spans="1:18" ht="30" x14ac:dyDescent="0.25">
      <c r="A102" s="87">
        <f t="shared" si="9"/>
        <v>4</v>
      </c>
      <c r="B102" s="86" t="s">
        <v>5</v>
      </c>
      <c r="C102" s="88" t="str">
        <f>IFERROR(IF(OR(B102="",B102=B101),"",VLOOKUP(B102,A!B$2:$F$469,MATCH($Q$1,A!B$1:$F$1),0)),0)</f>
        <v/>
      </c>
      <c r="D102" s="89" t="str">
        <f t="shared" si="10"/>
        <v/>
      </c>
      <c r="E102" s="90" t="str">
        <f t="shared" si="11"/>
        <v/>
      </c>
      <c r="F102" s="91" t="s">
        <v>102</v>
      </c>
      <c r="G102" s="88" t="str">
        <f>IFERROR(IF(OR(F102="",F102=F101),"",VLOOKUP(F102,A!C$2:$F$469,MATCH($Q$1,A!C$1:$F$1),0)),0)</f>
        <v/>
      </c>
      <c r="H102" s="89" t="str">
        <f t="shared" si="12"/>
        <v/>
      </c>
      <c r="I102" s="90" t="str">
        <f t="shared" si="13"/>
        <v/>
      </c>
      <c r="J102" s="86" t="s">
        <v>103</v>
      </c>
      <c r="K102" s="87" t="str">
        <f>IFERROR(IF(J102="","",IF(J102=J101,"",VLOOKUP(J102,A!D$2:$F$469,MATCH($Q$1,A!D$1:$F$1),0))),0)</f>
        <v/>
      </c>
      <c r="L102" s="87" t="str">
        <f t="shared" si="14"/>
        <v/>
      </c>
      <c r="M102" s="94" t="str">
        <f t="shared" si="15"/>
        <v/>
      </c>
      <c r="N102" s="86" t="s">
        <v>105</v>
      </c>
      <c r="O102" s="86">
        <f t="shared" si="16"/>
        <v>1.2153999999999998</v>
      </c>
      <c r="P102" s="86">
        <f t="shared" si="17"/>
        <v>0</v>
      </c>
      <c r="Q102" s="87">
        <v>5</v>
      </c>
      <c r="R102" s="95">
        <f>+IFERROR(VLOOKUP(N102,'Productos PD'!$C$2:$E$349,3,0),VLOOKUP(S102,'Productos PD'!$B$3:$D$349,3,0))</f>
        <v>0</v>
      </c>
    </row>
    <row r="103" spans="1:18" ht="30" hidden="1" x14ac:dyDescent="0.25">
      <c r="A103" s="87">
        <f t="shared" si="9"/>
        <v>3</v>
      </c>
      <c r="B103" s="86" t="s">
        <v>5</v>
      </c>
      <c r="C103" s="88" t="str">
        <f>IFERROR(IF(OR(B103="",B103=B102),"",VLOOKUP(B103,A!B$2:$F$469,MATCH($Q$1,A!B$1:$F$1),0)),0)</f>
        <v/>
      </c>
      <c r="D103" s="89" t="str">
        <f t="shared" si="10"/>
        <v/>
      </c>
      <c r="E103" s="90" t="str">
        <f t="shared" si="11"/>
        <v/>
      </c>
      <c r="F103" s="91" t="s">
        <v>102</v>
      </c>
      <c r="G103" s="88" t="str">
        <f>IFERROR(IF(OR(F103="",F103=F102),"",VLOOKUP(F103,A!C$2:$F$469,MATCH($Q$1,A!C$1:$F$1),0)),0)</f>
        <v/>
      </c>
      <c r="H103" s="89" t="str">
        <f t="shared" si="12"/>
        <v/>
      </c>
      <c r="I103" s="90" t="str">
        <f t="shared" si="13"/>
        <v/>
      </c>
      <c r="J103" s="86" t="s">
        <v>106</v>
      </c>
      <c r="K103" s="87">
        <f>IFERROR(IF(J103="","",IF(J103=J102,"",VLOOKUP(J103,A!D$2:$F$469,MATCH($Q$1,A!D$1:$F$1),0))),0)</f>
        <v>75.691999999999993</v>
      </c>
      <c r="L103" s="87">
        <f t="shared" si="14"/>
        <v>36.699806857142853</v>
      </c>
      <c r="M103" s="94">
        <f t="shared" si="15"/>
        <v>0.48485714285714288</v>
      </c>
      <c r="O103" s="86" t="str">
        <f t="shared" si="16"/>
        <v/>
      </c>
      <c r="P103" s="86" t="str">
        <f t="shared" si="17"/>
        <v/>
      </c>
      <c r="Q103" s="87">
        <v>75.691999999999993</v>
      </c>
      <c r="R103" s="95" t="e">
        <f>+IFERROR(VLOOKUP(N103,'Productos PD'!$C$2:$E$349,3,0),VLOOKUP(S103,'Productos PD'!$B$3:$D$349,3,0))</f>
        <v>#N/A</v>
      </c>
    </row>
    <row r="104" spans="1:18" ht="30" x14ac:dyDescent="0.25">
      <c r="A104" s="87">
        <f t="shared" si="9"/>
        <v>4</v>
      </c>
      <c r="B104" s="86" t="s">
        <v>5</v>
      </c>
      <c r="C104" s="88" t="str">
        <f>IFERROR(IF(OR(B104="",B104=B103),"",VLOOKUP(B104,A!B$2:$F$469,MATCH($Q$1,A!B$1:$F$1),0)),0)</f>
        <v/>
      </c>
      <c r="D104" s="89" t="str">
        <f t="shared" si="10"/>
        <v/>
      </c>
      <c r="E104" s="90" t="str">
        <f t="shared" si="11"/>
        <v/>
      </c>
      <c r="F104" s="91" t="s">
        <v>102</v>
      </c>
      <c r="G104" s="88" t="str">
        <f>IFERROR(IF(OR(F104="",F104=F103),"",VLOOKUP(F104,A!C$2:$F$469,MATCH($Q$1,A!C$1:$F$1),0)),0)</f>
        <v/>
      </c>
      <c r="H104" s="89" t="str">
        <f t="shared" si="12"/>
        <v/>
      </c>
      <c r="I104" s="90" t="str">
        <f t="shared" si="13"/>
        <v/>
      </c>
      <c r="J104" s="86" t="s">
        <v>106</v>
      </c>
      <c r="K104" s="87" t="str">
        <f>IFERROR(IF(J104="","",IF(J104=J103,"",VLOOKUP(J104,A!D$2:$F$469,MATCH($Q$1,A!D$1:$F$1),0))),0)</f>
        <v/>
      </c>
      <c r="L104" s="87" t="str">
        <f t="shared" si="14"/>
        <v/>
      </c>
      <c r="M104" s="94" t="str">
        <f t="shared" si="15"/>
        <v/>
      </c>
      <c r="N104" s="86" t="s">
        <v>785</v>
      </c>
      <c r="O104" s="86">
        <f t="shared" si="16"/>
        <v>13.624559999999999</v>
      </c>
      <c r="P104" s="86">
        <f t="shared" si="17"/>
        <v>13.624559999999999</v>
      </c>
      <c r="Q104" s="87">
        <v>18</v>
      </c>
      <c r="R104" s="95">
        <f>+IFERROR(VLOOKUP(N104,'Productos PD'!$C$2:$E$349,3,0),VLOOKUP(S104,'Productos PD'!$B$3:$D$349,3,0))</f>
        <v>1</v>
      </c>
    </row>
    <row r="105" spans="1:18" ht="75" x14ac:dyDescent="0.25">
      <c r="A105" s="87">
        <f t="shared" si="9"/>
        <v>4</v>
      </c>
      <c r="B105" s="86" t="s">
        <v>5</v>
      </c>
      <c r="C105" s="88" t="str">
        <f>IFERROR(IF(OR(B105="",B105=B104),"",VLOOKUP(B105,A!B$2:$F$469,MATCH($Q$1,A!B$1:$F$1),0)),0)</f>
        <v/>
      </c>
      <c r="D105" s="89" t="str">
        <f t="shared" si="10"/>
        <v/>
      </c>
      <c r="E105" s="90" t="str">
        <f t="shared" si="11"/>
        <v/>
      </c>
      <c r="F105" s="91" t="s">
        <v>102</v>
      </c>
      <c r="G105" s="88" t="str">
        <f>IFERROR(IF(OR(F105="",F105=F104),"",VLOOKUP(F105,A!C$2:$F$469,MATCH($Q$1,A!C$1:$F$1),0)),0)</f>
        <v/>
      </c>
      <c r="H105" s="89" t="str">
        <f t="shared" si="12"/>
        <v/>
      </c>
      <c r="I105" s="90" t="str">
        <f t="shared" si="13"/>
        <v/>
      </c>
      <c r="J105" s="86" t="s">
        <v>106</v>
      </c>
      <c r="K105" s="87" t="str">
        <f>IFERROR(IF(J105="","",IF(J105=J104,"",VLOOKUP(J105,A!D$2:$F$469,MATCH($Q$1,A!D$1:$F$1),0))),0)</f>
        <v/>
      </c>
      <c r="L105" s="87" t="str">
        <f t="shared" si="14"/>
        <v/>
      </c>
      <c r="M105" s="94" t="str">
        <f t="shared" si="15"/>
        <v/>
      </c>
      <c r="N105" s="86" t="s">
        <v>108</v>
      </c>
      <c r="O105" s="86">
        <f t="shared" si="16"/>
        <v>12.86764</v>
      </c>
      <c r="P105" s="86">
        <f t="shared" si="17"/>
        <v>12.86764</v>
      </c>
      <c r="Q105" s="87">
        <v>17</v>
      </c>
      <c r="R105" s="95">
        <f>+IFERROR(VLOOKUP(N105,'Productos PD'!$C$2:$E$349,3,0),VLOOKUP(S105,'Productos PD'!$B$3:$D$349,3,0))</f>
        <v>1</v>
      </c>
    </row>
    <row r="106" spans="1:18" ht="45" x14ac:dyDescent="0.25">
      <c r="A106" s="87">
        <f t="shared" si="9"/>
        <v>4</v>
      </c>
      <c r="B106" s="86" t="s">
        <v>5</v>
      </c>
      <c r="C106" s="88" t="str">
        <f>IFERROR(IF(OR(B106="",B106=B105),"",VLOOKUP(B106,A!B$2:$F$469,MATCH($Q$1,A!B$1:$F$1),0)),0)</f>
        <v/>
      </c>
      <c r="D106" s="89" t="str">
        <f t="shared" si="10"/>
        <v/>
      </c>
      <c r="E106" s="90" t="str">
        <f t="shared" si="11"/>
        <v/>
      </c>
      <c r="F106" s="91" t="s">
        <v>102</v>
      </c>
      <c r="G106" s="88" t="str">
        <f>IFERROR(IF(OR(F106="",F106=F105),"",VLOOKUP(F106,A!C$2:$F$469,MATCH($Q$1,A!C$1:$F$1),0)),0)</f>
        <v/>
      </c>
      <c r="H106" s="89" t="str">
        <f t="shared" si="12"/>
        <v/>
      </c>
      <c r="I106" s="90" t="str">
        <f t="shared" si="13"/>
        <v/>
      </c>
      <c r="J106" s="86" t="s">
        <v>106</v>
      </c>
      <c r="K106" s="87" t="str">
        <f>IFERROR(IF(J106="","",IF(J106=J105,"",VLOOKUP(J106,A!D$2:$F$469,MATCH($Q$1,A!D$1:$F$1),0))),0)</f>
        <v/>
      </c>
      <c r="L106" s="87" t="str">
        <f t="shared" si="14"/>
        <v/>
      </c>
      <c r="M106" s="94" t="str">
        <f t="shared" si="15"/>
        <v/>
      </c>
      <c r="N106" s="86" t="s">
        <v>109</v>
      </c>
      <c r="O106" s="86">
        <f t="shared" si="16"/>
        <v>34.061399999999999</v>
      </c>
      <c r="P106" s="86">
        <f t="shared" si="17"/>
        <v>0</v>
      </c>
      <c r="Q106" s="87">
        <v>45</v>
      </c>
      <c r="R106" s="95">
        <f>+IFERROR(VLOOKUP(N106,'Productos PD'!$C$2:$E$349,3,0),VLOOKUP(S106,'Productos PD'!$B$3:$D$349,3,0))</f>
        <v>0</v>
      </c>
    </row>
    <row r="107" spans="1:18" ht="60" x14ac:dyDescent="0.25">
      <c r="A107" s="87">
        <f t="shared" si="9"/>
        <v>4</v>
      </c>
      <c r="B107" s="86" t="s">
        <v>5</v>
      </c>
      <c r="C107" s="88" t="str">
        <f>IFERROR(IF(OR(B107="",B107=B106),"",VLOOKUP(B107,A!B$2:$F$469,MATCH($Q$1,A!B$1:$F$1),0)),0)</f>
        <v/>
      </c>
      <c r="D107" s="89" t="str">
        <f t="shared" si="10"/>
        <v/>
      </c>
      <c r="E107" s="90" t="str">
        <f t="shared" si="11"/>
        <v/>
      </c>
      <c r="F107" s="91" t="s">
        <v>102</v>
      </c>
      <c r="G107" s="88" t="str">
        <f>IFERROR(IF(OR(F107="",F107=F106),"",VLOOKUP(F107,A!C$2:$F$469,MATCH($Q$1,A!C$1:$F$1),0)),0)</f>
        <v/>
      </c>
      <c r="H107" s="89" t="str">
        <f t="shared" si="12"/>
        <v/>
      </c>
      <c r="I107" s="90" t="str">
        <f t="shared" si="13"/>
        <v/>
      </c>
      <c r="J107" s="86" t="s">
        <v>106</v>
      </c>
      <c r="K107" s="87" t="str">
        <f>IFERROR(IF(J107="","",IF(J107=J106,"",VLOOKUP(J107,A!D$2:$F$469,MATCH($Q$1,A!D$1:$F$1),0))),0)</f>
        <v/>
      </c>
      <c r="L107" s="87" t="str">
        <f t="shared" si="14"/>
        <v/>
      </c>
      <c r="M107" s="94" t="str">
        <f t="shared" si="15"/>
        <v/>
      </c>
      <c r="N107" s="86" t="s">
        <v>784</v>
      </c>
      <c r="O107" s="86">
        <f t="shared" si="16"/>
        <v>11.3538</v>
      </c>
      <c r="P107" s="86">
        <f t="shared" si="17"/>
        <v>6.4230068571428562</v>
      </c>
      <c r="Q107" s="87">
        <v>15</v>
      </c>
      <c r="R107" s="95">
        <f>+IFERROR(VLOOKUP(N107,'Productos PD'!$C$2:$E$349,3,0),VLOOKUP(S107,'Productos PD'!$B$3:$D$349,3,0))</f>
        <v>0.56571428571428561</v>
      </c>
    </row>
    <row r="108" spans="1:18" ht="60" x14ac:dyDescent="0.25">
      <c r="A108" s="87">
        <f t="shared" si="9"/>
        <v>4</v>
      </c>
      <c r="B108" s="86" t="s">
        <v>5</v>
      </c>
      <c r="C108" s="88" t="str">
        <f>IFERROR(IF(OR(B108="",B108=B107),"",VLOOKUP(B108,A!B$2:$F$469,MATCH($Q$1,A!B$1:$F$1),0)),0)</f>
        <v/>
      </c>
      <c r="D108" s="89" t="str">
        <f t="shared" si="10"/>
        <v/>
      </c>
      <c r="E108" s="90" t="str">
        <f t="shared" si="11"/>
        <v/>
      </c>
      <c r="F108" s="91" t="s">
        <v>102</v>
      </c>
      <c r="G108" s="88" t="str">
        <f>IFERROR(IF(OR(F108="",F108=F107),"",VLOOKUP(F108,A!C$2:$F$469,MATCH($Q$1,A!C$1:$F$1),0)),0)</f>
        <v/>
      </c>
      <c r="H108" s="89" t="str">
        <f t="shared" si="12"/>
        <v/>
      </c>
      <c r="I108" s="90" t="str">
        <f t="shared" si="13"/>
        <v/>
      </c>
      <c r="J108" s="86" t="s">
        <v>106</v>
      </c>
      <c r="K108" s="87" t="str">
        <f>IFERROR(IF(J108="","",IF(J108=J107,"",VLOOKUP(J108,A!D$2:$F$469,MATCH($Q$1,A!D$1:$F$1),0))),0)</f>
        <v/>
      </c>
      <c r="L108" s="87" t="str">
        <f t="shared" si="14"/>
        <v/>
      </c>
      <c r="M108" s="94" t="str">
        <f t="shared" si="15"/>
        <v/>
      </c>
      <c r="N108" s="86" t="s">
        <v>111</v>
      </c>
      <c r="O108" s="86">
        <f t="shared" si="16"/>
        <v>3.7845999999999997</v>
      </c>
      <c r="P108" s="86">
        <f t="shared" si="17"/>
        <v>3.7845999999999997</v>
      </c>
      <c r="Q108" s="87">
        <v>5</v>
      </c>
      <c r="R108" s="95">
        <f>+IFERROR(VLOOKUP(N108,'Productos PD'!$C$2:$E$349,3,0),VLOOKUP(S108,'Productos PD'!$B$3:$D$349,3,0))</f>
        <v>1</v>
      </c>
    </row>
    <row r="109" spans="1:18" ht="30" hidden="1" x14ac:dyDescent="0.25">
      <c r="A109" s="87">
        <f t="shared" si="9"/>
        <v>2</v>
      </c>
      <c r="B109" s="86" t="s">
        <v>5</v>
      </c>
      <c r="C109" s="88" t="str">
        <f>IFERROR(IF(OR(B109="",B109=B108),"",VLOOKUP(B109,A!B$2:$F$469,MATCH($Q$1,A!B$1:$F$1),0)),0)</f>
        <v/>
      </c>
      <c r="D109" s="89" t="str">
        <f t="shared" si="10"/>
        <v/>
      </c>
      <c r="E109" s="90" t="str">
        <f t="shared" si="11"/>
        <v/>
      </c>
      <c r="F109" s="91" t="s">
        <v>112</v>
      </c>
      <c r="G109" s="88">
        <f>IFERROR(IF(OR(F109="",F109=F108),"",VLOOKUP(F109,A!C$2:$F$469,MATCH($Q$1,A!C$1:$F$1),0)),0)</f>
        <v>5</v>
      </c>
      <c r="H109" s="89">
        <f t="shared" si="12"/>
        <v>0</v>
      </c>
      <c r="I109" s="90">
        <f t="shared" si="13"/>
        <v>0</v>
      </c>
      <c r="K109" s="87" t="str">
        <f>IFERROR(IF(J109="","",IF(J109=J108,"",VLOOKUP(J109,A!D$2:$F$469,MATCH($Q$1,A!D$1:$F$1),0))),0)</f>
        <v/>
      </c>
      <c r="L109" s="87" t="str">
        <f t="shared" si="14"/>
        <v/>
      </c>
      <c r="M109" s="94" t="str">
        <f t="shared" si="15"/>
        <v/>
      </c>
      <c r="O109" s="86" t="str">
        <f t="shared" si="16"/>
        <v/>
      </c>
      <c r="P109" s="86" t="str">
        <f t="shared" si="17"/>
        <v/>
      </c>
      <c r="Q109" s="87">
        <v>5</v>
      </c>
      <c r="R109" s="95" t="e">
        <f>+IFERROR(VLOOKUP(N109,'Productos PD'!$C$2:$E$349,3,0),VLOOKUP(S109,'Productos PD'!$B$3:$D$349,3,0))</f>
        <v>#N/A</v>
      </c>
    </row>
    <row r="110" spans="1:18" ht="30" hidden="1" x14ac:dyDescent="0.25">
      <c r="A110" s="87">
        <f t="shared" si="9"/>
        <v>3</v>
      </c>
      <c r="B110" s="86" t="s">
        <v>5</v>
      </c>
      <c r="C110" s="88" t="str">
        <f>IFERROR(IF(OR(B110="",B110=B109),"",VLOOKUP(B110,A!B$2:$F$469,MATCH($Q$1,A!B$1:$F$1),0)),0)</f>
        <v/>
      </c>
      <c r="D110" s="89" t="str">
        <f t="shared" si="10"/>
        <v/>
      </c>
      <c r="E110" s="90" t="str">
        <f t="shared" si="11"/>
        <v/>
      </c>
      <c r="F110" s="91" t="s">
        <v>112</v>
      </c>
      <c r="G110" s="88" t="str">
        <f>IFERROR(IF(OR(F110="",F110=F109),"",VLOOKUP(F110,A!C$2:$F$469,MATCH($Q$1,A!C$1:$F$1),0)),0)</f>
        <v/>
      </c>
      <c r="H110" s="89" t="str">
        <f t="shared" si="12"/>
        <v/>
      </c>
      <c r="I110" s="90" t="str">
        <f t="shared" si="13"/>
        <v/>
      </c>
      <c r="J110" s="86" t="s">
        <v>113</v>
      </c>
      <c r="K110" s="87">
        <f>IFERROR(IF(J110="","",IF(J110=J109,"",VLOOKUP(J110,A!D$2:$F$469,MATCH($Q$1,A!D$1:$F$1),0))),0)</f>
        <v>85.328000000000003</v>
      </c>
      <c r="L110" s="87">
        <f t="shared" si="14"/>
        <v>0</v>
      </c>
      <c r="M110" s="94">
        <f t="shared" si="15"/>
        <v>0</v>
      </c>
      <c r="O110" s="86" t="str">
        <f t="shared" si="16"/>
        <v/>
      </c>
      <c r="P110" s="86" t="str">
        <f t="shared" si="17"/>
        <v/>
      </c>
      <c r="Q110" s="87">
        <v>85.328000000000003</v>
      </c>
      <c r="R110" s="95" t="e">
        <f>+IFERROR(VLOOKUP(N110,'Productos PD'!$C$2:$E$349,3,0),VLOOKUP(S110,'Productos PD'!$B$3:$D$349,3,0))</f>
        <v>#N/A</v>
      </c>
    </row>
    <row r="111" spans="1:18" ht="30" x14ac:dyDescent="0.25">
      <c r="A111" s="87">
        <f t="shared" si="9"/>
        <v>4</v>
      </c>
      <c r="B111" s="86" t="s">
        <v>5</v>
      </c>
      <c r="C111" s="88" t="str">
        <f>IFERROR(IF(OR(B111="",B111=B110),"",VLOOKUP(B111,A!B$2:$F$469,MATCH($Q$1,A!B$1:$F$1),0)),0)</f>
        <v/>
      </c>
      <c r="D111" s="89" t="str">
        <f t="shared" si="10"/>
        <v/>
      </c>
      <c r="E111" s="90" t="str">
        <f t="shared" si="11"/>
        <v/>
      </c>
      <c r="F111" s="91" t="s">
        <v>112</v>
      </c>
      <c r="G111" s="88" t="str">
        <f>IFERROR(IF(OR(F111="",F111=F110),"",VLOOKUP(F111,A!C$2:$F$469,MATCH($Q$1,A!C$1:$F$1),0)),0)</f>
        <v/>
      </c>
      <c r="H111" s="89" t="str">
        <f t="shared" si="12"/>
        <v/>
      </c>
      <c r="I111" s="90" t="str">
        <f t="shared" si="13"/>
        <v/>
      </c>
      <c r="J111" s="86" t="s">
        <v>113</v>
      </c>
      <c r="K111" s="87" t="str">
        <f>IFERROR(IF(J111="","",IF(J111=J110,"",VLOOKUP(J111,A!D$2:$F$469,MATCH($Q$1,A!D$1:$F$1),0))),0)</f>
        <v/>
      </c>
      <c r="L111" s="87" t="str">
        <f t="shared" si="14"/>
        <v/>
      </c>
      <c r="M111" s="94" t="str">
        <f t="shared" si="15"/>
        <v/>
      </c>
      <c r="N111" s="86" t="s">
        <v>114</v>
      </c>
      <c r="O111" s="86">
        <f t="shared" si="16"/>
        <v>4.2664</v>
      </c>
      <c r="P111" s="86">
        <f t="shared" si="17"/>
        <v>0</v>
      </c>
      <c r="Q111" s="87">
        <v>5</v>
      </c>
      <c r="R111" s="95">
        <f>+IFERROR(VLOOKUP(N111,'Productos PD'!$C$2:$E$349,3,0),VLOOKUP(S111,'Productos PD'!$B$3:$D$349,3,0))</f>
        <v>0</v>
      </c>
    </row>
    <row r="112" spans="1:18" ht="30" x14ac:dyDescent="0.25">
      <c r="A112" s="87">
        <f t="shared" si="9"/>
        <v>4</v>
      </c>
      <c r="B112" s="86" t="s">
        <v>5</v>
      </c>
      <c r="C112" s="88" t="str">
        <f>IFERROR(IF(OR(B112="",B112=B111),"",VLOOKUP(B112,A!B$2:$F$469,MATCH($Q$1,A!B$1:$F$1),0)),0)</f>
        <v/>
      </c>
      <c r="D112" s="89" t="str">
        <f t="shared" si="10"/>
        <v/>
      </c>
      <c r="E112" s="90" t="str">
        <f t="shared" si="11"/>
        <v/>
      </c>
      <c r="F112" s="91" t="s">
        <v>112</v>
      </c>
      <c r="G112" s="88" t="str">
        <f>IFERROR(IF(OR(F112="",F112=F111),"",VLOOKUP(F112,A!C$2:$F$469,MATCH($Q$1,A!C$1:$F$1),0)),0)</f>
        <v/>
      </c>
      <c r="H112" s="89" t="str">
        <f t="shared" si="12"/>
        <v/>
      </c>
      <c r="I112" s="90" t="str">
        <f t="shared" si="13"/>
        <v/>
      </c>
      <c r="J112" s="86" t="s">
        <v>113</v>
      </c>
      <c r="K112" s="87" t="str">
        <f>IFERROR(IF(J112="","",IF(J112=J111,"",VLOOKUP(J112,A!D$2:$F$469,MATCH($Q$1,A!D$1:$F$1),0))),0)</f>
        <v/>
      </c>
      <c r="L112" s="87" t="str">
        <f t="shared" si="14"/>
        <v/>
      </c>
      <c r="M112" s="94" t="str">
        <f t="shared" si="15"/>
        <v/>
      </c>
      <c r="N112" s="86" t="s">
        <v>780</v>
      </c>
      <c r="O112" s="86">
        <f t="shared" si="16"/>
        <v>81.061599999999999</v>
      </c>
      <c r="P112" s="86">
        <f t="shared" si="17"/>
        <v>0</v>
      </c>
      <c r="Q112" s="87">
        <v>95</v>
      </c>
      <c r="R112" s="95">
        <f>+IFERROR(VLOOKUP(N112,'Productos PD'!$C$2:$E$349,3,0),VLOOKUP(S112,'Productos PD'!$B$3:$D$349,3,0))</f>
        <v>0</v>
      </c>
    </row>
    <row r="113" spans="1:18" ht="30" hidden="1" x14ac:dyDescent="0.25">
      <c r="A113" s="87">
        <f t="shared" si="9"/>
        <v>3</v>
      </c>
      <c r="B113" s="86" t="s">
        <v>5</v>
      </c>
      <c r="C113" s="88" t="str">
        <f>IFERROR(IF(OR(B113="",B113=B112),"",VLOOKUP(B113,A!B$2:$F$469,MATCH($Q$1,A!B$1:$F$1),0)),0)</f>
        <v/>
      </c>
      <c r="D113" s="89" t="str">
        <f t="shared" si="10"/>
        <v/>
      </c>
      <c r="E113" s="90" t="str">
        <f t="shared" si="11"/>
        <v/>
      </c>
      <c r="F113" s="91" t="s">
        <v>112</v>
      </c>
      <c r="G113" s="88" t="str">
        <f>IFERROR(IF(OR(F113="",F113=F112),"",VLOOKUP(F113,A!C$2:$F$469,MATCH($Q$1,A!C$1:$F$1),0)),0)</f>
        <v/>
      </c>
      <c r="H113" s="89" t="str">
        <f t="shared" si="12"/>
        <v/>
      </c>
      <c r="I113" s="90" t="str">
        <f t="shared" si="13"/>
        <v/>
      </c>
      <c r="J113" s="86" t="s">
        <v>116</v>
      </c>
      <c r="K113" s="87">
        <f>IFERROR(IF(J113="","",IF(J113=J112,"",VLOOKUP(J113,A!D$2:$F$469,MATCH($Q$1,A!D$1:$F$1),0))),0)</f>
        <v>3.9380000000000002</v>
      </c>
      <c r="L113" s="87">
        <f t="shared" si="14"/>
        <v>0</v>
      </c>
      <c r="M113" s="94">
        <f t="shared" si="15"/>
        <v>0</v>
      </c>
      <c r="O113" s="86" t="str">
        <f t="shared" si="16"/>
        <v/>
      </c>
      <c r="P113" s="86" t="str">
        <f t="shared" si="17"/>
        <v/>
      </c>
      <c r="Q113" s="87">
        <v>3.9380000000000002</v>
      </c>
      <c r="R113" s="95" t="e">
        <f>+IFERROR(VLOOKUP(N113,'Productos PD'!$C$2:$E$349,3,0),VLOOKUP(S113,'Productos PD'!$B$3:$D$349,3,0))</f>
        <v>#N/A</v>
      </c>
    </row>
    <row r="114" spans="1:18" ht="45" x14ac:dyDescent="0.25">
      <c r="A114" s="87">
        <f t="shared" si="9"/>
        <v>4</v>
      </c>
      <c r="B114" s="86" t="s">
        <v>5</v>
      </c>
      <c r="C114" s="88" t="str">
        <f>IFERROR(IF(OR(B114="",B114=B113),"",VLOOKUP(B114,A!B$2:$F$469,MATCH($Q$1,A!B$1:$F$1),0)),0)</f>
        <v/>
      </c>
      <c r="D114" s="89" t="str">
        <f t="shared" si="10"/>
        <v/>
      </c>
      <c r="E114" s="90" t="str">
        <f t="shared" si="11"/>
        <v/>
      </c>
      <c r="F114" s="91" t="s">
        <v>112</v>
      </c>
      <c r="G114" s="88" t="str">
        <f>IFERROR(IF(OR(F114="",F114=F113),"",VLOOKUP(F114,A!C$2:$F$469,MATCH($Q$1,A!C$1:$F$1),0)),0)</f>
        <v/>
      </c>
      <c r="H114" s="89" t="str">
        <f t="shared" si="12"/>
        <v/>
      </c>
      <c r="I114" s="90" t="str">
        <f t="shared" si="13"/>
        <v/>
      </c>
      <c r="J114" s="86" t="s">
        <v>116</v>
      </c>
      <c r="K114" s="87" t="str">
        <f>IFERROR(IF(J114="","",IF(J114=J113,"",VLOOKUP(J114,A!D$2:$F$469,MATCH($Q$1,A!D$1:$F$1),0))),0)</f>
        <v/>
      </c>
      <c r="L114" s="87" t="str">
        <f t="shared" si="14"/>
        <v/>
      </c>
      <c r="M114" s="94" t="str">
        <f t="shared" si="15"/>
        <v/>
      </c>
      <c r="N114" s="86" t="s">
        <v>117</v>
      </c>
      <c r="O114" s="86">
        <f t="shared" si="16"/>
        <v>2.9535</v>
      </c>
      <c r="P114" s="86">
        <f t="shared" si="17"/>
        <v>0</v>
      </c>
      <c r="Q114" s="87">
        <v>75</v>
      </c>
      <c r="R114" s="95">
        <f>+IFERROR(VLOOKUP(N114,'Productos PD'!$C$2:$E$349,3,0),VLOOKUP(S114,'Productos PD'!$B$3:$D$349,3,0))</f>
        <v>0</v>
      </c>
    </row>
    <row r="115" spans="1:18" ht="45" x14ac:dyDescent="0.25">
      <c r="A115" s="87">
        <f t="shared" si="9"/>
        <v>4</v>
      </c>
      <c r="B115" s="86" t="s">
        <v>5</v>
      </c>
      <c r="C115" s="88" t="str">
        <f>IFERROR(IF(OR(B115="",B115=B114),"",VLOOKUP(B115,A!B$2:$F$469,MATCH($Q$1,A!B$1:$F$1),0)),0)</f>
        <v/>
      </c>
      <c r="D115" s="89" t="str">
        <f t="shared" si="10"/>
        <v/>
      </c>
      <c r="E115" s="90" t="str">
        <f t="shared" si="11"/>
        <v/>
      </c>
      <c r="F115" s="91" t="s">
        <v>112</v>
      </c>
      <c r="G115" s="88" t="str">
        <f>IFERROR(IF(OR(F115="",F115=F114),"",VLOOKUP(F115,A!C$2:$F$469,MATCH($Q$1,A!C$1:$F$1),0)),0)</f>
        <v/>
      </c>
      <c r="H115" s="89" t="str">
        <f t="shared" si="12"/>
        <v/>
      </c>
      <c r="I115" s="90" t="str">
        <f t="shared" si="13"/>
        <v/>
      </c>
      <c r="J115" s="86" t="s">
        <v>116</v>
      </c>
      <c r="K115" s="87" t="str">
        <f>IFERROR(IF(J115="","",IF(J115=J114,"",VLOOKUP(J115,A!D$2:$F$469,MATCH($Q$1,A!D$1:$F$1),0))),0)</f>
        <v/>
      </c>
      <c r="L115" s="87" t="str">
        <f t="shared" si="14"/>
        <v/>
      </c>
      <c r="M115" s="94" t="str">
        <f t="shared" si="15"/>
        <v/>
      </c>
      <c r="N115" s="86" t="s">
        <v>118</v>
      </c>
      <c r="O115" s="86">
        <f t="shared" si="16"/>
        <v>0.98450000000000004</v>
      </c>
      <c r="P115" s="86">
        <f t="shared" si="17"/>
        <v>0</v>
      </c>
      <c r="Q115" s="87">
        <v>25</v>
      </c>
      <c r="R115" s="95">
        <f>+IFERROR(VLOOKUP(N115,'Productos PD'!$C$2:$E$349,3,0),VLOOKUP(S115,'Productos PD'!$B$3:$D$349,3,0))</f>
        <v>0</v>
      </c>
    </row>
    <row r="116" spans="1:18" ht="30" hidden="1" x14ac:dyDescent="0.25">
      <c r="A116" s="87">
        <f t="shared" si="9"/>
        <v>3</v>
      </c>
      <c r="B116" s="86" t="s">
        <v>5</v>
      </c>
      <c r="C116" s="88" t="str">
        <f>IFERROR(IF(OR(B116="",B116=B115),"",VLOOKUP(B116,A!B$2:$F$469,MATCH($Q$1,A!B$1:$F$1),0)),0)</f>
        <v/>
      </c>
      <c r="D116" s="89" t="str">
        <f t="shared" si="10"/>
        <v/>
      </c>
      <c r="E116" s="90" t="str">
        <f t="shared" si="11"/>
        <v/>
      </c>
      <c r="F116" s="91" t="s">
        <v>112</v>
      </c>
      <c r="G116" s="88" t="str">
        <f>IFERROR(IF(OR(F116="",F116=F115),"",VLOOKUP(F116,A!C$2:$F$469,MATCH($Q$1,A!C$1:$F$1),0)),0)</f>
        <v/>
      </c>
      <c r="H116" s="89" t="str">
        <f t="shared" si="12"/>
        <v/>
      </c>
      <c r="I116" s="90" t="str">
        <f t="shared" si="13"/>
        <v/>
      </c>
      <c r="J116" s="86" t="s">
        <v>119</v>
      </c>
      <c r="K116" s="87">
        <f>IFERROR(IF(J116="","",IF(J116=J115,"",VLOOKUP(J116,A!D$2:$F$469,MATCH($Q$1,A!D$1:$F$1),0))),0)</f>
        <v>10.734</v>
      </c>
      <c r="L116" s="87">
        <f t="shared" si="14"/>
        <v>0</v>
      </c>
      <c r="M116" s="94">
        <f t="shared" si="15"/>
        <v>0</v>
      </c>
      <c r="O116" s="86" t="str">
        <f t="shared" si="16"/>
        <v/>
      </c>
      <c r="P116" s="86" t="str">
        <f t="shared" si="17"/>
        <v/>
      </c>
      <c r="Q116" s="87">
        <v>10.734</v>
      </c>
      <c r="R116" s="95" t="e">
        <f>+IFERROR(VLOOKUP(N116,'Productos PD'!$C$2:$E$349,3,0),VLOOKUP(S116,'Productos PD'!$B$3:$D$349,3,0))</f>
        <v>#N/A</v>
      </c>
    </row>
    <row r="117" spans="1:18" ht="30" x14ac:dyDescent="0.25">
      <c r="A117" s="87">
        <f t="shared" si="9"/>
        <v>4</v>
      </c>
      <c r="B117" s="86" t="s">
        <v>5</v>
      </c>
      <c r="C117" s="88" t="str">
        <f>IFERROR(IF(OR(B117="",B117=B116),"",VLOOKUP(B117,A!B$2:$F$469,MATCH($Q$1,A!B$1:$F$1),0)),0)</f>
        <v/>
      </c>
      <c r="D117" s="89" t="str">
        <f t="shared" si="10"/>
        <v/>
      </c>
      <c r="E117" s="90" t="str">
        <f t="shared" si="11"/>
        <v/>
      </c>
      <c r="F117" s="91" t="s">
        <v>112</v>
      </c>
      <c r="G117" s="88" t="str">
        <f>IFERROR(IF(OR(F117="",F117=F116),"",VLOOKUP(F117,A!C$2:$F$469,MATCH($Q$1,A!C$1:$F$1),0)),0)</f>
        <v/>
      </c>
      <c r="H117" s="89" t="str">
        <f t="shared" si="12"/>
        <v/>
      </c>
      <c r="I117" s="90" t="str">
        <f t="shared" si="13"/>
        <v/>
      </c>
      <c r="J117" s="86" t="s">
        <v>119</v>
      </c>
      <c r="K117" s="87" t="str">
        <f>IFERROR(IF(J117="","",IF(J117=J116,"",VLOOKUP(J117,A!D$2:$F$469,MATCH($Q$1,A!D$1:$F$1),0))),0)</f>
        <v/>
      </c>
      <c r="L117" s="87" t="str">
        <f t="shared" si="14"/>
        <v/>
      </c>
      <c r="M117" s="94" t="str">
        <f t="shared" si="15"/>
        <v/>
      </c>
      <c r="N117" s="86" t="s">
        <v>120</v>
      </c>
      <c r="O117" s="86">
        <f t="shared" si="16"/>
        <v>1.6100999999999999</v>
      </c>
      <c r="P117" s="86">
        <f t="shared" si="17"/>
        <v>0</v>
      </c>
      <c r="Q117" s="87">
        <v>15</v>
      </c>
      <c r="R117" s="95">
        <f>+IFERROR(VLOOKUP(N117,'Productos PD'!$C$2:$E$349,3,0),VLOOKUP(S117,'Productos PD'!$B$3:$D$349,3,0))</f>
        <v>0</v>
      </c>
    </row>
    <row r="118" spans="1:18" ht="60" x14ac:dyDescent="0.25">
      <c r="A118" s="87">
        <f t="shared" si="9"/>
        <v>4</v>
      </c>
      <c r="B118" s="86" t="s">
        <v>5</v>
      </c>
      <c r="C118" s="88" t="str">
        <f>IFERROR(IF(OR(B118="",B118=B117),"",VLOOKUP(B118,A!B$2:$F$469,MATCH($Q$1,A!B$1:$F$1),0)),0)</f>
        <v/>
      </c>
      <c r="D118" s="89" t="str">
        <f t="shared" si="10"/>
        <v/>
      </c>
      <c r="E118" s="90" t="str">
        <f t="shared" si="11"/>
        <v/>
      </c>
      <c r="F118" s="91" t="s">
        <v>112</v>
      </c>
      <c r="G118" s="88" t="str">
        <f>IFERROR(IF(OR(F118="",F118=F117),"",VLOOKUP(F118,A!C$2:$F$469,MATCH($Q$1,A!C$1:$F$1),0)),0)</f>
        <v/>
      </c>
      <c r="H118" s="89" t="str">
        <f t="shared" si="12"/>
        <v/>
      </c>
      <c r="I118" s="90" t="str">
        <f t="shared" si="13"/>
        <v/>
      </c>
      <c r="J118" s="86" t="s">
        <v>119</v>
      </c>
      <c r="K118" s="87" t="str">
        <f>IFERROR(IF(J118="","",IF(J118=J117,"",VLOOKUP(J118,A!D$2:$F$469,MATCH($Q$1,A!D$1:$F$1),0))),0)</f>
        <v/>
      </c>
      <c r="L118" s="87" t="str">
        <f t="shared" si="14"/>
        <v/>
      </c>
      <c r="M118" s="94" t="str">
        <f t="shared" si="15"/>
        <v/>
      </c>
      <c r="N118" s="86" t="s">
        <v>121</v>
      </c>
      <c r="O118" s="86">
        <f t="shared" si="16"/>
        <v>4.2936000000000005</v>
      </c>
      <c r="P118" s="86">
        <f t="shared" si="17"/>
        <v>0</v>
      </c>
      <c r="Q118" s="87">
        <v>40</v>
      </c>
      <c r="R118" s="95">
        <f>+IFERROR(VLOOKUP(N118,'Productos PD'!$C$2:$E$349,3,0),VLOOKUP(S118,'Productos PD'!$B$3:$D$349,3,0))</f>
        <v>0</v>
      </c>
    </row>
    <row r="119" spans="1:18" ht="45" x14ac:dyDescent="0.25">
      <c r="A119" s="87">
        <f t="shared" si="9"/>
        <v>4</v>
      </c>
      <c r="B119" s="86" t="s">
        <v>5</v>
      </c>
      <c r="C119" s="88" t="str">
        <f>IFERROR(IF(OR(B119="",B119=B118),"",VLOOKUP(B119,A!B$2:$F$469,MATCH($Q$1,A!B$1:$F$1),0)),0)</f>
        <v/>
      </c>
      <c r="D119" s="89" t="str">
        <f t="shared" si="10"/>
        <v/>
      </c>
      <c r="E119" s="90" t="str">
        <f t="shared" si="11"/>
        <v/>
      </c>
      <c r="F119" s="91" t="s">
        <v>112</v>
      </c>
      <c r="G119" s="88" t="str">
        <f>IFERROR(IF(OR(F119="",F119=F118),"",VLOOKUP(F119,A!C$2:$F$469,MATCH($Q$1,A!C$1:$F$1),0)),0)</f>
        <v/>
      </c>
      <c r="H119" s="89" t="str">
        <f t="shared" si="12"/>
        <v/>
      </c>
      <c r="I119" s="90" t="str">
        <f t="shared" si="13"/>
        <v/>
      </c>
      <c r="J119" s="86" t="s">
        <v>119</v>
      </c>
      <c r="K119" s="87" t="str">
        <f>IFERROR(IF(J119="","",IF(J119=J118,"",VLOOKUP(J119,A!D$2:$F$469,MATCH($Q$1,A!D$1:$F$1),0))),0)</f>
        <v/>
      </c>
      <c r="L119" s="87" t="str">
        <f t="shared" si="14"/>
        <v/>
      </c>
      <c r="M119" s="94" t="str">
        <f t="shared" si="15"/>
        <v/>
      </c>
      <c r="N119" s="86" t="s">
        <v>122</v>
      </c>
      <c r="O119" s="86">
        <f t="shared" si="16"/>
        <v>0.53670000000000007</v>
      </c>
      <c r="P119" s="86">
        <f t="shared" si="17"/>
        <v>0</v>
      </c>
      <c r="Q119" s="87">
        <v>5</v>
      </c>
      <c r="R119" s="95">
        <f>+IFERROR(VLOOKUP(N119,'Productos PD'!$C$2:$E$349,3,0),VLOOKUP(S119,'Productos PD'!$B$3:$D$349,3,0))</f>
        <v>0</v>
      </c>
    </row>
    <row r="120" spans="1:18" ht="45" x14ac:dyDescent="0.25">
      <c r="A120" s="87">
        <f t="shared" si="9"/>
        <v>4</v>
      </c>
      <c r="B120" s="86" t="s">
        <v>5</v>
      </c>
      <c r="C120" s="88" t="str">
        <f>IFERROR(IF(OR(B120="",B120=B119),"",VLOOKUP(B120,A!B$2:$F$469,MATCH($Q$1,A!B$1:$F$1),0)),0)</f>
        <v/>
      </c>
      <c r="D120" s="89" t="str">
        <f t="shared" si="10"/>
        <v/>
      </c>
      <c r="E120" s="90" t="str">
        <f t="shared" si="11"/>
        <v/>
      </c>
      <c r="F120" s="91" t="s">
        <v>112</v>
      </c>
      <c r="G120" s="88" t="str">
        <f>IFERROR(IF(OR(F120="",F120=F119),"",VLOOKUP(F120,A!C$2:$F$469,MATCH($Q$1,A!C$1:$F$1),0)),0)</f>
        <v/>
      </c>
      <c r="H120" s="89" t="str">
        <f t="shared" si="12"/>
        <v/>
      </c>
      <c r="I120" s="90" t="str">
        <f t="shared" si="13"/>
        <v/>
      </c>
      <c r="J120" s="86" t="s">
        <v>119</v>
      </c>
      <c r="K120" s="87" t="str">
        <f>IFERROR(IF(J120="","",IF(J120=J119,"",VLOOKUP(J120,A!D$2:$F$469,MATCH($Q$1,A!D$1:$F$1),0))),0)</f>
        <v/>
      </c>
      <c r="L120" s="87" t="str">
        <f t="shared" si="14"/>
        <v/>
      </c>
      <c r="M120" s="94" t="str">
        <f t="shared" si="15"/>
        <v/>
      </c>
      <c r="N120" s="86" t="s">
        <v>123</v>
      </c>
      <c r="O120" s="86">
        <f t="shared" si="16"/>
        <v>2.6835000000000004</v>
      </c>
      <c r="P120" s="86">
        <f t="shared" si="17"/>
        <v>0</v>
      </c>
      <c r="Q120" s="87">
        <v>25</v>
      </c>
      <c r="R120" s="95">
        <f>+IFERROR(VLOOKUP(N120,'Productos PD'!$C$2:$E$349,3,0),VLOOKUP(S120,'Productos PD'!$B$3:$D$349,3,0))</f>
        <v>0</v>
      </c>
    </row>
    <row r="121" spans="1:18" ht="60" x14ac:dyDescent="0.25">
      <c r="A121" s="87">
        <f t="shared" si="9"/>
        <v>4</v>
      </c>
      <c r="B121" s="86" t="s">
        <v>5</v>
      </c>
      <c r="C121" s="88" t="str">
        <f>IFERROR(IF(OR(B121="",B121=B120),"",VLOOKUP(B121,A!B$2:$F$469,MATCH($Q$1,A!B$1:$F$1),0)),0)</f>
        <v/>
      </c>
      <c r="D121" s="89" t="str">
        <f t="shared" si="10"/>
        <v/>
      </c>
      <c r="E121" s="90" t="str">
        <f t="shared" si="11"/>
        <v/>
      </c>
      <c r="F121" s="91" t="s">
        <v>112</v>
      </c>
      <c r="G121" s="88" t="str">
        <f>IFERROR(IF(OR(F121="",F121=F120),"",VLOOKUP(F121,A!C$2:$F$469,MATCH($Q$1,A!C$1:$F$1),0)),0)</f>
        <v/>
      </c>
      <c r="H121" s="89" t="str">
        <f t="shared" si="12"/>
        <v/>
      </c>
      <c r="I121" s="90" t="str">
        <f t="shared" si="13"/>
        <v/>
      </c>
      <c r="J121" s="86" t="s">
        <v>119</v>
      </c>
      <c r="K121" s="87" t="str">
        <f>IFERROR(IF(J121="","",IF(J121=J120,"",VLOOKUP(J121,A!D$2:$F$469,MATCH($Q$1,A!D$1:$F$1),0))),0)</f>
        <v/>
      </c>
      <c r="L121" s="87" t="str">
        <f t="shared" si="14"/>
        <v/>
      </c>
      <c r="M121" s="94" t="str">
        <f t="shared" si="15"/>
        <v/>
      </c>
      <c r="N121" s="86" t="s">
        <v>124</v>
      </c>
      <c r="O121" s="86">
        <f t="shared" si="16"/>
        <v>1.6100999999999999</v>
      </c>
      <c r="P121" s="86">
        <f t="shared" si="17"/>
        <v>0</v>
      </c>
      <c r="Q121" s="87">
        <v>15</v>
      </c>
      <c r="R121" s="95">
        <f>+IFERROR(VLOOKUP(N121,'Productos PD'!$C$2:$E$349,3,0),VLOOKUP(S121,'Productos PD'!$B$3:$D$349,3,0))</f>
        <v>0</v>
      </c>
    </row>
    <row r="122" spans="1:18" ht="30" hidden="1" x14ac:dyDescent="0.25">
      <c r="A122" s="87">
        <f t="shared" si="9"/>
        <v>2</v>
      </c>
      <c r="B122" s="86" t="s">
        <v>5</v>
      </c>
      <c r="C122" s="88" t="str">
        <f>IFERROR(IF(OR(B122="",B122=B121),"",VLOOKUP(B122,A!B$2:$F$469,MATCH($Q$1,A!B$1:$F$1),0)),0)</f>
        <v/>
      </c>
      <c r="D122" s="89" t="str">
        <f t="shared" si="10"/>
        <v/>
      </c>
      <c r="E122" s="90" t="str">
        <f t="shared" si="11"/>
        <v/>
      </c>
      <c r="F122" s="91" t="s">
        <v>125</v>
      </c>
      <c r="G122" s="88">
        <f>IFERROR(IF(OR(F122="",F122=F121),"",VLOOKUP(F122,A!C$2:$F$469,MATCH($Q$1,A!C$1:$F$1),0)),0)</f>
        <v>1</v>
      </c>
      <c r="H122" s="89">
        <f t="shared" si="12"/>
        <v>0</v>
      </c>
      <c r="I122" s="90">
        <f t="shared" si="13"/>
        <v>0</v>
      </c>
      <c r="K122" s="87" t="str">
        <f>IFERROR(IF(J122="","",IF(J122=J121,"",VLOOKUP(J122,A!D$2:$F$469,MATCH($Q$1,A!D$1:$F$1),0))),0)</f>
        <v/>
      </c>
      <c r="L122" s="87" t="str">
        <f t="shared" si="14"/>
        <v/>
      </c>
      <c r="M122" s="94" t="str">
        <f t="shared" si="15"/>
        <v/>
      </c>
      <c r="O122" s="86" t="str">
        <f t="shared" si="16"/>
        <v/>
      </c>
      <c r="P122" s="86" t="str">
        <f t="shared" si="17"/>
        <v/>
      </c>
      <c r="Q122" s="87">
        <v>1</v>
      </c>
      <c r="R122" s="95" t="e">
        <f>+IFERROR(VLOOKUP(N122,'Productos PD'!$C$2:$E$349,3,0),VLOOKUP(S122,'Productos PD'!$B$3:$D$349,3,0))</f>
        <v>#N/A</v>
      </c>
    </row>
    <row r="123" spans="1:18" ht="30" hidden="1" x14ac:dyDescent="0.25">
      <c r="A123" s="87">
        <f t="shared" si="9"/>
        <v>3</v>
      </c>
      <c r="B123" s="86" t="s">
        <v>5</v>
      </c>
      <c r="C123" s="88" t="str">
        <f>IFERROR(IF(OR(B123="",B123=B122),"",VLOOKUP(B123,A!B$2:$F$469,MATCH($Q$1,A!B$1:$F$1),0)),0)</f>
        <v/>
      </c>
      <c r="D123" s="89" t="str">
        <f t="shared" si="10"/>
        <v/>
      </c>
      <c r="E123" s="90" t="str">
        <f t="shared" si="11"/>
        <v/>
      </c>
      <c r="F123" s="91" t="s">
        <v>125</v>
      </c>
      <c r="G123" s="88" t="str">
        <f>IFERROR(IF(OR(F123="",F123=F122),"",VLOOKUP(F123,A!C$2:$F$469,MATCH($Q$1,A!C$1:$F$1),0)),0)</f>
        <v/>
      </c>
      <c r="H123" s="89" t="str">
        <f t="shared" si="12"/>
        <v/>
      </c>
      <c r="I123" s="90" t="str">
        <f t="shared" si="13"/>
        <v/>
      </c>
      <c r="J123" s="86" t="s">
        <v>126</v>
      </c>
      <c r="K123" s="87">
        <f>IFERROR(IF(J123="","",IF(J123=J122,"",VLOOKUP(J123,A!D$2:$F$469,MATCH($Q$1,A!D$1:$F$1),0))),0)</f>
        <v>100</v>
      </c>
      <c r="L123" s="87">
        <f t="shared" si="14"/>
        <v>0</v>
      </c>
      <c r="M123" s="94">
        <f t="shared" si="15"/>
        <v>0</v>
      </c>
      <c r="O123" s="86" t="str">
        <f t="shared" si="16"/>
        <v/>
      </c>
      <c r="P123" s="86" t="str">
        <f t="shared" si="17"/>
        <v/>
      </c>
      <c r="Q123" s="87">
        <v>100</v>
      </c>
      <c r="R123" s="95" t="e">
        <f>+IFERROR(VLOOKUP(N123,'Productos PD'!$C$2:$E$349,3,0),VLOOKUP(S123,'Productos PD'!$B$3:$D$349,3,0))</f>
        <v>#N/A</v>
      </c>
    </row>
    <row r="124" spans="1:18" ht="75" x14ac:dyDescent="0.25">
      <c r="A124" s="87">
        <f t="shared" si="9"/>
        <v>4</v>
      </c>
      <c r="B124" s="86" t="s">
        <v>5</v>
      </c>
      <c r="C124" s="88" t="str">
        <f>IFERROR(IF(OR(B124="",B124=B123),"",VLOOKUP(B124,A!B$2:$F$469,MATCH($Q$1,A!B$1:$F$1),0)),0)</f>
        <v/>
      </c>
      <c r="D124" s="89" t="str">
        <f t="shared" si="10"/>
        <v/>
      </c>
      <c r="E124" s="90" t="str">
        <f t="shared" si="11"/>
        <v/>
      </c>
      <c r="F124" s="91" t="s">
        <v>125</v>
      </c>
      <c r="G124" s="88" t="str">
        <f>IFERROR(IF(OR(F124="",F124=F123),"",VLOOKUP(F124,A!C$2:$F$469,MATCH($Q$1,A!C$1:$F$1),0)),0)</f>
        <v/>
      </c>
      <c r="H124" s="89" t="str">
        <f t="shared" si="12"/>
        <v/>
      </c>
      <c r="I124" s="90" t="str">
        <f t="shared" si="13"/>
        <v/>
      </c>
      <c r="J124" s="86" t="s">
        <v>126</v>
      </c>
      <c r="K124" s="87" t="str">
        <f>IFERROR(IF(J124="","",IF(J124=J123,"",VLOOKUP(J124,A!D$2:$F$469,MATCH($Q$1,A!D$1:$F$1),0))),0)</f>
        <v/>
      </c>
      <c r="L124" s="87" t="str">
        <f t="shared" si="14"/>
        <v/>
      </c>
      <c r="M124" s="94" t="str">
        <f t="shared" si="15"/>
        <v/>
      </c>
      <c r="N124" s="86" t="s">
        <v>782</v>
      </c>
      <c r="O124" s="86">
        <f t="shared" si="16"/>
        <v>10</v>
      </c>
      <c r="P124" s="86">
        <f t="shared" si="17"/>
        <v>0</v>
      </c>
      <c r="Q124" s="87">
        <v>10</v>
      </c>
      <c r="R124" s="95">
        <f>+IFERROR(VLOOKUP(N124,'Productos PD'!$C$2:$E$349,3,0),VLOOKUP(S124,'Productos PD'!$B$3:$D$349,3,0))</f>
        <v>0</v>
      </c>
    </row>
    <row r="125" spans="1:18" ht="45" x14ac:dyDescent="0.25">
      <c r="A125" s="87">
        <f t="shared" si="9"/>
        <v>4</v>
      </c>
      <c r="B125" s="86" t="s">
        <v>5</v>
      </c>
      <c r="C125" s="88" t="str">
        <f>IFERROR(IF(OR(B125="",B125=B124),"",VLOOKUP(B125,A!B$2:$F$469,MATCH($Q$1,A!B$1:$F$1),0)),0)</f>
        <v/>
      </c>
      <c r="D125" s="89" t="str">
        <f t="shared" si="10"/>
        <v/>
      </c>
      <c r="E125" s="90" t="str">
        <f t="shared" si="11"/>
        <v/>
      </c>
      <c r="F125" s="91" t="s">
        <v>125</v>
      </c>
      <c r="G125" s="88" t="str">
        <f>IFERROR(IF(OR(F125="",F125=F124),"",VLOOKUP(F125,A!C$2:$F$469,MATCH($Q$1,A!C$1:$F$1),0)),0)</f>
        <v/>
      </c>
      <c r="H125" s="89" t="str">
        <f t="shared" si="12"/>
        <v/>
      </c>
      <c r="I125" s="90" t="str">
        <f t="shared" si="13"/>
        <v/>
      </c>
      <c r="J125" s="86" t="s">
        <v>126</v>
      </c>
      <c r="K125" s="87" t="str">
        <f>IFERROR(IF(J125="","",IF(J125=J124,"",VLOOKUP(J125,A!D$2:$F$469,MATCH($Q$1,A!D$1:$F$1),0))),0)</f>
        <v/>
      </c>
      <c r="L125" s="87" t="str">
        <f t="shared" si="14"/>
        <v/>
      </c>
      <c r="M125" s="94" t="str">
        <f t="shared" si="15"/>
        <v/>
      </c>
      <c r="N125" s="86" t="s">
        <v>781</v>
      </c>
      <c r="O125" s="86">
        <f t="shared" si="16"/>
        <v>11</v>
      </c>
      <c r="P125" s="86">
        <f t="shared" si="17"/>
        <v>0</v>
      </c>
      <c r="Q125" s="87">
        <v>11</v>
      </c>
      <c r="R125" s="95">
        <f>+IFERROR(VLOOKUP(N125,'Productos PD'!$C$2:$E$349,3,0),VLOOKUP(S125,'Productos PD'!$B$3:$D$349,3,0))</f>
        <v>0</v>
      </c>
    </row>
    <row r="126" spans="1:18" ht="30" x14ac:dyDescent="0.25">
      <c r="A126" s="87">
        <f t="shared" si="9"/>
        <v>4</v>
      </c>
      <c r="B126" s="86" t="s">
        <v>5</v>
      </c>
      <c r="C126" s="88" t="str">
        <f>IFERROR(IF(OR(B126="",B126=B125),"",VLOOKUP(B126,A!B$2:$F$469,MATCH($Q$1,A!B$1:$F$1),0)),0)</f>
        <v/>
      </c>
      <c r="D126" s="89" t="str">
        <f t="shared" si="10"/>
        <v/>
      </c>
      <c r="E126" s="90" t="str">
        <f t="shared" si="11"/>
        <v/>
      </c>
      <c r="F126" s="91" t="s">
        <v>125</v>
      </c>
      <c r="G126" s="88" t="str">
        <f>IFERROR(IF(OR(F126="",F126=F125),"",VLOOKUP(F126,A!C$2:$F$469,MATCH($Q$1,A!C$1:$F$1),0)),0)</f>
        <v/>
      </c>
      <c r="H126" s="89" t="str">
        <f t="shared" si="12"/>
        <v/>
      </c>
      <c r="I126" s="90" t="str">
        <f t="shared" si="13"/>
        <v/>
      </c>
      <c r="J126" s="86" t="s">
        <v>126</v>
      </c>
      <c r="K126" s="87" t="str">
        <f>IFERROR(IF(J126="","",IF(J126=J125,"",VLOOKUP(J126,A!D$2:$F$469,MATCH($Q$1,A!D$1:$F$1),0))),0)</f>
        <v/>
      </c>
      <c r="L126" s="87" t="str">
        <f t="shared" si="14"/>
        <v/>
      </c>
      <c r="M126" s="94" t="str">
        <f t="shared" si="15"/>
        <v/>
      </c>
      <c r="N126" s="86" t="s">
        <v>129</v>
      </c>
      <c r="O126" s="86">
        <f t="shared" si="16"/>
        <v>11</v>
      </c>
      <c r="P126" s="86">
        <f t="shared" si="17"/>
        <v>0</v>
      </c>
      <c r="Q126" s="87">
        <v>11</v>
      </c>
      <c r="R126" s="95">
        <f>+IFERROR(VLOOKUP(N126,'Productos PD'!$C$2:$E$349,3,0),VLOOKUP(S126,'Productos PD'!$B$3:$D$349,3,0))</f>
        <v>0</v>
      </c>
    </row>
    <row r="127" spans="1:18" ht="30" x14ac:dyDescent="0.25">
      <c r="A127" s="87">
        <f t="shared" si="9"/>
        <v>4</v>
      </c>
      <c r="B127" s="86" t="s">
        <v>5</v>
      </c>
      <c r="C127" s="88" t="str">
        <f>IFERROR(IF(OR(B127="",B127=B126),"",VLOOKUP(B127,A!B$2:$F$469,MATCH($Q$1,A!B$1:$F$1),0)),0)</f>
        <v/>
      </c>
      <c r="D127" s="89" t="str">
        <f t="shared" si="10"/>
        <v/>
      </c>
      <c r="E127" s="90" t="str">
        <f t="shared" si="11"/>
        <v/>
      </c>
      <c r="F127" s="91" t="s">
        <v>125</v>
      </c>
      <c r="G127" s="88" t="str">
        <f>IFERROR(IF(OR(F127="",F127=F126),"",VLOOKUP(F127,A!C$2:$F$469,MATCH($Q$1,A!C$1:$F$1),0)),0)</f>
        <v/>
      </c>
      <c r="H127" s="89" t="str">
        <f t="shared" si="12"/>
        <v/>
      </c>
      <c r="I127" s="90" t="str">
        <f t="shared" si="13"/>
        <v/>
      </c>
      <c r="J127" s="86" t="s">
        <v>126</v>
      </c>
      <c r="K127" s="87" t="str">
        <f>IFERROR(IF(J127="","",IF(J127=J126,"",VLOOKUP(J127,A!D$2:$F$469,MATCH($Q$1,A!D$1:$F$1),0))),0)</f>
        <v/>
      </c>
      <c r="L127" s="87" t="str">
        <f t="shared" si="14"/>
        <v/>
      </c>
      <c r="M127" s="94" t="str">
        <f t="shared" si="15"/>
        <v/>
      </c>
      <c r="N127" s="86" t="s">
        <v>639</v>
      </c>
      <c r="O127" s="86">
        <f t="shared" si="16"/>
        <v>50</v>
      </c>
      <c r="P127" s="86">
        <f t="shared" si="17"/>
        <v>0</v>
      </c>
      <c r="Q127" s="87">
        <v>50</v>
      </c>
      <c r="R127" s="95">
        <f>+IFERROR(VLOOKUP(N127,'Productos PD'!$C$2:$E$349,3,0),VLOOKUP(S127,'Productos PD'!$B$3:$D$349,3,0))</f>
        <v>0</v>
      </c>
    </row>
    <row r="128" spans="1:18" ht="30" x14ac:dyDescent="0.25">
      <c r="A128" s="87">
        <f t="shared" si="9"/>
        <v>4</v>
      </c>
      <c r="B128" s="86" t="s">
        <v>5</v>
      </c>
      <c r="C128" s="88" t="str">
        <f>IFERROR(IF(OR(B128="",B128=B127),"",VLOOKUP(B128,A!B$2:$F$469,MATCH($Q$1,A!B$1:$F$1),0)),0)</f>
        <v/>
      </c>
      <c r="D128" s="89" t="str">
        <f t="shared" si="10"/>
        <v/>
      </c>
      <c r="E128" s="90" t="str">
        <f t="shared" si="11"/>
        <v/>
      </c>
      <c r="F128" s="91" t="s">
        <v>125</v>
      </c>
      <c r="G128" s="88" t="str">
        <f>IFERROR(IF(OR(F128="",F128=F127),"",VLOOKUP(F128,A!C$2:$F$469,MATCH($Q$1,A!C$1:$F$1),0)),0)</f>
        <v/>
      </c>
      <c r="H128" s="89" t="str">
        <f t="shared" si="12"/>
        <v/>
      </c>
      <c r="I128" s="90" t="str">
        <f t="shared" si="13"/>
        <v/>
      </c>
      <c r="J128" s="86" t="s">
        <v>126</v>
      </c>
      <c r="K128" s="87" t="str">
        <f>IFERROR(IF(J128="","",IF(J128=J127,"",VLOOKUP(J128,A!D$2:$F$469,MATCH($Q$1,A!D$1:$F$1),0))),0)</f>
        <v/>
      </c>
      <c r="L128" s="87" t="str">
        <f t="shared" si="14"/>
        <v/>
      </c>
      <c r="M128" s="94" t="str">
        <f t="shared" si="15"/>
        <v/>
      </c>
      <c r="N128" s="86" t="s">
        <v>131</v>
      </c>
      <c r="O128" s="86">
        <f t="shared" si="16"/>
        <v>18</v>
      </c>
      <c r="P128" s="86">
        <f t="shared" si="17"/>
        <v>0</v>
      </c>
      <c r="Q128" s="87">
        <v>18</v>
      </c>
      <c r="R128" s="95">
        <f>+IFERROR(VLOOKUP(N128,'Productos PD'!$C$2:$E$349,3,0),VLOOKUP(S128,'Productos PD'!$B$3:$D$349,3,0))</f>
        <v>0</v>
      </c>
    </row>
    <row r="129" spans="1:18" ht="30" hidden="1" x14ac:dyDescent="0.25">
      <c r="A129" s="87">
        <f t="shared" si="9"/>
        <v>2</v>
      </c>
      <c r="B129" s="86" t="s">
        <v>5</v>
      </c>
      <c r="C129" s="88" t="str">
        <f>IFERROR(IF(OR(B129="",B129=B128),"",VLOOKUP(B129,A!B$2:$F$469,MATCH($Q$1,A!B$1:$F$1),0)),0)</f>
        <v/>
      </c>
      <c r="D129" s="89" t="str">
        <f t="shared" si="10"/>
        <v/>
      </c>
      <c r="E129" s="90" t="str">
        <f t="shared" si="11"/>
        <v/>
      </c>
      <c r="F129" s="91" t="s">
        <v>132</v>
      </c>
      <c r="G129" s="88">
        <f>IFERROR(IF(OR(F129="",F129=F128),"",VLOOKUP(F129,A!C$2:$F$469,MATCH($Q$1,A!C$1:$F$1),0)),0)</f>
        <v>4</v>
      </c>
      <c r="H129" s="89">
        <f t="shared" si="12"/>
        <v>3.4872774082305282</v>
      </c>
      <c r="I129" s="90">
        <f t="shared" si="13"/>
        <v>0.87181935205763206</v>
      </c>
      <c r="K129" s="87" t="str">
        <f>IFERROR(IF(J129="","",IF(J129=J128,"",VLOOKUP(J129,A!D$2:$F$469,MATCH($Q$1,A!D$1:$F$1),0))),0)</f>
        <v/>
      </c>
      <c r="L129" s="87" t="str">
        <f t="shared" si="14"/>
        <v/>
      </c>
      <c r="M129" s="94" t="str">
        <f t="shared" si="15"/>
        <v/>
      </c>
      <c r="O129" s="86" t="str">
        <f t="shared" si="16"/>
        <v/>
      </c>
      <c r="P129" s="86" t="str">
        <f t="shared" si="17"/>
        <v/>
      </c>
      <c r="Q129" s="87">
        <v>4</v>
      </c>
      <c r="R129" s="95" t="e">
        <f>+IFERROR(VLOOKUP(N129,'Productos PD'!$C$2:$E$349,3,0),VLOOKUP(S129,'Productos PD'!$B$3:$D$349,3,0))</f>
        <v>#N/A</v>
      </c>
    </row>
    <row r="130" spans="1:18" ht="30" hidden="1" x14ac:dyDescent="0.25">
      <c r="A130" s="87">
        <f t="shared" si="9"/>
        <v>3</v>
      </c>
      <c r="B130" s="86" t="s">
        <v>5</v>
      </c>
      <c r="C130" s="88" t="str">
        <f>IFERROR(IF(OR(B130="",B130=B129),"",VLOOKUP(B130,A!B$2:$F$469,MATCH($Q$1,A!B$1:$F$1),0)),0)</f>
        <v/>
      </c>
      <c r="D130" s="89" t="str">
        <f t="shared" si="10"/>
        <v/>
      </c>
      <c r="E130" s="90" t="str">
        <f t="shared" si="11"/>
        <v/>
      </c>
      <c r="F130" s="91" t="s">
        <v>132</v>
      </c>
      <c r="G130" s="88" t="str">
        <f>IFERROR(IF(OR(F130="",F130=F129),"",VLOOKUP(F130,A!C$2:$F$469,MATCH($Q$1,A!C$1:$F$1),0)),0)</f>
        <v/>
      </c>
      <c r="H130" s="89" t="str">
        <f t="shared" si="12"/>
        <v/>
      </c>
      <c r="I130" s="90" t="str">
        <f t="shared" si="13"/>
        <v/>
      </c>
      <c r="J130" s="86" t="s">
        <v>133</v>
      </c>
      <c r="K130" s="87">
        <f>IFERROR(IF(J130="","",IF(J130=J129,"",VLOOKUP(J130,A!D$2:$F$469,MATCH($Q$1,A!D$1:$F$1),0))),0)</f>
        <v>35</v>
      </c>
      <c r="L130" s="87">
        <f t="shared" si="14"/>
        <v>35</v>
      </c>
      <c r="M130" s="94">
        <f t="shared" si="15"/>
        <v>1</v>
      </c>
      <c r="O130" s="86" t="str">
        <f t="shared" si="16"/>
        <v/>
      </c>
      <c r="P130" s="86" t="str">
        <f t="shared" si="17"/>
        <v/>
      </c>
      <c r="Q130" s="87">
        <v>35</v>
      </c>
      <c r="R130" s="95" t="e">
        <f>+IFERROR(VLOOKUP(N130,'Productos PD'!$C$2:$E$349,3,0),VLOOKUP(S130,'Productos PD'!$B$3:$D$349,3,0))</f>
        <v>#N/A</v>
      </c>
    </row>
    <row r="131" spans="1:18" ht="45" x14ac:dyDescent="0.25">
      <c r="A131" s="87">
        <f t="shared" ref="A131:A194" si="18">+IF(O131&lt;&gt;"",4,IF(K131&lt;&gt;"",3,IF(G131&lt;&gt;"",2,IF(C131&lt;&gt;"",1,""))))</f>
        <v>4</v>
      </c>
      <c r="B131" s="86" t="s">
        <v>5</v>
      </c>
      <c r="C131" s="88" t="str">
        <f>IFERROR(IF(OR(B131="",B131=B130),"",VLOOKUP(B131,A!B$2:$F$469,MATCH($Q$1,A!B$1:$F$1),0)),0)</f>
        <v/>
      </c>
      <c r="D131" s="89" t="str">
        <f t="shared" ref="D131:D194" si="19">IFERROR(IF(C131="","",C131*E131),0)</f>
        <v/>
      </c>
      <c r="E131" s="90" t="str">
        <f t="shared" ref="E131:E194" si="20">IFERROR(IF(C131="","",SUMPRODUCT(($B$2:$B$469=B131)*1,$H$2:$H$469)/100),0)</f>
        <v/>
      </c>
      <c r="F131" s="91" t="s">
        <v>132</v>
      </c>
      <c r="G131" s="88" t="str">
        <f>IFERROR(IF(OR(F131="",F131=F130),"",VLOOKUP(F131,A!C$2:$F$469,MATCH($Q$1,A!C$1:$F$1),0)),0)</f>
        <v/>
      </c>
      <c r="H131" s="89" t="str">
        <f t="shared" si="12"/>
        <v/>
      </c>
      <c r="I131" s="90" t="str">
        <f t="shared" si="13"/>
        <v/>
      </c>
      <c r="J131" s="86" t="s">
        <v>133</v>
      </c>
      <c r="K131" s="87" t="str">
        <f>IFERROR(IF(J131="","",IF(J131=J130,"",VLOOKUP(J131,A!D$2:$F$469,MATCH($Q$1,A!D$1:$F$1),0))),0)</f>
        <v/>
      </c>
      <c r="L131" s="87" t="str">
        <f t="shared" si="14"/>
        <v/>
      </c>
      <c r="M131" s="94" t="str">
        <f t="shared" si="15"/>
        <v/>
      </c>
      <c r="N131" s="86" t="s">
        <v>134</v>
      </c>
      <c r="O131" s="86">
        <f t="shared" si="16"/>
        <v>4.5457999999999998</v>
      </c>
      <c r="P131" s="86">
        <f t="shared" si="17"/>
        <v>4.5457999999999998</v>
      </c>
      <c r="Q131" s="87">
        <v>12.988</v>
      </c>
      <c r="R131" s="95">
        <f>+IFERROR(VLOOKUP(N131,'Productos PD'!$C$2:$E$349,3,0),VLOOKUP(S131,'Productos PD'!$B$3:$D$349,3,0))</f>
        <v>1</v>
      </c>
    </row>
    <row r="132" spans="1:18" ht="30" x14ac:dyDescent="0.25">
      <c r="A132" s="87">
        <f t="shared" si="18"/>
        <v>4</v>
      </c>
      <c r="B132" s="86" t="s">
        <v>5</v>
      </c>
      <c r="C132" s="88" t="str">
        <f>IFERROR(IF(OR(B132="",B132=B131),"",VLOOKUP(B132,A!B$2:$F$469,MATCH($Q$1,A!B$1:$F$1),0)),0)</f>
        <v/>
      </c>
      <c r="D132" s="89" t="str">
        <f t="shared" si="19"/>
        <v/>
      </c>
      <c r="E132" s="90" t="str">
        <f t="shared" si="20"/>
        <v/>
      </c>
      <c r="F132" s="91" t="s">
        <v>132</v>
      </c>
      <c r="G132" s="88" t="str">
        <f>IFERROR(IF(OR(F132="",F132=F131),"",VLOOKUP(F132,A!C$2:$F$469,MATCH($Q$1,A!C$1:$F$1),0)),0)</f>
        <v/>
      </c>
      <c r="H132" s="89" t="str">
        <f t="shared" ref="H132:H195" si="21">IFERROR(IF(G132="","",G132*I132),0)</f>
        <v/>
      </c>
      <c r="I132" s="90" t="str">
        <f t="shared" ref="I132:I195" si="22">IFERROR(IF(G132="","",SUMPRODUCT(($F$3:$F$469=F132)*1,$L$3:$L$469)/100),0)</f>
        <v/>
      </c>
      <c r="J132" s="86" t="s">
        <v>133</v>
      </c>
      <c r="K132" s="87" t="str">
        <f>IFERROR(IF(J132="","",IF(J132=J131,"",VLOOKUP(J132,A!D$2:$F$469,MATCH($Q$1,A!D$1:$F$1),0))),0)</f>
        <v/>
      </c>
      <c r="L132" s="87" t="str">
        <f t="shared" si="14"/>
        <v/>
      </c>
      <c r="M132" s="94" t="str">
        <f t="shared" si="15"/>
        <v/>
      </c>
      <c r="N132" s="86" t="s">
        <v>777</v>
      </c>
      <c r="O132" s="86">
        <f t="shared" si="16"/>
        <v>7.2075500000000003</v>
      </c>
      <c r="P132" s="86">
        <f t="shared" si="17"/>
        <v>7.2075500000000003</v>
      </c>
      <c r="Q132" s="87">
        <v>20.593</v>
      </c>
      <c r="R132" s="95">
        <f>+IFERROR(VLOOKUP(N132,'Productos PD'!$C$2:$E$349,3,0),VLOOKUP(S132,'Productos PD'!$B$3:$D$349,3,0))</f>
        <v>1</v>
      </c>
    </row>
    <row r="133" spans="1:18" ht="30" x14ac:dyDescent="0.25">
      <c r="A133" s="87">
        <f t="shared" si="18"/>
        <v>4</v>
      </c>
      <c r="B133" s="86" t="s">
        <v>5</v>
      </c>
      <c r="C133" s="88" t="str">
        <f>IFERROR(IF(OR(B133="",B133=B132),"",VLOOKUP(B133,A!B$2:$F$469,MATCH($Q$1,A!B$1:$F$1),0)),0)</f>
        <v/>
      </c>
      <c r="D133" s="89" t="str">
        <f t="shared" si="19"/>
        <v/>
      </c>
      <c r="E133" s="90" t="str">
        <f t="shared" si="20"/>
        <v/>
      </c>
      <c r="F133" s="91" t="s">
        <v>132</v>
      </c>
      <c r="G133" s="88" t="str">
        <f>IFERROR(IF(OR(F133="",F133=F132),"",VLOOKUP(F133,A!C$2:$F$469,MATCH($Q$1,A!C$1:$F$1),0)),0)</f>
        <v/>
      </c>
      <c r="H133" s="89" t="str">
        <f t="shared" si="21"/>
        <v/>
      </c>
      <c r="I133" s="90" t="str">
        <f t="shared" si="22"/>
        <v/>
      </c>
      <c r="J133" s="86" t="s">
        <v>133</v>
      </c>
      <c r="K133" s="87" t="str">
        <f>IFERROR(IF(J133="","",IF(J133=J132,"",VLOOKUP(J133,A!D$2:$F$469,MATCH($Q$1,A!D$1:$F$1),0))),0)</f>
        <v/>
      </c>
      <c r="L133" s="87" t="str">
        <f t="shared" ref="L133:L196" si="23">IF(OR(J133="",J133=J132),"",SUMPRODUCT(($J$4:$J$469=J133)*1,$P$4:$P$469))</f>
        <v/>
      </c>
      <c r="M133" s="94" t="str">
        <f t="shared" ref="M133:M196" si="24">IFERROR(IF(L133="","",L133/K133),0)</f>
        <v/>
      </c>
      <c r="N133" s="86" t="s">
        <v>776</v>
      </c>
      <c r="O133" s="86">
        <f t="shared" si="16"/>
        <v>13.351100000000001</v>
      </c>
      <c r="P133" s="86">
        <f t="shared" si="17"/>
        <v>13.351100000000001</v>
      </c>
      <c r="Q133" s="87">
        <v>38.146000000000001</v>
      </c>
      <c r="R133" s="95">
        <f>+IFERROR(VLOOKUP(N133,'Productos PD'!$C$2:$E$349,3,0),VLOOKUP(S133,'Productos PD'!$B$3:$D$349,3,0))</f>
        <v>1</v>
      </c>
    </row>
    <row r="134" spans="1:18" ht="90" x14ac:dyDescent="0.25">
      <c r="A134" s="87">
        <f t="shared" si="18"/>
        <v>4</v>
      </c>
      <c r="B134" s="86" t="s">
        <v>5</v>
      </c>
      <c r="C134" s="88" t="str">
        <f>IFERROR(IF(OR(B134="",B134=B133),"",VLOOKUP(B134,A!B$2:$F$469,MATCH($Q$1,A!B$1:$F$1),0)),0)</f>
        <v/>
      </c>
      <c r="D134" s="89" t="str">
        <f t="shared" si="19"/>
        <v/>
      </c>
      <c r="E134" s="90" t="str">
        <f t="shared" si="20"/>
        <v/>
      </c>
      <c r="F134" s="91" t="s">
        <v>132</v>
      </c>
      <c r="G134" s="88" t="str">
        <f>IFERROR(IF(OR(F134="",F134=F133),"",VLOOKUP(F134,A!C$2:$F$469,MATCH($Q$1,A!C$1:$F$1),0)),0)</f>
        <v/>
      </c>
      <c r="H134" s="89" t="str">
        <f t="shared" si="21"/>
        <v/>
      </c>
      <c r="I134" s="90" t="str">
        <f t="shared" si="22"/>
        <v/>
      </c>
      <c r="J134" s="86" t="s">
        <v>133</v>
      </c>
      <c r="K134" s="87" t="str">
        <f>IFERROR(IF(J134="","",IF(J134=J133,"",VLOOKUP(J134,A!D$2:$F$469,MATCH($Q$1,A!D$1:$F$1),0))),0)</f>
        <v/>
      </c>
      <c r="L134" s="87" t="str">
        <f t="shared" si="23"/>
        <v/>
      </c>
      <c r="M134" s="94" t="str">
        <f t="shared" si="24"/>
        <v/>
      </c>
      <c r="N134" s="86" t="s">
        <v>481</v>
      </c>
      <c r="O134" s="86">
        <f t="shared" ref="O134:O197" si="25">IF(N134="","",IFERROR(VLOOKUP(J134,$J$4:$K$469,2,0)*Q134/100,""))</f>
        <v>9.8955500000000001</v>
      </c>
      <c r="P134" s="86">
        <f t="shared" ref="P134:P197" si="26">IFERROR(R134*O134,"")</f>
        <v>9.8955500000000001</v>
      </c>
      <c r="Q134" s="87">
        <v>28.273</v>
      </c>
      <c r="R134" s="95">
        <f>+IFERROR(VLOOKUP(N134,'Productos PD'!$C$2:$E$349,3,0),VLOOKUP(S134,'Productos PD'!$B$3:$D$349,3,0))</f>
        <v>1</v>
      </c>
    </row>
    <row r="135" spans="1:18" ht="30" hidden="1" x14ac:dyDescent="0.25">
      <c r="A135" s="87">
        <f t="shared" si="18"/>
        <v>3</v>
      </c>
      <c r="B135" s="86" t="s">
        <v>5</v>
      </c>
      <c r="C135" s="88" t="str">
        <f>IFERROR(IF(OR(B135="",B135=B134),"",VLOOKUP(B135,A!B$2:$F$469,MATCH($Q$1,A!B$1:$F$1),0)),0)</f>
        <v/>
      </c>
      <c r="D135" s="89" t="str">
        <f t="shared" si="19"/>
        <v/>
      </c>
      <c r="E135" s="90" t="str">
        <f t="shared" si="20"/>
        <v/>
      </c>
      <c r="F135" s="91" t="s">
        <v>132</v>
      </c>
      <c r="G135" s="88" t="str">
        <f>IFERROR(IF(OR(F135="",F135=F134),"",VLOOKUP(F135,A!C$2:$F$469,MATCH($Q$1,A!C$1:$F$1),0)),0)</f>
        <v/>
      </c>
      <c r="H135" s="89" t="str">
        <f t="shared" si="21"/>
        <v/>
      </c>
      <c r="I135" s="90" t="str">
        <f t="shared" si="22"/>
        <v/>
      </c>
      <c r="J135" s="86" t="s">
        <v>138</v>
      </c>
      <c r="K135" s="87">
        <f>IFERROR(IF(J135="","",IF(J135=J134,"",VLOOKUP(J135,A!D$2:$F$469,MATCH($Q$1,A!D$1:$F$1),0))),0)</f>
        <v>15</v>
      </c>
      <c r="L135" s="87">
        <f t="shared" si="23"/>
        <v>10.756349999999999</v>
      </c>
      <c r="M135" s="94">
        <f t="shared" si="24"/>
        <v>0.71709000000000001</v>
      </c>
      <c r="O135" s="86" t="str">
        <f t="shared" si="25"/>
        <v/>
      </c>
      <c r="P135" s="86" t="str">
        <f t="shared" si="26"/>
        <v/>
      </c>
      <c r="Q135" s="87">
        <v>15</v>
      </c>
      <c r="R135" s="95" t="e">
        <f>+IFERROR(VLOOKUP(N135,'Productos PD'!$C$2:$E$349,3,0),VLOOKUP(S135,'Productos PD'!$B$3:$D$349,3,0))</f>
        <v>#N/A</v>
      </c>
    </row>
    <row r="136" spans="1:18" ht="45" x14ac:dyDescent="0.25">
      <c r="A136" s="87">
        <f t="shared" si="18"/>
        <v>4</v>
      </c>
      <c r="B136" s="86" t="s">
        <v>5</v>
      </c>
      <c r="C136" s="88" t="str">
        <f>IFERROR(IF(OR(B136="",B136=B135),"",VLOOKUP(B136,A!B$2:$F$469,MATCH($Q$1,A!B$1:$F$1),0)),0)</f>
        <v/>
      </c>
      <c r="D136" s="89" t="str">
        <f t="shared" si="19"/>
        <v/>
      </c>
      <c r="E136" s="90" t="str">
        <f t="shared" si="20"/>
        <v/>
      </c>
      <c r="F136" s="91" t="s">
        <v>132</v>
      </c>
      <c r="G136" s="88" t="str">
        <f>IFERROR(IF(OR(F136="",F136=F135),"",VLOOKUP(F136,A!C$2:$F$469,MATCH($Q$1,A!C$1:$F$1),0)),0)</f>
        <v/>
      </c>
      <c r="H136" s="89" t="str">
        <f t="shared" si="21"/>
        <v/>
      </c>
      <c r="I136" s="90" t="str">
        <f t="shared" si="22"/>
        <v/>
      </c>
      <c r="J136" s="86" t="s">
        <v>138</v>
      </c>
      <c r="K136" s="87" t="str">
        <f>IFERROR(IF(J136="","",IF(J136=J135,"",VLOOKUP(J136,A!D$2:$F$469,MATCH($Q$1,A!D$1:$F$1),0))),0)</f>
        <v/>
      </c>
      <c r="L136" s="87" t="str">
        <f t="shared" si="23"/>
        <v/>
      </c>
      <c r="M136" s="94" t="str">
        <f t="shared" si="24"/>
        <v/>
      </c>
      <c r="N136" s="86" t="s">
        <v>493</v>
      </c>
      <c r="O136" s="86">
        <f t="shared" si="25"/>
        <v>4.2436499999999997</v>
      </c>
      <c r="P136" s="86">
        <f t="shared" si="26"/>
        <v>0</v>
      </c>
      <c r="Q136" s="87">
        <v>28.291</v>
      </c>
      <c r="R136" s="95">
        <f>+IFERROR(VLOOKUP(N136,'Productos PD'!$C$2:$E$349,3,0),VLOOKUP(S136,'Productos PD'!$B$3:$D$349,3,0))</f>
        <v>0</v>
      </c>
    </row>
    <row r="137" spans="1:18" ht="45" x14ac:dyDescent="0.25">
      <c r="A137" s="87">
        <f t="shared" si="18"/>
        <v>4</v>
      </c>
      <c r="B137" s="86" t="s">
        <v>5</v>
      </c>
      <c r="C137" s="88" t="str">
        <f>IFERROR(IF(OR(B137="",B137=B136),"",VLOOKUP(B137,A!B$2:$F$469,MATCH($Q$1,A!B$1:$F$1),0)),0)</f>
        <v/>
      </c>
      <c r="D137" s="89" t="str">
        <f t="shared" si="19"/>
        <v/>
      </c>
      <c r="E137" s="90" t="str">
        <f t="shared" si="20"/>
        <v/>
      </c>
      <c r="F137" s="91" t="s">
        <v>132</v>
      </c>
      <c r="G137" s="88" t="str">
        <f>IFERROR(IF(OR(F137="",F137=F136),"",VLOOKUP(F137,A!C$2:$F$469,MATCH($Q$1,A!C$1:$F$1),0)),0)</f>
        <v/>
      </c>
      <c r="H137" s="89" t="str">
        <f t="shared" si="21"/>
        <v/>
      </c>
      <c r="I137" s="90" t="str">
        <f t="shared" si="22"/>
        <v/>
      </c>
      <c r="J137" s="86" t="s">
        <v>138</v>
      </c>
      <c r="K137" s="87" t="str">
        <f>IFERROR(IF(J137="","",IF(J137=J136,"",VLOOKUP(J137,A!D$2:$F$469,MATCH($Q$1,A!D$1:$F$1),0))),0)</f>
        <v/>
      </c>
      <c r="L137" s="87" t="str">
        <f t="shared" si="23"/>
        <v/>
      </c>
      <c r="M137" s="94" t="str">
        <f t="shared" si="24"/>
        <v/>
      </c>
      <c r="N137" s="86" t="s">
        <v>140</v>
      </c>
      <c r="O137" s="86">
        <f t="shared" si="25"/>
        <v>10.756349999999999</v>
      </c>
      <c r="P137" s="86">
        <f t="shared" si="26"/>
        <v>10.756349999999999</v>
      </c>
      <c r="Q137" s="87">
        <v>71.709000000000003</v>
      </c>
      <c r="R137" s="95">
        <f>+IFERROR(VLOOKUP(N137,'Productos PD'!$C$2:$E$349,3,0),VLOOKUP(S137,'Productos PD'!$B$3:$D$349,3,0))</f>
        <v>1</v>
      </c>
    </row>
    <row r="138" spans="1:18" ht="30" hidden="1" x14ac:dyDescent="0.25">
      <c r="A138" s="87">
        <f t="shared" si="18"/>
        <v>3</v>
      </c>
      <c r="B138" s="86" t="s">
        <v>5</v>
      </c>
      <c r="C138" s="88" t="str">
        <f>IFERROR(IF(OR(B138="",B138=B137),"",VLOOKUP(B138,A!B$2:$F$469,MATCH($Q$1,A!B$1:$F$1),0)),0)</f>
        <v/>
      </c>
      <c r="D138" s="89" t="str">
        <f t="shared" si="19"/>
        <v/>
      </c>
      <c r="E138" s="90" t="str">
        <f t="shared" si="20"/>
        <v/>
      </c>
      <c r="F138" s="91" t="s">
        <v>132</v>
      </c>
      <c r="G138" s="88" t="str">
        <f>IFERROR(IF(OR(F138="",F138=F137),"",VLOOKUP(F138,A!C$2:$F$469,MATCH($Q$1,A!C$1:$F$1),0)),0)</f>
        <v/>
      </c>
      <c r="H138" s="89" t="str">
        <f t="shared" si="21"/>
        <v/>
      </c>
      <c r="I138" s="90" t="str">
        <f t="shared" si="22"/>
        <v/>
      </c>
      <c r="J138" s="86" t="s">
        <v>141</v>
      </c>
      <c r="K138" s="87">
        <f>IFERROR(IF(J138="","",IF(J138=J137,"",VLOOKUP(J138,A!D$2:$F$469,MATCH($Q$1,A!D$1:$F$1),0))),0)</f>
        <v>25</v>
      </c>
      <c r="L138" s="87">
        <f t="shared" si="23"/>
        <v>21.425585205763205</v>
      </c>
      <c r="M138" s="94">
        <f t="shared" si="24"/>
        <v>0.85702340823052825</v>
      </c>
      <c r="O138" s="86" t="str">
        <f t="shared" si="25"/>
        <v/>
      </c>
      <c r="P138" s="86" t="str">
        <f t="shared" si="26"/>
        <v/>
      </c>
      <c r="Q138" s="87">
        <v>25</v>
      </c>
      <c r="R138" s="95" t="e">
        <f>+IFERROR(VLOOKUP(N138,'Productos PD'!$C$2:$E$349,3,0),VLOOKUP(S138,'Productos PD'!$B$3:$D$349,3,0))</f>
        <v>#N/A</v>
      </c>
    </row>
    <row r="139" spans="1:18" ht="60" x14ac:dyDescent="0.25">
      <c r="A139" s="87">
        <f t="shared" si="18"/>
        <v>4</v>
      </c>
      <c r="B139" s="86" t="s">
        <v>5</v>
      </c>
      <c r="C139" s="88" t="str">
        <f>IFERROR(IF(OR(B139="",B139=B138),"",VLOOKUP(B139,A!B$2:$F$469,MATCH($Q$1,A!B$1:$F$1),0)),0)</f>
        <v/>
      </c>
      <c r="D139" s="89" t="str">
        <f t="shared" si="19"/>
        <v/>
      </c>
      <c r="E139" s="90" t="str">
        <f t="shared" si="20"/>
        <v/>
      </c>
      <c r="F139" s="91" t="s">
        <v>132</v>
      </c>
      <c r="G139" s="88" t="str">
        <f>IFERROR(IF(OR(F139="",F139=F138),"",VLOOKUP(F139,A!C$2:$F$469,MATCH($Q$1,A!C$1:$F$1),0)),0)</f>
        <v/>
      </c>
      <c r="H139" s="89" t="str">
        <f t="shared" si="21"/>
        <v/>
      </c>
      <c r="I139" s="90" t="str">
        <f t="shared" si="22"/>
        <v/>
      </c>
      <c r="J139" s="86" t="s">
        <v>141</v>
      </c>
      <c r="K139" s="87" t="str">
        <f>IFERROR(IF(J139="","",IF(J139=J138,"",VLOOKUP(J139,A!D$2:$F$469,MATCH($Q$1,A!D$1:$F$1),0))),0)</f>
        <v/>
      </c>
      <c r="L139" s="87" t="str">
        <f t="shared" si="23"/>
        <v/>
      </c>
      <c r="M139" s="94" t="str">
        <f t="shared" si="24"/>
        <v/>
      </c>
      <c r="N139" s="86" t="s">
        <v>142</v>
      </c>
      <c r="O139" s="86">
        <f t="shared" si="25"/>
        <v>5.5620000000000003</v>
      </c>
      <c r="P139" s="86">
        <f t="shared" si="26"/>
        <v>4.4496000000000002</v>
      </c>
      <c r="Q139" s="87">
        <v>22.248000000000001</v>
      </c>
      <c r="R139" s="95">
        <f>+IFERROR(VLOOKUP(N139,'Productos PD'!$C$2:$E$349,3,0),VLOOKUP(S139,'Productos PD'!$B$3:$D$349,3,0))</f>
        <v>0.8</v>
      </c>
    </row>
    <row r="140" spans="1:18" ht="45" x14ac:dyDescent="0.25">
      <c r="A140" s="87">
        <f t="shared" si="18"/>
        <v>4</v>
      </c>
      <c r="B140" s="86" t="s">
        <v>5</v>
      </c>
      <c r="C140" s="88" t="str">
        <f>IFERROR(IF(OR(B140="",B140=B139),"",VLOOKUP(B140,A!B$2:$F$469,MATCH($Q$1,A!B$1:$F$1),0)),0)</f>
        <v/>
      </c>
      <c r="D140" s="89" t="str">
        <f t="shared" si="19"/>
        <v/>
      </c>
      <c r="E140" s="90" t="str">
        <f t="shared" si="20"/>
        <v/>
      </c>
      <c r="F140" s="91" t="s">
        <v>132</v>
      </c>
      <c r="G140" s="88" t="str">
        <f>IFERROR(IF(OR(F140="",F140=F139),"",VLOOKUP(F140,A!C$2:$F$469,MATCH($Q$1,A!C$1:$F$1),0)),0)</f>
        <v/>
      </c>
      <c r="H140" s="89" t="str">
        <f t="shared" si="21"/>
        <v/>
      </c>
      <c r="I140" s="90" t="str">
        <f t="shared" si="22"/>
        <v/>
      </c>
      <c r="J140" s="86" t="s">
        <v>141</v>
      </c>
      <c r="K140" s="87" t="str">
        <f>IFERROR(IF(J140="","",IF(J140=J139,"",VLOOKUP(J140,A!D$2:$F$469,MATCH($Q$1,A!D$1:$F$1),0))),0)</f>
        <v/>
      </c>
      <c r="L140" s="87" t="str">
        <f t="shared" si="23"/>
        <v/>
      </c>
      <c r="M140" s="94" t="str">
        <f t="shared" si="24"/>
        <v/>
      </c>
      <c r="N140" s="86" t="s">
        <v>143</v>
      </c>
      <c r="O140" s="86">
        <f t="shared" si="25"/>
        <v>4.0810000000000004</v>
      </c>
      <c r="P140" s="86">
        <f t="shared" si="26"/>
        <v>1.8475518724298736</v>
      </c>
      <c r="Q140" s="87">
        <v>16.324000000000002</v>
      </c>
      <c r="R140" s="95">
        <f>+IFERROR(VLOOKUP(N140,'Productos PD'!$C$2:$E$349,3,0),VLOOKUP(S140,'Productos PD'!$B$3:$D$349,3,0))</f>
        <v>0.45272038040428164</v>
      </c>
    </row>
    <row r="141" spans="1:18" ht="75" x14ac:dyDescent="0.25">
      <c r="A141" s="87">
        <f t="shared" si="18"/>
        <v>4</v>
      </c>
      <c r="B141" s="86" t="s">
        <v>5</v>
      </c>
      <c r="C141" s="88" t="str">
        <f>IFERROR(IF(OR(B141="",B141=B140),"",VLOOKUP(B141,A!B$2:$F$469,MATCH($Q$1,A!B$1:$F$1),0)),0)</f>
        <v/>
      </c>
      <c r="D141" s="89" t="str">
        <f t="shared" si="19"/>
        <v/>
      </c>
      <c r="E141" s="90" t="str">
        <f t="shared" si="20"/>
        <v/>
      </c>
      <c r="F141" s="91" t="s">
        <v>132</v>
      </c>
      <c r="G141" s="88" t="str">
        <f>IFERROR(IF(OR(F141="",F141=F140),"",VLOOKUP(F141,A!C$2:$F$469,MATCH($Q$1,A!C$1:$F$1),0)),0)</f>
        <v/>
      </c>
      <c r="H141" s="89" t="str">
        <f t="shared" si="21"/>
        <v/>
      </c>
      <c r="I141" s="90" t="str">
        <f t="shared" si="22"/>
        <v/>
      </c>
      <c r="J141" s="86" t="s">
        <v>141</v>
      </c>
      <c r="K141" s="87" t="str">
        <f>IFERROR(IF(J141="","",IF(J141=J140,"",VLOOKUP(J141,A!D$2:$F$469,MATCH($Q$1,A!D$1:$F$1),0))),0)</f>
        <v/>
      </c>
      <c r="L141" s="87" t="str">
        <f t="shared" si="23"/>
        <v/>
      </c>
      <c r="M141" s="94" t="str">
        <f t="shared" si="24"/>
        <v/>
      </c>
      <c r="N141" s="86" t="s">
        <v>144</v>
      </c>
      <c r="O141" s="86">
        <f t="shared" si="25"/>
        <v>3.4285000000000001</v>
      </c>
      <c r="P141" s="86">
        <f t="shared" si="26"/>
        <v>3.1999333333333335</v>
      </c>
      <c r="Q141" s="87">
        <v>13.714</v>
      </c>
      <c r="R141" s="95">
        <f>+IFERROR(VLOOKUP(N141,'Productos PD'!$C$2:$E$349,3,0),VLOOKUP(S141,'Productos PD'!$B$3:$D$349,3,0))</f>
        <v>0.93333333333333335</v>
      </c>
    </row>
    <row r="142" spans="1:18" ht="60" x14ac:dyDescent="0.25">
      <c r="A142" s="87">
        <f t="shared" si="18"/>
        <v>4</v>
      </c>
      <c r="B142" s="86" t="s">
        <v>5</v>
      </c>
      <c r="C142" s="88" t="str">
        <f>IFERROR(IF(OR(B142="",B142=B141),"",VLOOKUP(B142,A!B$2:$F$469,MATCH($Q$1,A!B$1:$F$1),0)),0)</f>
        <v/>
      </c>
      <c r="D142" s="89" t="str">
        <f t="shared" si="19"/>
        <v/>
      </c>
      <c r="E142" s="90" t="str">
        <f t="shared" si="20"/>
        <v/>
      </c>
      <c r="F142" s="91" t="s">
        <v>132</v>
      </c>
      <c r="G142" s="88" t="str">
        <f>IFERROR(IF(OR(F142="",F142=F141),"",VLOOKUP(F142,A!C$2:$F$469,MATCH($Q$1,A!C$1:$F$1),0)),0)</f>
        <v/>
      </c>
      <c r="H142" s="89" t="str">
        <f t="shared" si="21"/>
        <v/>
      </c>
      <c r="I142" s="90" t="str">
        <f t="shared" si="22"/>
        <v/>
      </c>
      <c r="J142" s="86" t="s">
        <v>141</v>
      </c>
      <c r="K142" s="87" t="str">
        <f>IFERROR(IF(J142="","",IF(J142=J141,"",VLOOKUP(J142,A!D$2:$F$469,MATCH($Q$1,A!D$1:$F$1),0))),0)</f>
        <v/>
      </c>
      <c r="L142" s="87" t="str">
        <f t="shared" si="23"/>
        <v/>
      </c>
      <c r="M142" s="94" t="str">
        <f t="shared" si="24"/>
        <v/>
      </c>
      <c r="N142" s="86" t="s">
        <v>145</v>
      </c>
      <c r="O142" s="86">
        <f t="shared" si="25"/>
        <v>11.9285</v>
      </c>
      <c r="P142" s="86">
        <f t="shared" si="26"/>
        <v>11.9285</v>
      </c>
      <c r="Q142" s="87">
        <v>47.713999999999999</v>
      </c>
      <c r="R142" s="95">
        <f>+IFERROR(VLOOKUP(N142,'Productos PD'!$C$2:$E$349,3,0),VLOOKUP(S142,'Productos PD'!$B$3:$D$349,3,0))</f>
        <v>1</v>
      </c>
    </row>
    <row r="143" spans="1:18" ht="45" hidden="1" x14ac:dyDescent="0.25">
      <c r="A143" s="87">
        <f t="shared" si="18"/>
        <v>3</v>
      </c>
      <c r="B143" s="86" t="s">
        <v>5</v>
      </c>
      <c r="C143" s="88" t="str">
        <f>IFERROR(IF(OR(B143="",B143=B142),"",VLOOKUP(B143,A!B$2:$F$469,MATCH($Q$1,A!B$1:$F$1),0)),0)</f>
        <v/>
      </c>
      <c r="D143" s="89" t="str">
        <f t="shared" si="19"/>
        <v/>
      </c>
      <c r="E143" s="90" t="str">
        <f t="shared" si="20"/>
        <v/>
      </c>
      <c r="F143" s="91" t="s">
        <v>132</v>
      </c>
      <c r="G143" s="88" t="str">
        <f>IFERROR(IF(OR(F143="",F143=F142),"",VLOOKUP(F143,A!C$2:$F$469,MATCH($Q$1,A!C$1:$F$1),0)),0)</f>
        <v/>
      </c>
      <c r="H143" s="89" t="str">
        <f t="shared" si="21"/>
        <v/>
      </c>
      <c r="I143" s="90" t="str">
        <f t="shared" si="22"/>
        <v/>
      </c>
      <c r="J143" s="86" t="s">
        <v>146</v>
      </c>
      <c r="K143" s="87">
        <f>IFERROR(IF(J143="","",IF(J143=J142,"",VLOOKUP(J143,A!D$2:$F$469,MATCH($Q$1,A!D$1:$F$1),0))),0)</f>
        <v>25</v>
      </c>
      <c r="L143" s="87">
        <f t="shared" si="23"/>
        <v>20</v>
      </c>
      <c r="M143" s="94">
        <f t="shared" si="24"/>
        <v>0.8</v>
      </c>
      <c r="O143" s="86" t="str">
        <f t="shared" si="25"/>
        <v/>
      </c>
      <c r="P143" s="86" t="str">
        <f t="shared" si="26"/>
        <v/>
      </c>
      <c r="Q143" s="87">
        <v>25</v>
      </c>
      <c r="R143" s="95" t="e">
        <f>+IFERROR(VLOOKUP(N143,'Productos PD'!$C$2:$E$349,3,0),VLOOKUP(S143,'Productos PD'!$B$3:$D$349,3,0))</f>
        <v>#N/A</v>
      </c>
    </row>
    <row r="144" spans="1:18" ht="90" x14ac:dyDescent="0.25">
      <c r="A144" s="87">
        <f t="shared" si="18"/>
        <v>4</v>
      </c>
      <c r="B144" s="86" t="s">
        <v>5</v>
      </c>
      <c r="C144" s="88" t="str">
        <f>IFERROR(IF(OR(B144="",B144=B143),"",VLOOKUP(B144,A!B$2:$F$469,MATCH($Q$1,A!B$1:$F$1),0)),0)</f>
        <v/>
      </c>
      <c r="D144" s="89" t="str">
        <f t="shared" si="19"/>
        <v/>
      </c>
      <c r="E144" s="90" t="str">
        <f t="shared" si="20"/>
        <v/>
      </c>
      <c r="F144" s="91" t="s">
        <v>132</v>
      </c>
      <c r="G144" s="88" t="str">
        <f>IFERROR(IF(OR(F144="",F144=F143),"",VLOOKUP(F144,A!C$2:$F$469,MATCH($Q$1,A!C$1:$F$1),0)),0)</f>
        <v/>
      </c>
      <c r="H144" s="89" t="str">
        <f t="shared" si="21"/>
        <v/>
      </c>
      <c r="I144" s="90" t="str">
        <f t="shared" si="22"/>
        <v/>
      </c>
      <c r="J144" s="86" t="s">
        <v>146</v>
      </c>
      <c r="K144" s="87" t="str">
        <f>IFERROR(IF(J144="","",IF(J144=J143,"",VLOOKUP(J144,A!D$2:$F$469,MATCH($Q$1,A!D$1:$F$1),0))),0)</f>
        <v/>
      </c>
      <c r="L144" s="87" t="str">
        <f t="shared" si="23"/>
        <v/>
      </c>
      <c r="M144" s="94" t="str">
        <f t="shared" si="24"/>
        <v/>
      </c>
      <c r="N144" s="86" t="s">
        <v>483</v>
      </c>
      <c r="O144" s="86">
        <f t="shared" si="25"/>
        <v>2.5</v>
      </c>
      <c r="P144" s="86">
        <f t="shared" si="26"/>
        <v>2.5</v>
      </c>
      <c r="Q144" s="87">
        <v>10</v>
      </c>
      <c r="R144" s="95">
        <f>+IFERROR(VLOOKUP(N144,'Productos PD'!$C$2:$E$349,3,0),VLOOKUP(S144,'Productos PD'!$B$3:$D$349,3,0))</f>
        <v>1</v>
      </c>
    </row>
    <row r="145" spans="1:18" ht="75" x14ac:dyDescent="0.25">
      <c r="A145" s="87">
        <f t="shared" si="18"/>
        <v>4</v>
      </c>
      <c r="B145" s="86" t="s">
        <v>5</v>
      </c>
      <c r="C145" s="88" t="str">
        <f>IFERROR(IF(OR(B145="",B145=B144),"",VLOOKUP(B145,A!B$2:$F$469,MATCH($Q$1,A!B$1:$F$1),0)),0)</f>
        <v/>
      </c>
      <c r="D145" s="89" t="str">
        <f t="shared" si="19"/>
        <v/>
      </c>
      <c r="E145" s="90" t="str">
        <f t="shared" si="20"/>
        <v/>
      </c>
      <c r="F145" s="91" t="s">
        <v>132</v>
      </c>
      <c r="G145" s="88" t="str">
        <f>IFERROR(IF(OR(F145="",F145=F144),"",VLOOKUP(F145,A!C$2:$F$469,MATCH($Q$1,A!C$1:$F$1),0)),0)</f>
        <v/>
      </c>
      <c r="H145" s="89" t="str">
        <f t="shared" si="21"/>
        <v/>
      </c>
      <c r="I145" s="90" t="str">
        <f t="shared" si="22"/>
        <v/>
      </c>
      <c r="J145" s="86" t="s">
        <v>146</v>
      </c>
      <c r="K145" s="87" t="str">
        <f>IFERROR(IF(J145="","",IF(J145=J144,"",VLOOKUP(J145,A!D$2:$F$469,MATCH($Q$1,A!D$1:$F$1),0))),0)</f>
        <v/>
      </c>
      <c r="L145" s="87" t="str">
        <f t="shared" si="23"/>
        <v/>
      </c>
      <c r="M145" s="94" t="str">
        <f t="shared" si="24"/>
        <v/>
      </c>
      <c r="N145" s="86" t="s">
        <v>148</v>
      </c>
      <c r="O145" s="86">
        <f t="shared" si="25"/>
        <v>5</v>
      </c>
      <c r="P145" s="86">
        <f t="shared" si="26"/>
        <v>0</v>
      </c>
      <c r="Q145" s="87">
        <v>20</v>
      </c>
      <c r="R145" s="95">
        <f>+IFERROR(VLOOKUP(N145,'Productos PD'!$C$2:$E$349,3,0),VLOOKUP(S145,'Productos PD'!$B$3:$D$349,3,0))</f>
        <v>0</v>
      </c>
    </row>
    <row r="146" spans="1:18" ht="45" x14ac:dyDescent="0.25">
      <c r="A146" s="87">
        <f t="shared" si="18"/>
        <v>4</v>
      </c>
      <c r="B146" s="86" t="s">
        <v>5</v>
      </c>
      <c r="C146" s="88" t="str">
        <f>IFERROR(IF(OR(B146="",B146=B145),"",VLOOKUP(B146,A!B$2:$F$469,MATCH($Q$1,A!B$1:$F$1),0)),0)</f>
        <v/>
      </c>
      <c r="D146" s="89" t="str">
        <f t="shared" si="19"/>
        <v/>
      </c>
      <c r="E146" s="90" t="str">
        <f t="shared" si="20"/>
        <v/>
      </c>
      <c r="F146" s="91" t="s">
        <v>132</v>
      </c>
      <c r="G146" s="88" t="str">
        <f>IFERROR(IF(OR(F146="",F146=F145),"",VLOOKUP(F146,A!C$2:$F$469,MATCH($Q$1,A!C$1:$F$1),0)),0)</f>
        <v/>
      </c>
      <c r="H146" s="89" t="str">
        <f t="shared" si="21"/>
        <v/>
      </c>
      <c r="I146" s="90" t="str">
        <f t="shared" si="22"/>
        <v/>
      </c>
      <c r="J146" s="86" t="s">
        <v>146</v>
      </c>
      <c r="K146" s="87" t="str">
        <f>IFERROR(IF(J146="","",IF(J146=J145,"",VLOOKUP(J146,A!D$2:$F$469,MATCH($Q$1,A!D$1:$F$1),0))),0)</f>
        <v/>
      </c>
      <c r="L146" s="87" t="str">
        <f t="shared" si="23"/>
        <v/>
      </c>
      <c r="M146" s="94" t="str">
        <f t="shared" si="24"/>
        <v/>
      </c>
      <c r="N146" s="86" t="s">
        <v>778</v>
      </c>
      <c r="O146" s="86">
        <f t="shared" si="25"/>
        <v>2.5</v>
      </c>
      <c r="P146" s="86">
        <f t="shared" si="26"/>
        <v>2.5</v>
      </c>
      <c r="Q146" s="87">
        <v>10</v>
      </c>
      <c r="R146" s="95">
        <f>+IFERROR(VLOOKUP(N146,'Productos PD'!$C$2:$E$349,3,0),VLOOKUP(S146,'Productos PD'!$B$3:$D$349,3,0))</f>
        <v>1</v>
      </c>
    </row>
    <row r="147" spans="1:18" ht="45" x14ac:dyDescent="0.25">
      <c r="A147" s="87">
        <f t="shared" si="18"/>
        <v>4</v>
      </c>
      <c r="B147" s="86" t="s">
        <v>5</v>
      </c>
      <c r="C147" s="88" t="str">
        <f>IFERROR(IF(OR(B147="",B147=B146),"",VLOOKUP(B147,A!B$2:$F$469,MATCH($Q$1,A!B$1:$F$1),0)),0)</f>
        <v/>
      </c>
      <c r="D147" s="89" t="str">
        <f t="shared" si="19"/>
        <v/>
      </c>
      <c r="E147" s="90" t="str">
        <f t="shared" si="20"/>
        <v/>
      </c>
      <c r="F147" s="91" t="s">
        <v>132</v>
      </c>
      <c r="G147" s="88" t="str">
        <f>IFERROR(IF(OR(F147="",F147=F146),"",VLOOKUP(F147,A!C$2:$F$469,MATCH($Q$1,A!C$1:$F$1),0)),0)</f>
        <v/>
      </c>
      <c r="H147" s="89" t="str">
        <f t="shared" si="21"/>
        <v/>
      </c>
      <c r="I147" s="90" t="str">
        <f t="shared" si="22"/>
        <v/>
      </c>
      <c r="J147" s="86" t="s">
        <v>146</v>
      </c>
      <c r="K147" s="87" t="str">
        <f>IFERROR(IF(J147="","",IF(J147=J146,"",VLOOKUP(J147,A!D$2:$F$469,MATCH($Q$1,A!D$1:$F$1),0))),0)</f>
        <v/>
      </c>
      <c r="L147" s="87" t="str">
        <f t="shared" si="23"/>
        <v/>
      </c>
      <c r="M147" s="94" t="str">
        <f t="shared" si="24"/>
        <v/>
      </c>
      <c r="N147" s="86" t="s">
        <v>779</v>
      </c>
      <c r="O147" s="86">
        <f t="shared" si="25"/>
        <v>6.25</v>
      </c>
      <c r="P147" s="86">
        <f t="shared" si="26"/>
        <v>6.25</v>
      </c>
      <c r="Q147" s="87">
        <v>25</v>
      </c>
      <c r="R147" s="95">
        <f>+IFERROR(VLOOKUP(N147,'Productos PD'!$C$2:$E$349,3,0),VLOOKUP(S147,'Productos PD'!$B$3:$D$349,3,0))</f>
        <v>1</v>
      </c>
    </row>
    <row r="148" spans="1:18" ht="90" x14ac:dyDescent="0.25">
      <c r="A148" s="87">
        <f t="shared" si="18"/>
        <v>4</v>
      </c>
      <c r="B148" s="86" t="s">
        <v>5</v>
      </c>
      <c r="C148" s="88" t="str">
        <f>IFERROR(IF(OR(B148="",B148=B147),"",VLOOKUP(B148,A!B$2:$F$469,MATCH($Q$1,A!B$1:$F$1),0)),0)</f>
        <v/>
      </c>
      <c r="D148" s="89" t="str">
        <f t="shared" si="19"/>
        <v/>
      </c>
      <c r="E148" s="90" t="str">
        <f t="shared" si="20"/>
        <v/>
      </c>
      <c r="F148" s="91" t="s">
        <v>132</v>
      </c>
      <c r="G148" s="88" t="str">
        <f>IFERROR(IF(OR(F148="",F148=F147),"",VLOOKUP(F148,A!C$2:$F$469,MATCH($Q$1,A!C$1:$F$1),0)),0)</f>
        <v/>
      </c>
      <c r="H148" s="89" t="str">
        <f t="shared" si="21"/>
        <v/>
      </c>
      <c r="I148" s="90" t="str">
        <f t="shared" si="22"/>
        <v/>
      </c>
      <c r="J148" s="86" t="s">
        <v>146</v>
      </c>
      <c r="K148" s="87" t="str">
        <f>IFERROR(IF(J148="","",IF(J148=J147,"",VLOOKUP(J148,A!D$2:$F$469,MATCH($Q$1,A!D$1:$F$1),0))),0)</f>
        <v/>
      </c>
      <c r="L148" s="87" t="str">
        <f t="shared" si="23"/>
        <v/>
      </c>
      <c r="M148" s="94" t="str">
        <f t="shared" si="24"/>
        <v/>
      </c>
      <c r="N148" s="86" t="s">
        <v>151</v>
      </c>
      <c r="O148" s="86">
        <f t="shared" si="25"/>
        <v>8.75</v>
      </c>
      <c r="P148" s="86">
        <f t="shared" si="26"/>
        <v>8.75</v>
      </c>
      <c r="Q148" s="87">
        <v>35</v>
      </c>
      <c r="R148" s="95">
        <f>+IFERROR(VLOOKUP(N148,'Productos PD'!$C$2:$E$349,3,0),VLOOKUP(S148,'Productos PD'!$B$3:$D$349,3,0))</f>
        <v>1</v>
      </c>
    </row>
    <row r="149" spans="1:18" ht="30" hidden="1" x14ac:dyDescent="0.25">
      <c r="A149" s="87">
        <f t="shared" si="18"/>
        <v>2</v>
      </c>
      <c r="B149" s="86" t="s">
        <v>5</v>
      </c>
      <c r="C149" s="88" t="str">
        <f>IFERROR(IF(OR(B149="",B149=B148),"",VLOOKUP(B149,A!B$2:$F$469,MATCH($Q$1,A!B$1:$F$1),0)),0)</f>
        <v/>
      </c>
      <c r="D149" s="89" t="str">
        <f t="shared" si="19"/>
        <v/>
      </c>
      <c r="E149" s="90" t="str">
        <f t="shared" si="20"/>
        <v/>
      </c>
      <c r="F149" s="91" t="s">
        <v>152</v>
      </c>
      <c r="G149" s="88">
        <f>IFERROR(IF(OR(F149="",F149=F148),"",VLOOKUP(F149,A!C$2:$F$469,MATCH($Q$1,A!C$1:$F$1),0)),0)</f>
        <v>1</v>
      </c>
      <c r="H149" s="89">
        <f t="shared" si="21"/>
        <v>0</v>
      </c>
      <c r="I149" s="90">
        <f t="shared" si="22"/>
        <v>0</v>
      </c>
      <c r="K149" s="87" t="str">
        <f>IFERROR(IF(J149="","",IF(J149=J148,"",VLOOKUP(J149,A!D$2:$F$469,MATCH($Q$1,A!D$1:$F$1),0))),0)</f>
        <v/>
      </c>
      <c r="L149" s="87" t="str">
        <f t="shared" si="23"/>
        <v/>
      </c>
      <c r="M149" s="94" t="str">
        <f t="shared" si="24"/>
        <v/>
      </c>
      <c r="O149" s="86" t="str">
        <f t="shared" si="25"/>
        <v/>
      </c>
      <c r="P149" s="86" t="str">
        <f t="shared" si="26"/>
        <v/>
      </c>
      <c r="Q149" s="87">
        <v>1</v>
      </c>
      <c r="R149" s="95" t="e">
        <f>+IFERROR(VLOOKUP(N149,'Productos PD'!$C$2:$E$349,3,0),VLOOKUP(S149,'Productos PD'!$B$3:$D$349,3,0))</f>
        <v>#N/A</v>
      </c>
    </row>
    <row r="150" spans="1:18" ht="30" hidden="1" x14ac:dyDescent="0.25">
      <c r="A150" s="87">
        <f t="shared" si="18"/>
        <v>3</v>
      </c>
      <c r="B150" s="86" t="s">
        <v>5</v>
      </c>
      <c r="C150" s="88" t="str">
        <f>IFERROR(IF(OR(B150="",B150=B149),"",VLOOKUP(B150,A!B$2:$F$469,MATCH($Q$1,A!B$1:$F$1),0)),0)</f>
        <v/>
      </c>
      <c r="D150" s="89" t="str">
        <f t="shared" si="19"/>
        <v/>
      </c>
      <c r="E150" s="90" t="str">
        <f t="shared" si="20"/>
        <v/>
      </c>
      <c r="F150" s="91" t="s">
        <v>152</v>
      </c>
      <c r="G150" s="88" t="str">
        <f>IFERROR(IF(OR(F150="",F150=F149),"",VLOOKUP(F150,A!C$2:$F$469,MATCH($Q$1,A!C$1:$F$1),0)),0)</f>
        <v/>
      </c>
      <c r="H150" s="89" t="str">
        <f t="shared" si="21"/>
        <v/>
      </c>
      <c r="I150" s="90" t="str">
        <f t="shared" si="22"/>
        <v/>
      </c>
      <c r="J150" s="86" t="s">
        <v>153</v>
      </c>
      <c r="K150" s="87">
        <f>IFERROR(IF(J150="","",IF(J150=J149,"",VLOOKUP(J150,A!D$2:$F$469,MATCH($Q$1,A!D$1:$F$1),0))),0)</f>
        <v>100</v>
      </c>
      <c r="L150" s="87">
        <f t="shared" si="23"/>
        <v>0</v>
      </c>
      <c r="M150" s="94">
        <f t="shared" si="24"/>
        <v>0</v>
      </c>
      <c r="O150" s="86" t="str">
        <f t="shared" si="25"/>
        <v/>
      </c>
      <c r="P150" s="86" t="str">
        <f t="shared" si="26"/>
        <v/>
      </c>
      <c r="Q150" s="87">
        <v>100</v>
      </c>
      <c r="R150" s="95" t="e">
        <f>+IFERROR(VLOOKUP(N150,'Productos PD'!$C$2:$E$349,3,0),VLOOKUP(S150,'Productos PD'!$B$3:$D$349,3,0))</f>
        <v>#N/A</v>
      </c>
    </row>
    <row r="151" spans="1:18" ht="60" x14ac:dyDescent="0.25">
      <c r="A151" s="87">
        <f t="shared" si="18"/>
        <v>4</v>
      </c>
      <c r="B151" s="86" t="s">
        <v>5</v>
      </c>
      <c r="C151" s="88" t="str">
        <f>IFERROR(IF(OR(B151="",B151=B150),"",VLOOKUP(B151,A!B$2:$F$469,MATCH($Q$1,A!B$1:$F$1),0)),0)</f>
        <v/>
      </c>
      <c r="D151" s="89" t="str">
        <f t="shared" si="19"/>
        <v/>
      </c>
      <c r="E151" s="90" t="str">
        <f t="shared" si="20"/>
        <v/>
      </c>
      <c r="F151" s="91" t="s">
        <v>152</v>
      </c>
      <c r="G151" s="88" t="str">
        <f>IFERROR(IF(OR(F151="",F151=F150),"",VLOOKUP(F151,A!C$2:$F$469,MATCH($Q$1,A!C$1:$F$1),0)),0)</f>
        <v/>
      </c>
      <c r="H151" s="89" t="str">
        <f t="shared" si="21"/>
        <v/>
      </c>
      <c r="I151" s="90" t="str">
        <f t="shared" si="22"/>
        <v/>
      </c>
      <c r="J151" s="86" t="s">
        <v>153</v>
      </c>
      <c r="K151" s="87" t="str">
        <f>IFERROR(IF(J151="","",IF(J151=J150,"",VLOOKUP(J151,A!D$2:$F$469,MATCH($Q$1,A!D$1:$F$1),0))),0)</f>
        <v/>
      </c>
      <c r="L151" s="87" t="str">
        <f t="shared" si="23"/>
        <v/>
      </c>
      <c r="M151" s="94" t="str">
        <f t="shared" si="24"/>
        <v/>
      </c>
      <c r="N151" s="86" t="s">
        <v>154</v>
      </c>
      <c r="O151" s="86">
        <f t="shared" si="25"/>
        <v>65</v>
      </c>
      <c r="P151" s="86">
        <f t="shared" si="26"/>
        <v>0</v>
      </c>
      <c r="Q151" s="87">
        <v>65</v>
      </c>
      <c r="R151" s="95">
        <f>+IFERROR(VLOOKUP(N151,'Productos PD'!$C$2:$E$349,3,0),VLOOKUP(S151,'Productos PD'!$B$3:$D$349,3,0))</f>
        <v>0</v>
      </c>
    </row>
    <row r="152" spans="1:18" ht="60" x14ac:dyDescent="0.25">
      <c r="A152" s="87">
        <f t="shared" si="18"/>
        <v>4</v>
      </c>
      <c r="B152" s="86" t="s">
        <v>5</v>
      </c>
      <c r="C152" s="88" t="str">
        <f>IFERROR(IF(OR(B152="",B152=B151),"",VLOOKUP(B152,A!B$2:$F$469,MATCH($Q$1,A!B$1:$F$1),0)),0)</f>
        <v/>
      </c>
      <c r="D152" s="89" t="str">
        <f t="shared" si="19"/>
        <v/>
      </c>
      <c r="E152" s="90" t="str">
        <f t="shared" si="20"/>
        <v/>
      </c>
      <c r="F152" s="91" t="s">
        <v>152</v>
      </c>
      <c r="G152" s="88" t="str">
        <f>IFERROR(IF(OR(F152="",F152=F151),"",VLOOKUP(F152,A!C$2:$F$469,MATCH($Q$1,A!C$1:$F$1),0)),0)</f>
        <v/>
      </c>
      <c r="H152" s="89" t="str">
        <f t="shared" si="21"/>
        <v/>
      </c>
      <c r="I152" s="90" t="str">
        <f t="shared" si="22"/>
        <v/>
      </c>
      <c r="J152" s="86" t="s">
        <v>153</v>
      </c>
      <c r="K152" s="87" t="str">
        <f>IFERROR(IF(J152="","",IF(J152=J151,"",VLOOKUP(J152,A!D$2:$F$469,MATCH($Q$1,A!D$1:$F$1),0))),0)</f>
        <v/>
      </c>
      <c r="L152" s="87" t="str">
        <f t="shared" si="23"/>
        <v/>
      </c>
      <c r="M152" s="94" t="str">
        <f t="shared" si="24"/>
        <v/>
      </c>
      <c r="N152" s="86" t="s">
        <v>155</v>
      </c>
      <c r="O152" s="86">
        <f t="shared" si="25"/>
        <v>35</v>
      </c>
      <c r="P152" s="86">
        <f t="shared" si="26"/>
        <v>0</v>
      </c>
      <c r="Q152" s="87">
        <v>35</v>
      </c>
      <c r="R152" s="95">
        <f>+IFERROR(VLOOKUP(N152,'Productos PD'!$C$2:$E$349,3,0),VLOOKUP(S152,'Productos PD'!$B$3:$D$349,3,0))</f>
        <v>0</v>
      </c>
    </row>
    <row r="153" spans="1:18" ht="30" hidden="1" x14ac:dyDescent="0.25">
      <c r="A153" s="87">
        <f t="shared" si="18"/>
        <v>2</v>
      </c>
      <c r="B153" s="86" t="s">
        <v>5</v>
      </c>
      <c r="C153" s="88" t="str">
        <f>IFERROR(IF(OR(B153="",B153=B152),"",VLOOKUP(B153,A!B$2:$F$469,MATCH($Q$1,A!B$1:$F$1),0)),0)</f>
        <v/>
      </c>
      <c r="D153" s="89" t="str">
        <f t="shared" si="19"/>
        <v/>
      </c>
      <c r="E153" s="90" t="str">
        <f t="shared" si="20"/>
        <v/>
      </c>
      <c r="F153" s="91" t="s">
        <v>156</v>
      </c>
      <c r="G153" s="88">
        <f>IFERROR(IF(OR(F153="",F153=F152),"",VLOOKUP(F153,A!C$2:$F$469,MATCH($Q$1,A!C$1:$F$1),0)),0)</f>
        <v>58</v>
      </c>
      <c r="H153" s="89">
        <f t="shared" si="21"/>
        <v>0</v>
      </c>
      <c r="I153" s="90">
        <f t="shared" si="22"/>
        <v>0</v>
      </c>
      <c r="K153" s="87" t="str">
        <f>IFERROR(IF(J153="","",IF(J153=J152,"",VLOOKUP(J153,A!D$2:$F$469,MATCH($Q$1,A!D$1:$F$1),0))),0)</f>
        <v/>
      </c>
      <c r="L153" s="87" t="str">
        <f t="shared" si="23"/>
        <v/>
      </c>
      <c r="M153" s="94" t="str">
        <f t="shared" si="24"/>
        <v/>
      </c>
      <c r="O153" s="86" t="str">
        <f t="shared" si="25"/>
        <v/>
      </c>
      <c r="P153" s="86" t="str">
        <f t="shared" si="26"/>
        <v/>
      </c>
      <c r="Q153" s="87">
        <v>58</v>
      </c>
      <c r="R153" s="95" t="e">
        <f>+IFERROR(VLOOKUP(N153,'Productos PD'!$C$2:$E$349,3,0),VLOOKUP(S153,'Productos PD'!$B$3:$D$349,3,0))</f>
        <v>#N/A</v>
      </c>
    </row>
    <row r="154" spans="1:18" ht="30" hidden="1" x14ac:dyDescent="0.25">
      <c r="A154" s="87">
        <f t="shared" si="18"/>
        <v>3</v>
      </c>
      <c r="B154" s="86" t="s">
        <v>5</v>
      </c>
      <c r="C154" s="88" t="str">
        <f>IFERROR(IF(OR(B154="",B154=B153),"",VLOOKUP(B154,A!B$2:$F$469,MATCH($Q$1,A!B$1:$F$1),0)),0)</f>
        <v/>
      </c>
      <c r="D154" s="89" t="str">
        <f t="shared" si="19"/>
        <v/>
      </c>
      <c r="E154" s="90" t="str">
        <f t="shared" si="20"/>
        <v/>
      </c>
      <c r="F154" s="91" t="s">
        <v>156</v>
      </c>
      <c r="G154" s="88" t="str">
        <f>IFERROR(IF(OR(F154="",F154=F153),"",VLOOKUP(F154,A!C$2:$F$469,MATCH($Q$1,A!C$1:$F$1),0)),0)</f>
        <v/>
      </c>
      <c r="H154" s="89" t="str">
        <f t="shared" si="21"/>
        <v/>
      </c>
      <c r="I154" s="90" t="str">
        <f t="shared" si="22"/>
        <v/>
      </c>
      <c r="J154" s="86" t="s">
        <v>157</v>
      </c>
      <c r="K154" s="87">
        <f>IFERROR(IF(J154="","",IF(J154=J153,"",VLOOKUP(J154,A!D$2:$F$469,MATCH($Q$1,A!D$1:$F$1),0))),0)</f>
        <v>1</v>
      </c>
      <c r="L154" s="87">
        <f t="shared" si="23"/>
        <v>0</v>
      </c>
      <c r="M154" s="94">
        <f t="shared" si="24"/>
        <v>0</v>
      </c>
      <c r="O154" s="86" t="str">
        <f t="shared" si="25"/>
        <v/>
      </c>
      <c r="P154" s="86" t="str">
        <f t="shared" si="26"/>
        <v/>
      </c>
      <c r="Q154" s="87">
        <v>1</v>
      </c>
      <c r="R154" s="95" t="e">
        <f>+IFERROR(VLOOKUP(N154,'Productos PD'!$C$2:$E$349,3,0),VLOOKUP(S154,'Productos PD'!$B$3:$D$349,3,0))</f>
        <v>#N/A</v>
      </c>
    </row>
    <row r="155" spans="1:18" ht="30" x14ac:dyDescent="0.25">
      <c r="A155" s="87">
        <f t="shared" si="18"/>
        <v>4</v>
      </c>
      <c r="B155" s="86" t="s">
        <v>5</v>
      </c>
      <c r="C155" s="88" t="str">
        <f>IFERROR(IF(OR(B155="",B155=B154),"",VLOOKUP(B155,A!B$2:$F$469,MATCH($Q$1,A!B$1:$F$1),0)),0)</f>
        <v/>
      </c>
      <c r="D155" s="89" t="str">
        <f t="shared" si="19"/>
        <v/>
      </c>
      <c r="E155" s="90" t="str">
        <f t="shared" si="20"/>
        <v/>
      </c>
      <c r="F155" s="91" t="s">
        <v>156</v>
      </c>
      <c r="G155" s="88" t="str">
        <f>IFERROR(IF(OR(F155="",F155=F154),"",VLOOKUP(F155,A!C$2:$F$469,MATCH($Q$1,A!C$1:$F$1),0)),0)</f>
        <v/>
      </c>
      <c r="H155" s="89" t="str">
        <f t="shared" si="21"/>
        <v/>
      </c>
      <c r="I155" s="90" t="str">
        <f t="shared" si="22"/>
        <v/>
      </c>
      <c r="J155" s="86" t="s">
        <v>157</v>
      </c>
      <c r="K155" s="87" t="str">
        <f>IFERROR(IF(J155="","",IF(J155=J154,"",VLOOKUP(J155,A!D$2:$F$469,MATCH($Q$1,A!D$1:$F$1),0))),0)</f>
        <v/>
      </c>
      <c r="L155" s="87" t="str">
        <f t="shared" si="23"/>
        <v/>
      </c>
      <c r="M155" s="94" t="str">
        <f t="shared" si="24"/>
        <v/>
      </c>
      <c r="N155" s="86" t="s">
        <v>158</v>
      </c>
      <c r="O155" s="86">
        <f t="shared" si="25"/>
        <v>0.28000000000000003</v>
      </c>
      <c r="P155" s="86">
        <f t="shared" si="26"/>
        <v>0</v>
      </c>
      <c r="Q155" s="87">
        <v>28</v>
      </c>
      <c r="R155" s="95">
        <f>+IFERROR(VLOOKUP(N155,'Productos PD'!$C$2:$E$349,3,0),VLOOKUP(S155,'Productos PD'!$B$3:$D$349,3,0))</f>
        <v>0</v>
      </c>
    </row>
    <row r="156" spans="1:18" ht="30" x14ac:dyDescent="0.25">
      <c r="A156" s="87">
        <f t="shared" si="18"/>
        <v>4</v>
      </c>
      <c r="B156" s="86" t="s">
        <v>5</v>
      </c>
      <c r="C156" s="88" t="str">
        <f>IFERROR(IF(OR(B156="",B156=B155),"",VLOOKUP(B156,A!B$2:$F$469,MATCH($Q$1,A!B$1:$F$1),0)),0)</f>
        <v/>
      </c>
      <c r="D156" s="89" t="str">
        <f t="shared" si="19"/>
        <v/>
      </c>
      <c r="E156" s="90" t="str">
        <f t="shared" si="20"/>
        <v/>
      </c>
      <c r="F156" s="91" t="s">
        <v>156</v>
      </c>
      <c r="G156" s="88" t="str">
        <f>IFERROR(IF(OR(F156="",F156=F155),"",VLOOKUP(F156,A!C$2:$F$469,MATCH($Q$1,A!C$1:$F$1),0)),0)</f>
        <v/>
      </c>
      <c r="H156" s="89" t="str">
        <f t="shared" si="21"/>
        <v/>
      </c>
      <c r="I156" s="90" t="str">
        <f t="shared" si="22"/>
        <v/>
      </c>
      <c r="J156" s="86" t="s">
        <v>157</v>
      </c>
      <c r="K156" s="87" t="str">
        <f>IFERROR(IF(J156="","",IF(J156=J155,"",VLOOKUP(J156,A!D$2:$F$469,MATCH($Q$1,A!D$1:$F$1),0))),0)</f>
        <v/>
      </c>
      <c r="L156" s="87" t="str">
        <f t="shared" si="23"/>
        <v/>
      </c>
      <c r="M156" s="94" t="str">
        <f t="shared" si="24"/>
        <v/>
      </c>
      <c r="N156" s="86" t="s">
        <v>159</v>
      </c>
      <c r="O156" s="86">
        <f t="shared" si="25"/>
        <v>0.72</v>
      </c>
      <c r="P156" s="86">
        <f t="shared" si="26"/>
        <v>0</v>
      </c>
      <c r="Q156" s="87">
        <v>72</v>
      </c>
      <c r="R156" s="95">
        <f>+IFERROR(VLOOKUP(N156,'Productos PD'!$C$2:$E$349,3,0),VLOOKUP(S156,'Productos PD'!$B$3:$D$349,3,0))</f>
        <v>0</v>
      </c>
    </row>
    <row r="157" spans="1:18" ht="30" hidden="1" x14ac:dyDescent="0.25">
      <c r="A157" s="87">
        <f t="shared" si="18"/>
        <v>3</v>
      </c>
      <c r="B157" s="86" t="s">
        <v>5</v>
      </c>
      <c r="C157" s="88" t="str">
        <f>IFERROR(IF(OR(B157="",B157=B156),"",VLOOKUP(B157,A!B$2:$F$469,MATCH($Q$1,A!B$1:$F$1),0)),0)</f>
        <v/>
      </c>
      <c r="D157" s="89" t="str">
        <f t="shared" si="19"/>
        <v/>
      </c>
      <c r="E157" s="90" t="str">
        <f t="shared" si="20"/>
        <v/>
      </c>
      <c r="F157" s="91" t="s">
        <v>156</v>
      </c>
      <c r="G157" s="88" t="str">
        <f>IFERROR(IF(OR(F157="",F157=F156),"",VLOOKUP(F157,A!C$2:$F$469,MATCH($Q$1,A!C$1:$F$1),0)),0)</f>
        <v/>
      </c>
      <c r="H157" s="89" t="str">
        <f t="shared" si="21"/>
        <v/>
      </c>
      <c r="I157" s="90" t="str">
        <f t="shared" si="22"/>
        <v/>
      </c>
      <c r="J157" s="86" t="s">
        <v>160</v>
      </c>
      <c r="K157" s="87">
        <f>IFERROR(IF(J157="","",IF(J157=J156,"",VLOOKUP(J157,A!D$2:$F$469,MATCH($Q$1,A!D$1:$F$1),0))),0)</f>
        <v>1</v>
      </c>
      <c r="L157" s="87">
        <f t="shared" si="23"/>
        <v>0</v>
      </c>
      <c r="M157" s="94">
        <f t="shared" si="24"/>
        <v>0</v>
      </c>
      <c r="O157" s="86" t="str">
        <f t="shared" si="25"/>
        <v/>
      </c>
      <c r="P157" s="86" t="str">
        <f t="shared" si="26"/>
        <v/>
      </c>
      <c r="Q157" s="87">
        <v>1</v>
      </c>
      <c r="R157" s="95" t="e">
        <f>+IFERROR(VLOOKUP(N157,'Productos PD'!$C$2:$E$349,3,0),VLOOKUP(S157,'Productos PD'!$B$3:$D$349,3,0))</f>
        <v>#N/A</v>
      </c>
    </row>
    <row r="158" spans="1:18" ht="45" x14ac:dyDescent="0.25">
      <c r="A158" s="87">
        <f t="shared" si="18"/>
        <v>4</v>
      </c>
      <c r="B158" s="86" t="s">
        <v>5</v>
      </c>
      <c r="C158" s="88" t="str">
        <f>IFERROR(IF(OR(B158="",B158=B157),"",VLOOKUP(B158,A!B$2:$F$469,MATCH($Q$1,A!B$1:$F$1),0)),0)</f>
        <v/>
      </c>
      <c r="D158" s="89" t="str">
        <f t="shared" si="19"/>
        <v/>
      </c>
      <c r="E158" s="90" t="str">
        <f t="shared" si="20"/>
        <v/>
      </c>
      <c r="F158" s="91" t="s">
        <v>156</v>
      </c>
      <c r="G158" s="88" t="str">
        <f>IFERROR(IF(OR(F158="",F158=F157),"",VLOOKUP(F158,A!C$2:$F$469,MATCH($Q$1,A!C$1:$F$1),0)),0)</f>
        <v/>
      </c>
      <c r="H158" s="89" t="str">
        <f t="shared" si="21"/>
        <v/>
      </c>
      <c r="I158" s="90" t="str">
        <f t="shared" si="22"/>
        <v/>
      </c>
      <c r="J158" s="86" t="s">
        <v>160</v>
      </c>
      <c r="K158" s="87" t="str">
        <f>IFERROR(IF(J158="","",IF(J158=J157,"",VLOOKUP(J158,A!D$2:$F$469,MATCH($Q$1,A!D$1:$F$1),0))),0)</f>
        <v/>
      </c>
      <c r="L158" s="87" t="str">
        <f t="shared" si="23"/>
        <v/>
      </c>
      <c r="M158" s="94" t="str">
        <f t="shared" si="24"/>
        <v/>
      </c>
      <c r="N158" s="86" t="s">
        <v>161</v>
      </c>
      <c r="O158" s="86">
        <f t="shared" si="25"/>
        <v>1</v>
      </c>
      <c r="P158" s="86">
        <f t="shared" si="26"/>
        <v>0</v>
      </c>
      <c r="Q158" s="87">
        <v>100</v>
      </c>
      <c r="R158" s="95">
        <f>+IFERROR(VLOOKUP(N158,'Productos PD'!$C$2:$E$349,3,0),VLOOKUP(S158,'Productos PD'!$B$3:$D$349,3,0))</f>
        <v>0</v>
      </c>
    </row>
    <row r="159" spans="1:18" ht="30" hidden="1" x14ac:dyDescent="0.25">
      <c r="A159" s="87">
        <f t="shared" si="18"/>
        <v>3</v>
      </c>
      <c r="B159" s="86" t="s">
        <v>5</v>
      </c>
      <c r="C159" s="88" t="str">
        <f>IFERROR(IF(OR(B159="",B159=B158),"",VLOOKUP(B159,A!B$2:$F$469,MATCH($Q$1,A!B$1:$F$1),0)),0)</f>
        <v/>
      </c>
      <c r="D159" s="89" t="str">
        <f t="shared" si="19"/>
        <v/>
      </c>
      <c r="E159" s="90" t="str">
        <f t="shared" si="20"/>
        <v/>
      </c>
      <c r="F159" s="91" t="s">
        <v>156</v>
      </c>
      <c r="G159" s="88" t="str">
        <f>IFERROR(IF(OR(F159="",F159=F158),"",VLOOKUP(F159,A!C$2:$F$469,MATCH($Q$1,A!C$1:$F$1),0)),0)</f>
        <v/>
      </c>
      <c r="H159" s="89" t="str">
        <f t="shared" si="21"/>
        <v/>
      </c>
      <c r="I159" s="90" t="str">
        <f t="shared" si="22"/>
        <v/>
      </c>
      <c r="J159" s="86" t="s">
        <v>162</v>
      </c>
      <c r="K159" s="87">
        <f>IFERROR(IF(J159="","",IF(J159=J158,"",VLOOKUP(J159,A!D$2:$F$469,MATCH($Q$1,A!D$1:$F$1),0))),0)</f>
        <v>2</v>
      </c>
      <c r="L159" s="87">
        <f t="shared" si="23"/>
        <v>0</v>
      </c>
      <c r="M159" s="94">
        <f t="shared" si="24"/>
        <v>0</v>
      </c>
      <c r="O159" s="86" t="str">
        <f t="shared" si="25"/>
        <v/>
      </c>
      <c r="P159" s="86" t="str">
        <f t="shared" si="26"/>
        <v/>
      </c>
      <c r="Q159" s="87">
        <v>2</v>
      </c>
      <c r="R159" s="95" t="e">
        <f>+IFERROR(VLOOKUP(N159,'Productos PD'!$C$2:$E$349,3,0),VLOOKUP(S159,'Productos PD'!$B$3:$D$349,3,0))</f>
        <v>#N/A</v>
      </c>
    </row>
    <row r="160" spans="1:18" ht="30" x14ac:dyDescent="0.25">
      <c r="A160" s="87">
        <f t="shared" si="18"/>
        <v>4</v>
      </c>
      <c r="B160" s="86" t="s">
        <v>5</v>
      </c>
      <c r="C160" s="88" t="str">
        <f>IFERROR(IF(OR(B160="",B160=B159),"",VLOOKUP(B160,A!B$2:$F$469,MATCH($Q$1,A!B$1:$F$1),0)),0)</f>
        <v/>
      </c>
      <c r="D160" s="89" t="str">
        <f t="shared" si="19"/>
        <v/>
      </c>
      <c r="E160" s="90" t="str">
        <f t="shared" si="20"/>
        <v/>
      </c>
      <c r="F160" s="91" t="s">
        <v>156</v>
      </c>
      <c r="G160" s="88" t="str">
        <f>IFERROR(IF(OR(F160="",F160=F159),"",VLOOKUP(F160,A!C$2:$F$469,MATCH($Q$1,A!C$1:$F$1),0)),0)</f>
        <v/>
      </c>
      <c r="H160" s="89" t="str">
        <f t="shared" si="21"/>
        <v/>
      </c>
      <c r="I160" s="90" t="str">
        <f t="shared" si="22"/>
        <v/>
      </c>
      <c r="J160" s="86" t="s">
        <v>162</v>
      </c>
      <c r="K160" s="87" t="str">
        <f>IFERROR(IF(J160="","",IF(J160=J159,"",VLOOKUP(J160,A!D$2:$F$469,MATCH($Q$1,A!D$1:$F$1),0))),0)</f>
        <v/>
      </c>
      <c r="L160" s="87" t="str">
        <f t="shared" si="23"/>
        <v/>
      </c>
      <c r="M160" s="94" t="str">
        <f t="shared" si="24"/>
        <v/>
      </c>
      <c r="N160" s="86" t="s">
        <v>163</v>
      </c>
      <c r="O160" s="86">
        <f t="shared" si="25"/>
        <v>2</v>
      </c>
      <c r="P160" s="86">
        <f t="shared" si="26"/>
        <v>0</v>
      </c>
      <c r="Q160" s="87">
        <v>100</v>
      </c>
      <c r="R160" s="95">
        <f>+IFERROR(VLOOKUP(N160,'Productos PD'!$C$2:$E$349,3,0),VLOOKUP(S160,'Productos PD'!$B$3:$D$349,3,0))</f>
        <v>0</v>
      </c>
    </row>
    <row r="161" spans="1:18" ht="30" hidden="1" x14ac:dyDescent="0.25">
      <c r="A161" s="87">
        <f t="shared" si="18"/>
        <v>3</v>
      </c>
      <c r="B161" s="86" t="s">
        <v>5</v>
      </c>
      <c r="C161" s="88" t="str">
        <f>IFERROR(IF(OR(B161="",B161=B160),"",VLOOKUP(B161,A!B$2:$F$469,MATCH($Q$1,A!B$1:$F$1),0)),0)</f>
        <v/>
      </c>
      <c r="D161" s="89" t="str">
        <f t="shared" si="19"/>
        <v/>
      </c>
      <c r="E161" s="90" t="str">
        <f t="shared" si="20"/>
        <v/>
      </c>
      <c r="F161" s="91" t="s">
        <v>156</v>
      </c>
      <c r="G161" s="88" t="str">
        <f>IFERROR(IF(OR(F161="",F161=F160),"",VLOOKUP(F161,A!C$2:$F$469,MATCH($Q$1,A!C$1:$F$1),0)),0)</f>
        <v/>
      </c>
      <c r="H161" s="89" t="str">
        <f t="shared" si="21"/>
        <v/>
      </c>
      <c r="I161" s="90" t="str">
        <f t="shared" si="22"/>
        <v/>
      </c>
      <c r="J161" s="86" t="s">
        <v>164</v>
      </c>
      <c r="K161" s="87">
        <f>IFERROR(IF(J161="","",IF(J161=J160,"",VLOOKUP(J161,A!D$2:$F$469,MATCH($Q$1,A!D$1:$F$1),0))),0)</f>
        <v>90</v>
      </c>
      <c r="L161" s="87">
        <f t="shared" si="23"/>
        <v>0</v>
      </c>
      <c r="M161" s="94">
        <f t="shared" si="24"/>
        <v>0</v>
      </c>
      <c r="O161" s="86" t="str">
        <f t="shared" si="25"/>
        <v/>
      </c>
      <c r="P161" s="86" t="str">
        <f t="shared" si="26"/>
        <v/>
      </c>
      <c r="Q161" s="87">
        <v>90</v>
      </c>
      <c r="R161" s="95" t="e">
        <f>+IFERROR(VLOOKUP(N161,'Productos PD'!$C$2:$E$349,3,0),VLOOKUP(S161,'Productos PD'!$B$3:$D$349,3,0))</f>
        <v>#N/A</v>
      </c>
    </row>
    <row r="162" spans="1:18" ht="30" x14ac:dyDescent="0.25">
      <c r="A162" s="87">
        <f t="shared" si="18"/>
        <v>4</v>
      </c>
      <c r="B162" s="86" t="s">
        <v>5</v>
      </c>
      <c r="C162" s="88" t="str">
        <f>IFERROR(IF(OR(B162="",B162=B161),"",VLOOKUP(B162,A!B$2:$F$469,MATCH($Q$1,A!B$1:$F$1),0)),0)</f>
        <v/>
      </c>
      <c r="D162" s="89" t="str">
        <f t="shared" si="19"/>
        <v/>
      </c>
      <c r="E162" s="90" t="str">
        <f t="shared" si="20"/>
        <v/>
      </c>
      <c r="F162" s="91" t="s">
        <v>156</v>
      </c>
      <c r="G162" s="88" t="str">
        <f>IFERROR(IF(OR(F162="",F162=F161),"",VLOOKUP(F162,A!C$2:$F$469,MATCH($Q$1,A!C$1:$F$1),0)),0)</f>
        <v/>
      </c>
      <c r="H162" s="89" t="str">
        <f t="shared" si="21"/>
        <v/>
      </c>
      <c r="I162" s="90" t="str">
        <f t="shared" si="22"/>
        <v/>
      </c>
      <c r="J162" s="86" t="s">
        <v>164</v>
      </c>
      <c r="K162" s="87" t="str">
        <f>IFERROR(IF(J162="","",IF(J162=J161,"",VLOOKUP(J162,A!D$2:$F$469,MATCH($Q$1,A!D$1:$F$1),0))),0)</f>
        <v/>
      </c>
      <c r="L162" s="87" t="str">
        <f t="shared" si="23"/>
        <v/>
      </c>
      <c r="M162" s="94" t="str">
        <f t="shared" si="24"/>
        <v/>
      </c>
      <c r="N162" s="86" t="s">
        <v>165</v>
      </c>
      <c r="O162" s="86">
        <f t="shared" si="25"/>
        <v>85.5</v>
      </c>
      <c r="P162" s="86">
        <f t="shared" si="26"/>
        <v>0</v>
      </c>
      <c r="Q162" s="87">
        <v>95</v>
      </c>
      <c r="R162" s="95">
        <f>+IFERROR(VLOOKUP(N162,'Productos PD'!$C$2:$E$349,3,0),VLOOKUP(S162,'Productos PD'!$B$3:$D$349,3,0))</f>
        <v>0</v>
      </c>
    </row>
    <row r="163" spans="1:18" ht="30" x14ac:dyDescent="0.25">
      <c r="A163" s="87">
        <f t="shared" si="18"/>
        <v>4</v>
      </c>
      <c r="B163" s="86" t="s">
        <v>5</v>
      </c>
      <c r="C163" s="88" t="str">
        <f>IFERROR(IF(OR(B163="",B163=B162),"",VLOOKUP(B163,A!B$2:$F$469,MATCH($Q$1,A!B$1:$F$1),0)),0)</f>
        <v/>
      </c>
      <c r="D163" s="89" t="str">
        <f t="shared" si="19"/>
        <v/>
      </c>
      <c r="E163" s="90" t="str">
        <f t="shared" si="20"/>
        <v/>
      </c>
      <c r="F163" s="91" t="s">
        <v>156</v>
      </c>
      <c r="G163" s="88" t="str">
        <f>IFERROR(IF(OR(F163="",F163=F162),"",VLOOKUP(F163,A!C$2:$F$469,MATCH($Q$1,A!C$1:$F$1),0)),0)</f>
        <v/>
      </c>
      <c r="H163" s="89" t="str">
        <f t="shared" si="21"/>
        <v/>
      </c>
      <c r="I163" s="90" t="str">
        <f t="shared" si="22"/>
        <v/>
      </c>
      <c r="J163" s="86" t="s">
        <v>164</v>
      </c>
      <c r="K163" s="87" t="str">
        <f>IFERROR(IF(J163="","",IF(J163=J162,"",VLOOKUP(J163,A!D$2:$F$469,MATCH($Q$1,A!D$1:$F$1),0))),0)</f>
        <v/>
      </c>
      <c r="L163" s="87" t="str">
        <f t="shared" si="23"/>
        <v/>
      </c>
      <c r="M163" s="94" t="str">
        <f t="shared" si="24"/>
        <v/>
      </c>
      <c r="N163" s="86" t="s">
        <v>166</v>
      </c>
      <c r="O163" s="86">
        <f t="shared" si="25"/>
        <v>2.7</v>
      </c>
      <c r="P163" s="86">
        <f t="shared" si="26"/>
        <v>0</v>
      </c>
      <c r="Q163" s="87">
        <v>3</v>
      </c>
      <c r="R163" s="95">
        <f>+IFERROR(VLOOKUP(N163,'Productos PD'!$C$2:$E$349,3,0),VLOOKUP(S163,'Productos PD'!$B$3:$D$349,3,0))</f>
        <v>0</v>
      </c>
    </row>
    <row r="164" spans="1:18" ht="30" x14ac:dyDescent="0.25">
      <c r="A164" s="87">
        <f t="shared" si="18"/>
        <v>4</v>
      </c>
      <c r="B164" s="86" t="s">
        <v>5</v>
      </c>
      <c r="C164" s="88" t="str">
        <f>IFERROR(IF(OR(B164="",B164=B163),"",VLOOKUP(B164,A!B$2:$F$469,MATCH($Q$1,A!B$1:$F$1),0)),0)</f>
        <v/>
      </c>
      <c r="D164" s="89" t="str">
        <f t="shared" si="19"/>
        <v/>
      </c>
      <c r="E164" s="90" t="str">
        <f t="shared" si="20"/>
        <v/>
      </c>
      <c r="F164" s="91" t="s">
        <v>156</v>
      </c>
      <c r="G164" s="88" t="str">
        <f>IFERROR(IF(OR(F164="",F164=F163),"",VLOOKUP(F164,A!C$2:$F$469,MATCH($Q$1,A!C$1:$F$1),0)),0)</f>
        <v/>
      </c>
      <c r="H164" s="89" t="str">
        <f t="shared" si="21"/>
        <v/>
      </c>
      <c r="I164" s="90" t="str">
        <f t="shared" si="22"/>
        <v/>
      </c>
      <c r="J164" s="86" t="s">
        <v>164</v>
      </c>
      <c r="K164" s="87" t="str">
        <f>IFERROR(IF(J164="","",IF(J164=J163,"",VLOOKUP(J164,A!D$2:$F$469,MATCH($Q$1,A!D$1:$F$1),0))),0)</f>
        <v/>
      </c>
      <c r="L164" s="87" t="str">
        <f t="shared" si="23"/>
        <v/>
      </c>
      <c r="M164" s="94" t="str">
        <f t="shared" si="24"/>
        <v/>
      </c>
      <c r="N164" s="86" t="s">
        <v>167</v>
      </c>
      <c r="O164" s="86">
        <f t="shared" si="25"/>
        <v>0.9</v>
      </c>
      <c r="P164" s="86">
        <f t="shared" si="26"/>
        <v>0</v>
      </c>
      <c r="Q164" s="87">
        <v>1</v>
      </c>
      <c r="R164" s="95">
        <f>+IFERROR(VLOOKUP(N164,'Productos PD'!$C$2:$E$349,3,0),VLOOKUP(S164,'Productos PD'!$B$3:$D$349,3,0))</f>
        <v>0</v>
      </c>
    </row>
    <row r="165" spans="1:18" ht="45" x14ac:dyDescent="0.25">
      <c r="A165" s="87">
        <f t="shared" si="18"/>
        <v>4</v>
      </c>
      <c r="B165" s="86" t="s">
        <v>5</v>
      </c>
      <c r="C165" s="88" t="str">
        <f>IFERROR(IF(OR(B165="",B165=B164),"",VLOOKUP(B165,A!B$2:$F$469,MATCH($Q$1,A!B$1:$F$1),0)),0)</f>
        <v/>
      </c>
      <c r="D165" s="89" t="str">
        <f t="shared" si="19"/>
        <v/>
      </c>
      <c r="E165" s="90" t="str">
        <f t="shared" si="20"/>
        <v/>
      </c>
      <c r="F165" s="91" t="s">
        <v>156</v>
      </c>
      <c r="G165" s="88" t="str">
        <f>IFERROR(IF(OR(F165="",F165=F164),"",VLOOKUP(F165,A!C$2:$F$469,MATCH($Q$1,A!C$1:$F$1),0)),0)</f>
        <v/>
      </c>
      <c r="H165" s="89" t="str">
        <f t="shared" si="21"/>
        <v/>
      </c>
      <c r="I165" s="90" t="str">
        <f t="shared" si="22"/>
        <v/>
      </c>
      <c r="J165" s="86" t="s">
        <v>164</v>
      </c>
      <c r="K165" s="87" t="str">
        <f>IFERROR(IF(J165="","",IF(J165=J164,"",VLOOKUP(J165,A!D$2:$F$469,MATCH($Q$1,A!D$1:$F$1),0))),0)</f>
        <v/>
      </c>
      <c r="L165" s="87" t="str">
        <f t="shared" si="23"/>
        <v/>
      </c>
      <c r="M165" s="94" t="str">
        <f t="shared" si="24"/>
        <v/>
      </c>
      <c r="N165" s="86" t="s">
        <v>802</v>
      </c>
      <c r="O165" s="86">
        <f t="shared" si="25"/>
        <v>0.9</v>
      </c>
      <c r="P165" s="86">
        <f t="shared" si="26"/>
        <v>0</v>
      </c>
      <c r="Q165" s="87">
        <v>1</v>
      </c>
      <c r="R165" s="95">
        <f>+IFERROR(VLOOKUP(N165,'Productos PD'!$C$2:$E$349,3,0),VLOOKUP(S165,'Productos PD'!$B$3:$D$349,3,0))</f>
        <v>0</v>
      </c>
    </row>
    <row r="166" spans="1:18" ht="30" hidden="1" x14ac:dyDescent="0.25">
      <c r="A166" s="87">
        <f t="shared" si="18"/>
        <v>3</v>
      </c>
      <c r="B166" s="86" t="s">
        <v>5</v>
      </c>
      <c r="C166" s="88" t="str">
        <f>IFERROR(IF(OR(B166="",B166=B165),"",VLOOKUP(B166,A!B$2:$F$469,MATCH($Q$1,A!B$1:$F$1),0)),0)</f>
        <v/>
      </c>
      <c r="D166" s="89" t="str">
        <f t="shared" si="19"/>
        <v/>
      </c>
      <c r="E166" s="90" t="str">
        <f t="shared" si="20"/>
        <v/>
      </c>
      <c r="F166" s="91" t="s">
        <v>156</v>
      </c>
      <c r="G166" s="88" t="str">
        <f>IFERROR(IF(OR(F166="",F166=F165),"",VLOOKUP(F166,A!C$2:$F$469,MATCH($Q$1,A!C$1:$F$1),0)),0)</f>
        <v/>
      </c>
      <c r="H166" s="89" t="str">
        <f t="shared" si="21"/>
        <v/>
      </c>
      <c r="I166" s="90" t="str">
        <f t="shared" si="22"/>
        <v/>
      </c>
      <c r="J166" s="86" t="s">
        <v>169</v>
      </c>
      <c r="K166" s="87">
        <f>IFERROR(IF(J166="","",IF(J166=J165,"",VLOOKUP(J166,A!D$2:$F$469,MATCH($Q$1,A!D$1:$F$1),0))),0)</f>
        <v>1</v>
      </c>
      <c r="L166" s="87">
        <f t="shared" si="23"/>
        <v>0</v>
      </c>
      <c r="M166" s="94">
        <f t="shared" si="24"/>
        <v>0</v>
      </c>
      <c r="O166" s="86" t="str">
        <f t="shared" si="25"/>
        <v/>
      </c>
      <c r="P166" s="86" t="str">
        <f t="shared" si="26"/>
        <v/>
      </c>
      <c r="Q166" s="87">
        <v>1</v>
      </c>
      <c r="R166" s="95" t="e">
        <f>+IFERROR(VLOOKUP(N166,'Productos PD'!$C$2:$E$349,3,0),VLOOKUP(S166,'Productos PD'!$B$3:$D$349,3,0))</f>
        <v>#N/A</v>
      </c>
    </row>
    <row r="167" spans="1:18" ht="30" x14ac:dyDescent="0.25">
      <c r="A167" s="87">
        <f t="shared" si="18"/>
        <v>4</v>
      </c>
      <c r="B167" s="86" t="s">
        <v>5</v>
      </c>
      <c r="C167" s="88" t="str">
        <f>IFERROR(IF(OR(B167="",B167=B166),"",VLOOKUP(B167,A!B$2:$F$469,MATCH($Q$1,A!B$1:$F$1),0)),0)</f>
        <v/>
      </c>
      <c r="D167" s="89" t="str">
        <f t="shared" si="19"/>
        <v/>
      </c>
      <c r="E167" s="90" t="str">
        <f t="shared" si="20"/>
        <v/>
      </c>
      <c r="F167" s="91" t="s">
        <v>156</v>
      </c>
      <c r="G167" s="88" t="str">
        <f>IFERROR(IF(OR(F167="",F167=F166),"",VLOOKUP(F167,A!C$2:$F$469,MATCH($Q$1,A!C$1:$F$1),0)),0)</f>
        <v/>
      </c>
      <c r="H167" s="89" t="str">
        <f t="shared" si="21"/>
        <v/>
      </c>
      <c r="I167" s="90" t="str">
        <f t="shared" si="22"/>
        <v/>
      </c>
      <c r="J167" s="86" t="s">
        <v>169</v>
      </c>
      <c r="K167" s="87" t="str">
        <f>IFERROR(IF(J167="","",IF(J167=J166,"",VLOOKUP(J167,A!D$2:$F$469,MATCH($Q$1,A!D$1:$F$1),0))),0)</f>
        <v/>
      </c>
      <c r="L167" s="87" t="str">
        <f t="shared" si="23"/>
        <v/>
      </c>
      <c r="M167" s="94" t="str">
        <f t="shared" si="24"/>
        <v/>
      </c>
      <c r="N167" s="86" t="s">
        <v>170</v>
      </c>
      <c r="O167" s="86">
        <f t="shared" si="25"/>
        <v>3.465E-2</v>
      </c>
      <c r="P167" s="86">
        <f t="shared" si="26"/>
        <v>0</v>
      </c>
      <c r="Q167" s="87">
        <v>3.4649999999999999</v>
      </c>
      <c r="R167" s="95">
        <f>+IFERROR(VLOOKUP(N167,'Productos PD'!$C$2:$E$349,3,0),VLOOKUP(S167,'Productos PD'!$B$3:$D$349,3,0))</f>
        <v>0</v>
      </c>
    </row>
    <row r="168" spans="1:18" ht="30" x14ac:dyDescent="0.25">
      <c r="A168" s="87">
        <f t="shared" si="18"/>
        <v>4</v>
      </c>
      <c r="B168" s="86" t="s">
        <v>5</v>
      </c>
      <c r="C168" s="88" t="str">
        <f>IFERROR(IF(OR(B168="",B168=B167),"",VLOOKUP(B168,A!B$2:$F$469,MATCH($Q$1,A!B$1:$F$1),0)),0)</f>
        <v/>
      </c>
      <c r="D168" s="89" t="str">
        <f t="shared" si="19"/>
        <v/>
      </c>
      <c r="E168" s="90" t="str">
        <f t="shared" si="20"/>
        <v/>
      </c>
      <c r="F168" s="91" t="s">
        <v>156</v>
      </c>
      <c r="G168" s="88" t="str">
        <f>IFERROR(IF(OR(F168="",F168=F167),"",VLOOKUP(F168,A!C$2:$F$469,MATCH($Q$1,A!C$1:$F$1),0)),0)</f>
        <v/>
      </c>
      <c r="H168" s="89" t="str">
        <f t="shared" si="21"/>
        <v/>
      </c>
      <c r="I168" s="90" t="str">
        <f t="shared" si="22"/>
        <v/>
      </c>
      <c r="J168" s="86" t="s">
        <v>169</v>
      </c>
      <c r="K168" s="87" t="str">
        <f>IFERROR(IF(J168="","",IF(J168=J167,"",VLOOKUP(J168,A!D$2:$F$469,MATCH($Q$1,A!D$1:$F$1),0))),0)</f>
        <v/>
      </c>
      <c r="L168" s="87" t="str">
        <f t="shared" si="23"/>
        <v/>
      </c>
      <c r="M168" s="94" t="str">
        <f t="shared" si="24"/>
        <v/>
      </c>
      <c r="N168" s="86" t="s">
        <v>171</v>
      </c>
      <c r="O168" s="86">
        <f t="shared" si="25"/>
        <v>0.69023999999999996</v>
      </c>
      <c r="P168" s="86">
        <f t="shared" si="26"/>
        <v>0</v>
      </c>
      <c r="Q168" s="87">
        <v>69.024000000000001</v>
      </c>
      <c r="R168" s="95">
        <f>+IFERROR(VLOOKUP(N168,'Productos PD'!$C$2:$E$349,3,0),VLOOKUP(S168,'Productos PD'!$B$3:$D$349,3,0))</f>
        <v>0</v>
      </c>
    </row>
    <row r="169" spans="1:18" ht="30" x14ac:dyDescent="0.25">
      <c r="A169" s="87">
        <f t="shared" si="18"/>
        <v>4</v>
      </c>
      <c r="B169" s="86" t="s">
        <v>5</v>
      </c>
      <c r="C169" s="88" t="str">
        <f>IFERROR(IF(OR(B169="",B169=B168),"",VLOOKUP(B169,A!B$2:$F$469,MATCH($Q$1,A!B$1:$F$1),0)),0)</f>
        <v/>
      </c>
      <c r="D169" s="89" t="str">
        <f t="shared" si="19"/>
        <v/>
      </c>
      <c r="E169" s="90" t="str">
        <f t="shared" si="20"/>
        <v/>
      </c>
      <c r="F169" s="91" t="s">
        <v>156</v>
      </c>
      <c r="G169" s="88" t="str">
        <f>IFERROR(IF(OR(F169="",F169=F168),"",VLOOKUP(F169,A!C$2:$F$469,MATCH($Q$1,A!C$1:$F$1),0)),0)</f>
        <v/>
      </c>
      <c r="H169" s="89" t="str">
        <f t="shared" si="21"/>
        <v/>
      </c>
      <c r="I169" s="90" t="str">
        <f t="shared" si="22"/>
        <v/>
      </c>
      <c r="J169" s="86" t="s">
        <v>169</v>
      </c>
      <c r="K169" s="87" t="str">
        <f>IFERROR(IF(J169="","",IF(J169=J168,"",VLOOKUP(J169,A!D$2:$F$469,MATCH($Q$1,A!D$1:$F$1),0))),0)</f>
        <v/>
      </c>
      <c r="L169" s="87" t="str">
        <f t="shared" si="23"/>
        <v/>
      </c>
      <c r="M169" s="94" t="str">
        <f t="shared" si="24"/>
        <v/>
      </c>
      <c r="N169" s="86" t="s">
        <v>172</v>
      </c>
      <c r="O169" s="86">
        <f t="shared" si="25"/>
        <v>0.27510999999999997</v>
      </c>
      <c r="P169" s="86">
        <f t="shared" si="26"/>
        <v>0</v>
      </c>
      <c r="Q169" s="87">
        <v>27.510999999999999</v>
      </c>
      <c r="R169" s="95">
        <f>+IFERROR(VLOOKUP(N169,'Productos PD'!$C$2:$E$349,3,0),VLOOKUP(S169,'Productos PD'!$B$3:$D$349,3,0))</f>
        <v>0</v>
      </c>
    </row>
    <row r="170" spans="1:18" ht="30" hidden="1" x14ac:dyDescent="0.25">
      <c r="A170" s="87">
        <f t="shared" si="18"/>
        <v>3</v>
      </c>
      <c r="B170" s="86" t="s">
        <v>5</v>
      </c>
      <c r="C170" s="88" t="str">
        <f>IFERROR(IF(OR(B170="",B170=B169),"",VLOOKUP(B170,A!B$2:$F$469,MATCH($Q$1,A!B$1:$F$1),0)),0)</f>
        <v/>
      </c>
      <c r="D170" s="89" t="str">
        <f t="shared" si="19"/>
        <v/>
      </c>
      <c r="E170" s="90" t="str">
        <f t="shared" si="20"/>
        <v/>
      </c>
      <c r="F170" s="91" t="s">
        <v>156</v>
      </c>
      <c r="G170" s="88" t="str">
        <f>IFERROR(IF(OR(F170="",F170=F169),"",VLOOKUP(F170,A!C$2:$F$469,MATCH($Q$1,A!C$1:$F$1),0)),0)</f>
        <v/>
      </c>
      <c r="H170" s="89" t="str">
        <f t="shared" si="21"/>
        <v/>
      </c>
      <c r="I170" s="90" t="str">
        <f t="shared" si="22"/>
        <v/>
      </c>
      <c r="J170" s="86" t="s">
        <v>173</v>
      </c>
      <c r="K170" s="87">
        <f>IFERROR(IF(J170="","",IF(J170=J169,"",VLOOKUP(J170,A!D$2:$F$469,MATCH($Q$1,A!D$1:$F$1),0))),0)</f>
        <v>1</v>
      </c>
      <c r="L170" s="87">
        <f t="shared" si="23"/>
        <v>0</v>
      </c>
      <c r="M170" s="94">
        <f t="shared" si="24"/>
        <v>0</v>
      </c>
      <c r="O170" s="86" t="str">
        <f t="shared" si="25"/>
        <v/>
      </c>
      <c r="P170" s="86" t="str">
        <f t="shared" si="26"/>
        <v/>
      </c>
      <c r="Q170" s="87">
        <v>1</v>
      </c>
      <c r="R170" s="95" t="e">
        <f>+IFERROR(VLOOKUP(N170,'Productos PD'!$C$2:$E$349,3,0),VLOOKUP(S170,'Productos PD'!$B$3:$D$349,3,0))</f>
        <v>#N/A</v>
      </c>
    </row>
    <row r="171" spans="1:18" ht="30" x14ac:dyDescent="0.25">
      <c r="A171" s="87">
        <f t="shared" si="18"/>
        <v>4</v>
      </c>
      <c r="B171" s="86" t="s">
        <v>5</v>
      </c>
      <c r="C171" s="88" t="str">
        <f>IFERROR(IF(OR(B171="",B171=B170),"",VLOOKUP(B171,A!B$2:$F$469,MATCH($Q$1,A!B$1:$F$1),0)),0)</f>
        <v/>
      </c>
      <c r="D171" s="89" t="str">
        <f t="shared" si="19"/>
        <v/>
      </c>
      <c r="E171" s="90" t="str">
        <f t="shared" si="20"/>
        <v/>
      </c>
      <c r="F171" s="91" t="s">
        <v>156</v>
      </c>
      <c r="G171" s="88" t="str">
        <f>IFERROR(IF(OR(F171="",F171=F170),"",VLOOKUP(F171,A!C$2:$F$469,MATCH($Q$1,A!C$1:$F$1),0)),0)</f>
        <v/>
      </c>
      <c r="H171" s="89" t="str">
        <f t="shared" si="21"/>
        <v/>
      </c>
      <c r="I171" s="90" t="str">
        <f t="shared" si="22"/>
        <v/>
      </c>
      <c r="J171" s="86" t="s">
        <v>173</v>
      </c>
      <c r="K171" s="87" t="str">
        <f>IFERROR(IF(J171="","",IF(J171=J170,"",VLOOKUP(J171,A!D$2:$F$469,MATCH($Q$1,A!D$1:$F$1),0))),0)</f>
        <v/>
      </c>
      <c r="L171" s="87" t="str">
        <f t="shared" si="23"/>
        <v/>
      </c>
      <c r="M171" s="94" t="str">
        <f t="shared" si="24"/>
        <v/>
      </c>
      <c r="N171" s="86" t="s">
        <v>800</v>
      </c>
      <c r="O171" s="86">
        <f t="shared" si="25"/>
        <v>0.25835000000000002</v>
      </c>
      <c r="P171" s="86">
        <f t="shared" si="26"/>
        <v>0</v>
      </c>
      <c r="Q171" s="87">
        <v>25.835000000000001</v>
      </c>
      <c r="R171" s="95">
        <f>+IFERROR(VLOOKUP(N171,'Productos PD'!$C$2:$E$349,3,0),VLOOKUP(S171,'Productos PD'!$B$3:$D$349,3,0))</f>
        <v>0</v>
      </c>
    </row>
    <row r="172" spans="1:18" ht="30" x14ac:dyDescent="0.25">
      <c r="A172" s="87">
        <f t="shared" si="18"/>
        <v>4</v>
      </c>
      <c r="B172" s="86" t="s">
        <v>5</v>
      </c>
      <c r="C172" s="88" t="str">
        <f>IFERROR(IF(OR(B172="",B172=B171),"",VLOOKUP(B172,A!B$2:$F$469,MATCH($Q$1,A!B$1:$F$1),0)),0)</f>
        <v/>
      </c>
      <c r="D172" s="89" t="str">
        <f t="shared" si="19"/>
        <v/>
      </c>
      <c r="E172" s="90" t="str">
        <f t="shared" si="20"/>
        <v/>
      </c>
      <c r="F172" s="91" t="s">
        <v>156</v>
      </c>
      <c r="G172" s="88" t="str">
        <f>IFERROR(IF(OR(F172="",F172=F171),"",VLOOKUP(F172,A!C$2:$F$469,MATCH($Q$1,A!C$1:$F$1),0)),0)</f>
        <v/>
      </c>
      <c r="H172" s="89" t="str">
        <f t="shared" si="21"/>
        <v/>
      </c>
      <c r="I172" s="90" t="str">
        <f t="shared" si="22"/>
        <v/>
      </c>
      <c r="J172" s="86" t="s">
        <v>173</v>
      </c>
      <c r="K172" s="87" t="str">
        <f>IFERROR(IF(J172="","",IF(J172=J171,"",VLOOKUP(J172,A!D$2:$F$469,MATCH($Q$1,A!D$1:$F$1),0))),0)</f>
        <v/>
      </c>
      <c r="L172" s="87" t="str">
        <f t="shared" si="23"/>
        <v/>
      </c>
      <c r="M172" s="94" t="str">
        <f t="shared" si="24"/>
        <v/>
      </c>
      <c r="N172" s="86" t="s">
        <v>175</v>
      </c>
      <c r="O172" s="86">
        <f t="shared" si="25"/>
        <v>0.50377000000000005</v>
      </c>
      <c r="P172" s="86">
        <f t="shared" si="26"/>
        <v>0</v>
      </c>
      <c r="Q172" s="87">
        <v>50.377000000000002</v>
      </c>
      <c r="R172" s="95">
        <f>+IFERROR(VLOOKUP(N172,'Productos PD'!$C$2:$E$349,3,0),VLOOKUP(S172,'Productos PD'!$B$3:$D$349,3,0))</f>
        <v>0</v>
      </c>
    </row>
    <row r="173" spans="1:18" ht="45" x14ac:dyDescent="0.25">
      <c r="A173" s="87">
        <f t="shared" si="18"/>
        <v>4</v>
      </c>
      <c r="B173" s="86" t="s">
        <v>5</v>
      </c>
      <c r="C173" s="88" t="str">
        <f>IFERROR(IF(OR(B173="",B173=B172),"",VLOOKUP(B173,A!B$2:$F$469,MATCH($Q$1,A!B$1:$F$1),0)),0)</f>
        <v/>
      </c>
      <c r="D173" s="89" t="str">
        <f t="shared" si="19"/>
        <v/>
      </c>
      <c r="E173" s="90" t="str">
        <f t="shared" si="20"/>
        <v/>
      </c>
      <c r="F173" s="91" t="s">
        <v>156</v>
      </c>
      <c r="G173" s="88" t="str">
        <f>IFERROR(IF(OR(F173="",F173=F172),"",VLOOKUP(F173,A!C$2:$F$469,MATCH($Q$1,A!C$1:$F$1),0)),0)</f>
        <v/>
      </c>
      <c r="H173" s="89" t="str">
        <f t="shared" si="21"/>
        <v/>
      </c>
      <c r="I173" s="90" t="str">
        <f t="shared" si="22"/>
        <v/>
      </c>
      <c r="J173" s="86" t="s">
        <v>173</v>
      </c>
      <c r="K173" s="87" t="str">
        <f>IFERROR(IF(J173="","",IF(J173=J172,"",VLOOKUP(J173,A!D$2:$F$469,MATCH($Q$1,A!D$1:$F$1),0))),0)</f>
        <v/>
      </c>
      <c r="L173" s="87" t="str">
        <f t="shared" si="23"/>
        <v/>
      </c>
      <c r="M173" s="94" t="str">
        <f t="shared" si="24"/>
        <v/>
      </c>
      <c r="N173" s="86" t="s">
        <v>176</v>
      </c>
      <c r="O173" s="86">
        <f t="shared" si="25"/>
        <v>0.23788000000000001</v>
      </c>
      <c r="P173" s="86">
        <f t="shared" si="26"/>
        <v>0</v>
      </c>
      <c r="Q173" s="87">
        <v>23.788</v>
      </c>
      <c r="R173" s="95">
        <f>+IFERROR(VLOOKUP(N173,'Productos PD'!$C$2:$E$349,3,0),VLOOKUP(S173,'Productos PD'!$B$3:$D$349,3,0))</f>
        <v>0</v>
      </c>
    </row>
    <row r="174" spans="1:18" ht="30" hidden="1" x14ac:dyDescent="0.25">
      <c r="A174" s="87">
        <f t="shared" si="18"/>
        <v>3</v>
      </c>
      <c r="B174" s="86" t="s">
        <v>5</v>
      </c>
      <c r="C174" s="88" t="str">
        <f>IFERROR(IF(OR(B174="",B174=B173),"",VLOOKUP(B174,A!B$2:$F$469,MATCH($Q$1,A!B$1:$F$1),0)),0)</f>
        <v/>
      </c>
      <c r="D174" s="89" t="str">
        <f t="shared" si="19"/>
        <v/>
      </c>
      <c r="E174" s="90" t="str">
        <f t="shared" si="20"/>
        <v/>
      </c>
      <c r="F174" s="91" t="s">
        <v>156</v>
      </c>
      <c r="G174" s="88" t="str">
        <f>IFERROR(IF(OR(F174="",F174=F173),"",VLOOKUP(F174,A!C$2:$F$469,MATCH($Q$1,A!C$1:$F$1),0)),0)</f>
        <v/>
      </c>
      <c r="H174" s="89" t="str">
        <f t="shared" si="21"/>
        <v/>
      </c>
      <c r="I174" s="90" t="str">
        <f t="shared" si="22"/>
        <v/>
      </c>
      <c r="J174" s="86" t="s">
        <v>177</v>
      </c>
      <c r="K174" s="87">
        <f>IFERROR(IF(J174="","",IF(J174=J173,"",VLOOKUP(J174,A!D$2:$F$469,MATCH($Q$1,A!D$1:$F$1),0))),0)</f>
        <v>1</v>
      </c>
      <c r="L174" s="87">
        <f t="shared" si="23"/>
        <v>0</v>
      </c>
      <c r="M174" s="94">
        <f t="shared" si="24"/>
        <v>0</v>
      </c>
      <c r="O174" s="86" t="str">
        <f t="shared" si="25"/>
        <v/>
      </c>
      <c r="P174" s="86" t="str">
        <f t="shared" si="26"/>
        <v/>
      </c>
      <c r="Q174" s="87">
        <v>1</v>
      </c>
      <c r="R174" s="95" t="e">
        <f>+IFERROR(VLOOKUP(N174,'Productos PD'!$C$2:$E$349,3,0),VLOOKUP(S174,'Productos PD'!$B$3:$D$349,3,0))</f>
        <v>#N/A</v>
      </c>
    </row>
    <row r="175" spans="1:18" ht="45" x14ac:dyDescent="0.25">
      <c r="A175" s="87">
        <f t="shared" si="18"/>
        <v>4</v>
      </c>
      <c r="B175" s="86" t="s">
        <v>5</v>
      </c>
      <c r="C175" s="88" t="str">
        <f>IFERROR(IF(OR(B175="",B175=B174),"",VLOOKUP(B175,A!B$2:$F$469,MATCH($Q$1,A!B$1:$F$1),0)),0)</f>
        <v/>
      </c>
      <c r="D175" s="89" t="str">
        <f t="shared" si="19"/>
        <v/>
      </c>
      <c r="E175" s="90" t="str">
        <f t="shared" si="20"/>
        <v/>
      </c>
      <c r="F175" s="91" t="s">
        <v>156</v>
      </c>
      <c r="G175" s="88" t="str">
        <f>IFERROR(IF(OR(F175="",F175=F174),"",VLOOKUP(F175,A!C$2:$F$469,MATCH($Q$1,A!C$1:$F$1),0)),0)</f>
        <v/>
      </c>
      <c r="H175" s="89" t="str">
        <f t="shared" si="21"/>
        <v/>
      </c>
      <c r="I175" s="90" t="str">
        <f t="shared" si="22"/>
        <v/>
      </c>
      <c r="J175" s="86" t="s">
        <v>177</v>
      </c>
      <c r="K175" s="87" t="str">
        <f>IFERROR(IF(J175="","",IF(J175=J174,"",VLOOKUP(J175,A!D$2:$F$469,MATCH($Q$1,A!D$1:$F$1),0))),0)</f>
        <v/>
      </c>
      <c r="L175" s="87" t="str">
        <f t="shared" si="23"/>
        <v/>
      </c>
      <c r="M175" s="94" t="str">
        <f t="shared" si="24"/>
        <v/>
      </c>
      <c r="N175" s="86" t="s">
        <v>178</v>
      </c>
      <c r="O175" s="86">
        <f t="shared" si="25"/>
        <v>1</v>
      </c>
      <c r="P175" s="86">
        <f t="shared" si="26"/>
        <v>0</v>
      </c>
      <c r="Q175" s="87">
        <v>100</v>
      </c>
      <c r="R175" s="95">
        <f>+IFERROR(VLOOKUP(N175,'Productos PD'!$C$2:$E$349,3,0),VLOOKUP(S175,'Productos PD'!$B$3:$D$349,3,0))</f>
        <v>0</v>
      </c>
    </row>
    <row r="176" spans="1:18" ht="30" hidden="1" x14ac:dyDescent="0.25">
      <c r="A176" s="87">
        <f t="shared" si="18"/>
        <v>3</v>
      </c>
      <c r="B176" s="86" t="s">
        <v>5</v>
      </c>
      <c r="C176" s="88" t="str">
        <f>IFERROR(IF(OR(B176="",B176=B175),"",VLOOKUP(B176,A!B$2:$F$469,MATCH($Q$1,A!B$1:$F$1),0)),0)</f>
        <v/>
      </c>
      <c r="D176" s="89" t="str">
        <f t="shared" si="19"/>
        <v/>
      </c>
      <c r="E176" s="90" t="str">
        <f t="shared" si="20"/>
        <v/>
      </c>
      <c r="F176" s="91" t="s">
        <v>156</v>
      </c>
      <c r="G176" s="88" t="str">
        <f>IFERROR(IF(OR(F176="",F176=F175),"",VLOOKUP(F176,A!C$2:$F$469,MATCH($Q$1,A!C$1:$F$1),0)),0)</f>
        <v/>
      </c>
      <c r="H176" s="89" t="str">
        <f t="shared" si="21"/>
        <v/>
      </c>
      <c r="I176" s="90" t="str">
        <f t="shared" si="22"/>
        <v/>
      </c>
      <c r="J176" s="86" t="s">
        <v>179</v>
      </c>
      <c r="K176" s="87">
        <f>IFERROR(IF(J176="","",IF(J176=J175,"",VLOOKUP(J176,A!D$2:$F$469,MATCH($Q$1,A!D$1:$F$1),0))),0)</f>
        <v>1</v>
      </c>
      <c r="L176" s="87">
        <f t="shared" si="23"/>
        <v>0</v>
      </c>
      <c r="M176" s="94">
        <f t="shared" si="24"/>
        <v>0</v>
      </c>
      <c r="O176" s="86" t="str">
        <f t="shared" si="25"/>
        <v/>
      </c>
      <c r="P176" s="86" t="str">
        <f t="shared" si="26"/>
        <v/>
      </c>
      <c r="Q176" s="87">
        <v>1</v>
      </c>
      <c r="R176" s="95" t="e">
        <f>+IFERROR(VLOOKUP(N176,'Productos PD'!$C$2:$E$349,3,0),VLOOKUP(S176,'Productos PD'!$B$3:$D$349,3,0))</f>
        <v>#N/A</v>
      </c>
    </row>
    <row r="177" spans="1:18" ht="30" x14ac:dyDescent="0.25">
      <c r="A177" s="87">
        <f t="shared" si="18"/>
        <v>4</v>
      </c>
      <c r="B177" s="86" t="s">
        <v>5</v>
      </c>
      <c r="C177" s="88" t="str">
        <f>IFERROR(IF(OR(B177="",B177=B176),"",VLOOKUP(B177,A!B$2:$F$469,MATCH($Q$1,A!B$1:$F$1),0)),0)</f>
        <v/>
      </c>
      <c r="D177" s="89" t="str">
        <f t="shared" si="19"/>
        <v/>
      </c>
      <c r="E177" s="90" t="str">
        <f t="shared" si="20"/>
        <v/>
      </c>
      <c r="F177" s="91" t="s">
        <v>156</v>
      </c>
      <c r="G177" s="88" t="str">
        <f>IFERROR(IF(OR(F177="",F177=F176),"",VLOOKUP(F177,A!C$2:$F$469,MATCH($Q$1,A!C$1:$F$1),0)),0)</f>
        <v/>
      </c>
      <c r="H177" s="89" t="str">
        <f t="shared" si="21"/>
        <v/>
      </c>
      <c r="I177" s="90" t="str">
        <f t="shared" si="22"/>
        <v/>
      </c>
      <c r="J177" s="86" t="s">
        <v>179</v>
      </c>
      <c r="K177" s="87" t="str">
        <f>IFERROR(IF(J177="","",IF(J177=J176,"",VLOOKUP(J177,A!D$2:$F$469,MATCH($Q$1,A!D$1:$F$1),0))),0)</f>
        <v/>
      </c>
      <c r="L177" s="87" t="str">
        <f t="shared" si="23"/>
        <v/>
      </c>
      <c r="M177" s="94" t="str">
        <f t="shared" si="24"/>
        <v/>
      </c>
      <c r="N177" s="86" t="s">
        <v>180</v>
      </c>
      <c r="O177" s="86">
        <f t="shared" si="25"/>
        <v>1</v>
      </c>
      <c r="P177" s="86">
        <f t="shared" si="26"/>
        <v>0</v>
      </c>
      <c r="Q177" s="87">
        <v>100</v>
      </c>
      <c r="R177" s="95">
        <f>+IFERROR(VLOOKUP(N177,'Productos PD'!$C$2:$E$349,3,0),VLOOKUP(S177,'Productos PD'!$B$3:$D$349,3,0))</f>
        <v>0</v>
      </c>
    </row>
    <row r="178" spans="1:18" ht="30" hidden="1" x14ac:dyDescent="0.25">
      <c r="A178" s="87">
        <f t="shared" si="18"/>
        <v>3</v>
      </c>
      <c r="B178" s="86" t="s">
        <v>5</v>
      </c>
      <c r="C178" s="88" t="str">
        <f>IFERROR(IF(OR(B178="",B178=B177),"",VLOOKUP(B178,A!B$2:$F$469,MATCH($Q$1,A!B$1:$F$1),0)),0)</f>
        <v/>
      </c>
      <c r="D178" s="89" t="str">
        <f t="shared" si="19"/>
        <v/>
      </c>
      <c r="E178" s="90" t="str">
        <f t="shared" si="20"/>
        <v/>
      </c>
      <c r="F178" s="91" t="s">
        <v>156</v>
      </c>
      <c r="G178" s="88" t="str">
        <f>IFERROR(IF(OR(F178="",F178=F177),"",VLOOKUP(F178,A!C$2:$F$469,MATCH($Q$1,A!C$1:$F$1),0)),0)</f>
        <v/>
      </c>
      <c r="H178" s="89" t="str">
        <f t="shared" si="21"/>
        <v/>
      </c>
      <c r="I178" s="90" t="str">
        <f t="shared" si="22"/>
        <v/>
      </c>
      <c r="J178" s="86" t="s">
        <v>181</v>
      </c>
      <c r="K178" s="87">
        <f>IFERROR(IF(J178="","",IF(J178=J177,"",VLOOKUP(J178,A!D$2:$F$469,MATCH($Q$1,A!D$1:$F$1),0))),0)</f>
        <v>1</v>
      </c>
      <c r="L178" s="87">
        <f t="shared" si="23"/>
        <v>0</v>
      </c>
      <c r="M178" s="94">
        <f t="shared" si="24"/>
        <v>0</v>
      </c>
      <c r="O178" s="86" t="str">
        <f t="shared" si="25"/>
        <v/>
      </c>
      <c r="P178" s="86" t="str">
        <f t="shared" si="26"/>
        <v/>
      </c>
      <c r="Q178" s="87">
        <v>1</v>
      </c>
      <c r="R178" s="95" t="e">
        <f>+IFERROR(VLOOKUP(N178,'Productos PD'!$C$2:$E$349,3,0),VLOOKUP(S178,'Productos PD'!$B$3:$D$349,3,0))</f>
        <v>#N/A</v>
      </c>
    </row>
    <row r="179" spans="1:18" ht="60" x14ac:dyDescent="0.25">
      <c r="A179" s="87">
        <f t="shared" si="18"/>
        <v>4</v>
      </c>
      <c r="B179" s="86" t="s">
        <v>5</v>
      </c>
      <c r="C179" s="88" t="str">
        <f>IFERROR(IF(OR(B179="",B179=B178),"",VLOOKUP(B179,A!B$2:$F$469,MATCH($Q$1,A!B$1:$F$1),0)),0)</f>
        <v/>
      </c>
      <c r="D179" s="89" t="str">
        <f t="shared" si="19"/>
        <v/>
      </c>
      <c r="E179" s="90" t="str">
        <f t="shared" si="20"/>
        <v/>
      </c>
      <c r="F179" s="91" t="s">
        <v>156</v>
      </c>
      <c r="G179" s="88" t="str">
        <f>IFERROR(IF(OR(F179="",F179=F178),"",VLOOKUP(F179,A!C$2:$F$469,MATCH($Q$1,A!C$1:$F$1),0)),0)</f>
        <v/>
      </c>
      <c r="H179" s="89" t="str">
        <f t="shared" si="21"/>
        <v/>
      </c>
      <c r="I179" s="90" t="str">
        <f t="shared" si="22"/>
        <v/>
      </c>
      <c r="J179" s="86" t="s">
        <v>181</v>
      </c>
      <c r="K179" s="87" t="str">
        <f>IFERROR(IF(J179="","",IF(J179=J178,"",VLOOKUP(J179,A!D$2:$F$469,MATCH($Q$1,A!D$1:$F$1),0))),0)</f>
        <v/>
      </c>
      <c r="L179" s="87" t="str">
        <f t="shared" si="23"/>
        <v/>
      </c>
      <c r="M179" s="94" t="str">
        <f t="shared" si="24"/>
        <v/>
      </c>
      <c r="N179" s="86" t="s">
        <v>182</v>
      </c>
      <c r="O179" s="86">
        <f t="shared" si="25"/>
        <v>1</v>
      </c>
      <c r="P179" s="86">
        <f t="shared" si="26"/>
        <v>0</v>
      </c>
      <c r="Q179" s="87">
        <v>100</v>
      </c>
      <c r="R179" s="95">
        <f>+IFERROR(VLOOKUP(N179,'Productos PD'!$C$2:$E$349,3,0),VLOOKUP(S179,'Productos PD'!$B$3:$D$349,3,0))</f>
        <v>0</v>
      </c>
    </row>
    <row r="180" spans="1:18" ht="30" hidden="1" x14ac:dyDescent="0.25">
      <c r="A180" s="87">
        <f t="shared" si="18"/>
        <v>3</v>
      </c>
      <c r="B180" s="86" t="s">
        <v>5</v>
      </c>
      <c r="C180" s="88" t="str">
        <f>IFERROR(IF(OR(B180="",B180=B179),"",VLOOKUP(B180,A!B$2:$F$469,MATCH($Q$1,A!B$1:$F$1),0)),0)</f>
        <v/>
      </c>
      <c r="D180" s="89" t="str">
        <f t="shared" si="19"/>
        <v/>
      </c>
      <c r="E180" s="90" t="str">
        <f t="shared" si="20"/>
        <v/>
      </c>
      <c r="F180" s="91" t="s">
        <v>156</v>
      </c>
      <c r="G180" s="88" t="str">
        <f>IFERROR(IF(OR(F180="",F180=F179),"",VLOOKUP(F180,A!C$2:$F$469,MATCH($Q$1,A!C$1:$F$1),0)),0)</f>
        <v/>
      </c>
      <c r="H180" s="89" t="str">
        <f t="shared" si="21"/>
        <v/>
      </c>
      <c r="I180" s="90" t="str">
        <f t="shared" si="22"/>
        <v/>
      </c>
      <c r="J180" s="86" t="s">
        <v>183</v>
      </c>
      <c r="K180" s="87">
        <f>IFERROR(IF(J180="","",IF(J180=J179,"",VLOOKUP(J180,A!D$2:$F$469,MATCH($Q$1,A!D$1:$F$1),0))),0)</f>
        <v>1</v>
      </c>
      <c r="L180" s="87">
        <f t="shared" si="23"/>
        <v>0</v>
      </c>
      <c r="M180" s="94">
        <f t="shared" si="24"/>
        <v>0</v>
      </c>
      <c r="O180" s="86" t="str">
        <f t="shared" si="25"/>
        <v/>
      </c>
      <c r="P180" s="86" t="str">
        <f t="shared" si="26"/>
        <v/>
      </c>
      <c r="Q180" s="87">
        <v>1</v>
      </c>
      <c r="R180" s="95" t="e">
        <f>+IFERROR(VLOOKUP(N180,'Productos PD'!$C$2:$E$349,3,0),VLOOKUP(S180,'Productos PD'!$B$3:$D$349,3,0))</f>
        <v>#N/A</v>
      </c>
    </row>
    <row r="181" spans="1:18" ht="30" x14ac:dyDescent="0.25">
      <c r="A181" s="87">
        <f t="shared" si="18"/>
        <v>4</v>
      </c>
      <c r="B181" s="86" t="s">
        <v>5</v>
      </c>
      <c r="C181" s="88" t="str">
        <f>IFERROR(IF(OR(B181="",B181=B180),"",VLOOKUP(B181,A!B$2:$F$469,MATCH($Q$1,A!B$1:$F$1),0)),0)</f>
        <v/>
      </c>
      <c r="D181" s="89" t="str">
        <f t="shared" si="19"/>
        <v/>
      </c>
      <c r="E181" s="90" t="str">
        <f t="shared" si="20"/>
        <v/>
      </c>
      <c r="F181" s="91" t="s">
        <v>156</v>
      </c>
      <c r="G181" s="88" t="str">
        <f>IFERROR(IF(OR(F181="",F181=F180),"",VLOOKUP(F181,A!C$2:$F$469,MATCH($Q$1,A!C$1:$F$1),0)),0)</f>
        <v/>
      </c>
      <c r="H181" s="89" t="str">
        <f t="shared" si="21"/>
        <v/>
      </c>
      <c r="I181" s="90" t="str">
        <f t="shared" si="22"/>
        <v/>
      </c>
      <c r="J181" s="86" t="s">
        <v>183</v>
      </c>
      <c r="K181" s="87" t="str">
        <f>IFERROR(IF(J181="","",IF(J181=J180,"",VLOOKUP(J181,A!D$2:$F$469,MATCH($Q$1,A!D$1:$F$1),0))),0)</f>
        <v/>
      </c>
      <c r="L181" s="87" t="str">
        <f t="shared" si="23"/>
        <v/>
      </c>
      <c r="M181" s="94" t="str">
        <f t="shared" si="24"/>
        <v/>
      </c>
      <c r="N181" s="86" t="s">
        <v>184</v>
      </c>
      <c r="O181" s="86">
        <f t="shared" si="25"/>
        <v>0.13150000000000001</v>
      </c>
      <c r="P181" s="86">
        <f t="shared" si="26"/>
        <v>0</v>
      </c>
      <c r="Q181" s="87">
        <v>13.15</v>
      </c>
      <c r="R181" s="95">
        <f>+IFERROR(VLOOKUP(N181,'Productos PD'!$C$2:$E$349,3,0),VLOOKUP(S181,'Productos PD'!$B$3:$D$349,3,0))</f>
        <v>0</v>
      </c>
    </row>
    <row r="182" spans="1:18" ht="30" x14ac:dyDescent="0.25">
      <c r="A182" s="87">
        <f t="shared" si="18"/>
        <v>4</v>
      </c>
      <c r="B182" s="86" t="s">
        <v>5</v>
      </c>
      <c r="C182" s="88" t="str">
        <f>IFERROR(IF(OR(B182="",B182=B181),"",VLOOKUP(B182,A!B$2:$F$469,MATCH($Q$1,A!B$1:$F$1),0)),0)</f>
        <v/>
      </c>
      <c r="D182" s="89" t="str">
        <f t="shared" si="19"/>
        <v/>
      </c>
      <c r="E182" s="90" t="str">
        <f t="shared" si="20"/>
        <v/>
      </c>
      <c r="F182" s="91" t="s">
        <v>156</v>
      </c>
      <c r="G182" s="88" t="str">
        <f>IFERROR(IF(OR(F182="",F182=F181),"",VLOOKUP(F182,A!C$2:$F$469,MATCH($Q$1,A!C$1:$F$1),0)),0)</f>
        <v/>
      </c>
      <c r="H182" s="89" t="str">
        <f t="shared" si="21"/>
        <v/>
      </c>
      <c r="I182" s="90" t="str">
        <f t="shared" si="22"/>
        <v/>
      </c>
      <c r="J182" s="86" t="s">
        <v>183</v>
      </c>
      <c r="K182" s="87" t="str">
        <f>IFERROR(IF(J182="","",IF(J182=J181,"",VLOOKUP(J182,A!D$2:$F$469,MATCH($Q$1,A!D$1:$F$1),0))),0)</f>
        <v/>
      </c>
      <c r="L182" s="87" t="str">
        <f t="shared" si="23"/>
        <v/>
      </c>
      <c r="M182" s="94" t="str">
        <f t="shared" si="24"/>
        <v/>
      </c>
      <c r="N182" s="86" t="s">
        <v>185</v>
      </c>
      <c r="O182" s="86">
        <f t="shared" si="25"/>
        <v>0.17411000000000001</v>
      </c>
      <c r="P182" s="86">
        <f t="shared" si="26"/>
        <v>0</v>
      </c>
      <c r="Q182" s="87">
        <v>17.411000000000001</v>
      </c>
      <c r="R182" s="95">
        <f>+IFERROR(VLOOKUP(N182,'Productos PD'!$C$2:$E$349,3,0),VLOOKUP(S182,'Productos PD'!$B$3:$D$349,3,0))</f>
        <v>0</v>
      </c>
    </row>
    <row r="183" spans="1:18" ht="30" x14ac:dyDescent="0.25">
      <c r="A183" s="87">
        <f t="shared" si="18"/>
        <v>4</v>
      </c>
      <c r="B183" s="86" t="s">
        <v>5</v>
      </c>
      <c r="C183" s="88" t="str">
        <f>IFERROR(IF(OR(B183="",B183=B182),"",VLOOKUP(B183,A!B$2:$F$469,MATCH($Q$1,A!B$1:$F$1),0)),0)</f>
        <v/>
      </c>
      <c r="D183" s="89" t="str">
        <f t="shared" si="19"/>
        <v/>
      </c>
      <c r="E183" s="90" t="str">
        <f t="shared" si="20"/>
        <v/>
      </c>
      <c r="F183" s="91" t="s">
        <v>156</v>
      </c>
      <c r="G183" s="88" t="str">
        <f>IFERROR(IF(OR(F183="",F183=F182),"",VLOOKUP(F183,A!C$2:$F$469,MATCH($Q$1,A!C$1:$F$1),0)),0)</f>
        <v/>
      </c>
      <c r="H183" s="89" t="str">
        <f t="shared" si="21"/>
        <v/>
      </c>
      <c r="I183" s="90" t="str">
        <f t="shared" si="22"/>
        <v/>
      </c>
      <c r="J183" s="86" t="s">
        <v>183</v>
      </c>
      <c r="K183" s="87" t="str">
        <f>IFERROR(IF(J183="","",IF(J183=J182,"",VLOOKUP(J183,A!D$2:$F$469,MATCH($Q$1,A!D$1:$F$1),0))),0)</f>
        <v/>
      </c>
      <c r="L183" s="87" t="str">
        <f t="shared" si="23"/>
        <v/>
      </c>
      <c r="M183" s="94" t="str">
        <f t="shared" si="24"/>
        <v/>
      </c>
      <c r="N183" s="86" t="s">
        <v>186</v>
      </c>
      <c r="O183" s="86">
        <f t="shared" si="25"/>
        <v>0.30432999999999999</v>
      </c>
      <c r="P183" s="86">
        <f t="shared" si="26"/>
        <v>0</v>
      </c>
      <c r="Q183" s="87">
        <v>30.433</v>
      </c>
      <c r="R183" s="95">
        <f>+IFERROR(VLOOKUP(N183,'Productos PD'!$C$2:$E$349,3,0),VLOOKUP(S183,'Productos PD'!$B$3:$D$349,3,0))</f>
        <v>0</v>
      </c>
    </row>
    <row r="184" spans="1:18" ht="30" x14ac:dyDescent="0.25">
      <c r="A184" s="87">
        <f t="shared" si="18"/>
        <v>4</v>
      </c>
      <c r="B184" s="86" t="s">
        <v>5</v>
      </c>
      <c r="C184" s="88" t="str">
        <f>IFERROR(IF(OR(B184="",B184=B183),"",VLOOKUP(B184,A!B$2:$F$469,MATCH($Q$1,A!B$1:$F$1),0)),0)</f>
        <v/>
      </c>
      <c r="D184" s="89" t="str">
        <f t="shared" si="19"/>
        <v/>
      </c>
      <c r="E184" s="90" t="str">
        <f t="shared" si="20"/>
        <v/>
      </c>
      <c r="F184" s="91" t="s">
        <v>156</v>
      </c>
      <c r="G184" s="88" t="str">
        <f>IFERROR(IF(OR(F184="",F184=F183),"",VLOOKUP(F184,A!C$2:$F$469,MATCH($Q$1,A!C$1:$F$1),0)),0)</f>
        <v/>
      </c>
      <c r="H184" s="89" t="str">
        <f t="shared" si="21"/>
        <v/>
      </c>
      <c r="I184" s="90" t="str">
        <f t="shared" si="22"/>
        <v/>
      </c>
      <c r="J184" s="86" t="s">
        <v>183</v>
      </c>
      <c r="K184" s="87" t="str">
        <f>IFERROR(IF(J184="","",IF(J184=J183,"",VLOOKUP(J184,A!D$2:$F$469,MATCH($Q$1,A!D$1:$F$1),0))),0)</f>
        <v/>
      </c>
      <c r="L184" s="87" t="str">
        <f t="shared" si="23"/>
        <v/>
      </c>
      <c r="M184" s="94" t="str">
        <f t="shared" si="24"/>
        <v/>
      </c>
      <c r="N184" s="86" t="s">
        <v>798</v>
      </c>
      <c r="O184" s="86">
        <f t="shared" si="25"/>
        <v>0.11752000000000001</v>
      </c>
      <c r="P184" s="86">
        <f t="shared" si="26"/>
        <v>0</v>
      </c>
      <c r="Q184" s="87">
        <v>11.752000000000001</v>
      </c>
      <c r="R184" s="95">
        <f>+IFERROR(VLOOKUP(N184,'Productos PD'!$C$2:$E$349,3,0),VLOOKUP(S184,'Productos PD'!$B$3:$D$349,3,0))</f>
        <v>0</v>
      </c>
    </row>
    <row r="185" spans="1:18" ht="45" x14ac:dyDescent="0.25">
      <c r="A185" s="87">
        <f t="shared" si="18"/>
        <v>4</v>
      </c>
      <c r="B185" s="86" t="s">
        <v>5</v>
      </c>
      <c r="C185" s="88" t="str">
        <f>IFERROR(IF(OR(B185="",B185=B184),"",VLOOKUP(B185,A!B$2:$F$469,MATCH($Q$1,A!B$1:$F$1),0)),0)</f>
        <v/>
      </c>
      <c r="D185" s="89" t="str">
        <f t="shared" si="19"/>
        <v/>
      </c>
      <c r="E185" s="90" t="str">
        <f t="shared" si="20"/>
        <v/>
      </c>
      <c r="F185" s="91" t="s">
        <v>156</v>
      </c>
      <c r="G185" s="88" t="str">
        <f>IFERROR(IF(OR(F185="",F185=F184),"",VLOOKUP(F185,A!C$2:$F$469,MATCH($Q$1,A!C$1:$F$1),0)),0)</f>
        <v/>
      </c>
      <c r="H185" s="89" t="str">
        <f t="shared" si="21"/>
        <v/>
      </c>
      <c r="I185" s="90" t="str">
        <f t="shared" si="22"/>
        <v/>
      </c>
      <c r="J185" s="86" t="s">
        <v>183</v>
      </c>
      <c r="K185" s="87" t="str">
        <f>IFERROR(IF(J185="","",IF(J185=J184,"",VLOOKUP(J185,A!D$2:$F$469,MATCH($Q$1,A!D$1:$F$1),0))),0)</f>
        <v/>
      </c>
      <c r="L185" s="87" t="str">
        <f t="shared" si="23"/>
        <v/>
      </c>
      <c r="M185" s="94" t="str">
        <f t="shared" si="24"/>
        <v/>
      </c>
      <c r="N185" s="86" t="s">
        <v>799</v>
      </c>
      <c r="O185" s="86">
        <f t="shared" si="25"/>
        <v>0.27254</v>
      </c>
      <c r="P185" s="86">
        <f t="shared" si="26"/>
        <v>0</v>
      </c>
      <c r="Q185" s="87">
        <v>27.254000000000001</v>
      </c>
      <c r="R185" s="95">
        <f>+IFERROR(VLOOKUP(N185,'Productos PD'!$C$2:$E$349,3,0),VLOOKUP(S185,'Productos PD'!$B$3:$D$349,3,0))</f>
        <v>0</v>
      </c>
    </row>
    <row r="186" spans="1:18" ht="45" hidden="1" x14ac:dyDescent="0.25">
      <c r="A186" s="87">
        <f t="shared" si="18"/>
        <v>1</v>
      </c>
      <c r="B186" s="86" t="s">
        <v>189</v>
      </c>
      <c r="C186" s="88">
        <f>IFERROR(IF(OR(B186="",B186=B185),"",VLOOKUP(B186,A!B$2:$F$469,MATCH($Q$1,A!B$1:$F$1),0)),0)</f>
        <v>7</v>
      </c>
      <c r="D186" s="89">
        <f t="shared" si="19"/>
        <v>0</v>
      </c>
      <c r="E186" s="90">
        <f>IFERROR(IF(C186="","",SUMPRODUCT(($B$2:$B$469=B186)*1,$H$2:$H$469)/100),0)</f>
        <v>0</v>
      </c>
      <c r="G186" s="88" t="str">
        <f>IFERROR(IF(OR(F186="",F186=F185),"",VLOOKUP(F186,A!C$2:$F$469,MATCH($Q$1,A!C$1:$F$1),0)),0)</f>
        <v/>
      </c>
      <c r="H186" s="89" t="str">
        <f t="shared" si="21"/>
        <v/>
      </c>
      <c r="I186" s="90" t="str">
        <f t="shared" si="22"/>
        <v/>
      </c>
      <c r="K186" s="87" t="str">
        <f>IFERROR(IF(J186="","",IF(J186=J185,"",VLOOKUP(J186,A!D$2:$F$469,MATCH($Q$1,A!D$1:$F$1),0))),0)</f>
        <v/>
      </c>
      <c r="L186" s="87" t="str">
        <f t="shared" si="23"/>
        <v/>
      </c>
      <c r="M186" s="94" t="str">
        <f t="shared" si="24"/>
        <v/>
      </c>
      <c r="O186" s="86" t="str">
        <f t="shared" si="25"/>
        <v/>
      </c>
      <c r="P186" s="86" t="str">
        <f t="shared" si="26"/>
        <v/>
      </c>
      <c r="Q186" s="87">
        <v>7</v>
      </c>
      <c r="R186" s="95" t="e">
        <f>+IFERROR(VLOOKUP(N186,'Productos PD'!$C$2:$E$349,3,0),VLOOKUP(S186,'Productos PD'!$B$3:$D$349,3,0))</f>
        <v>#N/A</v>
      </c>
    </row>
    <row r="187" spans="1:18" ht="45" hidden="1" x14ac:dyDescent="0.25">
      <c r="A187" s="87">
        <f t="shared" si="18"/>
        <v>2</v>
      </c>
      <c r="B187" s="86" t="s">
        <v>189</v>
      </c>
      <c r="C187" s="88" t="str">
        <f>IFERROR(IF(OR(B187="",B187=B186),"",VLOOKUP(B187,A!B$2:$F$469,MATCH($Q$1,A!B$1:$F$1),0)),0)</f>
        <v/>
      </c>
      <c r="D187" s="89" t="str">
        <f t="shared" si="19"/>
        <v/>
      </c>
      <c r="E187" s="90" t="str">
        <f t="shared" si="20"/>
        <v/>
      </c>
      <c r="F187" s="91" t="s">
        <v>190</v>
      </c>
      <c r="G187" s="88">
        <f>IFERROR(IF(OR(F187="",F187=F186),"",VLOOKUP(F187,A!C$2:$F$469,MATCH($Q$1,A!C$1:$F$1),0)),0)</f>
        <v>40</v>
      </c>
      <c r="H187" s="89">
        <f t="shared" si="21"/>
        <v>0</v>
      </c>
      <c r="I187" s="90">
        <f t="shared" si="22"/>
        <v>0</v>
      </c>
      <c r="K187" s="87" t="str">
        <f>IFERROR(IF(J187="","",IF(J187=J186,"",VLOOKUP(J187,A!D$2:$F$469,MATCH($Q$1,A!D$1:$F$1),0))),0)</f>
        <v/>
      </c>
      <c r="L187" s="87" t="str">
        <f t="shared" si="23"/>
        <v/>
      </c>
      <c r="M187" s="94" t="str">
        <f t="shared" si="24"/>
        <v/>
      </c>
      <c r="O187" s="86" t="str">
        <f t="shared" si="25"/>
        <v/>
      </c>
      <c r="P187" s="86" t="str">
        <f t="shared" si="26"/>
        <v/>
      </c>
      <c r="Q187" s="87">
        <v>40</v>
      </c>
      <c r="R187" s="95" t="e">
        <f>+IFERROR(VLOOKUP(N187,'Productos PD'!$C$2:$E$349,3,0),VLOOKUP(S187,'Productos PD'!$B$3:$D$349,3,0))</f>
        <v>#N/A</v>
      </c>
    </row>
    <row r="188" spans="1:18" ht="45" hidden="1" x14ac:dyDescent="0.25">
      <c r="A188" s="87">
        <f t="shared" si="18"/>
        <v>3</v>
      </c>
      <c r="B188" s="86" t="s">
        <v>189</v>
      </c>
      <c r="C188" s="88" t="str">
        <f>IFERROR(IF(OR(B188="",B188=B187),"",VLOOKUP(B188,A!B$2:$F$469,MATCH($Q$1,A!B$1:$F$1),0)),0)</f>
        <v/>
      </c>
      <c r="D188" s="89" t="str">
        <f t="shared" si="19"/>
        <v/>
      </c>
      <c r="E188" s="90" t="str">
        <f t="shared" si="20"/>
        <v/>
      </c>
      <c r="F188" s="91" t="s">
        <v>190</v>
      </c>
      <c r="G188" s="88" t="str">
        <f>IFERROR(IF(OR(F188="",F188=F187),"",VLOOKUP(F188,A!C$2:$F$469,MATCH($Q$1,A!C$1:$F$1),0)),0)</f>
        <v/>
      </c>
      <c r="H188" s="89" t="str">
        <f t="shared" si="21"/>
        <v/>
      </c>
      <c r="I188" s="90" t="str">
        <f t="shared" si="22"/>
        <v/>
      </c>
      <c r="J188" s="86" t="s">
        <v>191</v>
      </c>
      <c r="K188" s="87">
        <f>IFERROR(IF(J188="","",IF(J188=J187,"",VLOOKUP(J188,A!D$2:$F$469,MATCH($Q$1,A!D$1:$F$1),0))),0)</f>
        <v>8.0440000000000005</v>
      </c>
      <c r="L188" s="87">
        <f t="shared" si="23"/>
        <v>0</v>
      </c>
      <c r="M188" s="94">
        <f t="shared" si="24"/>
        <v>0</v>
      </c>
      <c r="O188" s="86" t="str">
        <f t="shared" si="25"/>
        <v/>
      </c>
      <c r="P188" s="86" t="str">
        <f t="shared" si="26"/>
        <v/>
      </c>
      <c r="Q188" s="87">
        <v>8.0440000000000005</v>
      </c>
      <c r="R188" s="95" t="e">
        <f>+IFERROR(VLOOKUP(N188,'Productos PD'!$C$2:$E$349,3,0),VLOOKUP(S188,'Productos PD'!$B$3:$D$349,3,0))</f>
        <v>#N/A</v>
      </c>
    </row>
    <row r="189" spans="1:18" ht="75" x14ac:dyDescent="0.25">
      <c r="A189" s="87">
        <f t="shared" si="18"/>
        <v>4</v>
      </c>
      <c r="B189" s="86" t="s">
        <v>189</v>
      </c>
      <c r="C189" s="88" t="str">
        <f>IFERROR(IF(OR(B189="",B189=B188),"",VLOOKUP(B189,A!B$2:$F$469,MATCH($Q$1,A!B$1:$F$1),0)),0)</f>
        <v/>
      </c>
      <c r="D189" s="89" t="str">
        <f t="shared" si="19"/>
        <v/>
      </c>
      <c r="E189" s="90" t="str">
        <f t="shared" si="20"/>
        <v/>
      </c>
      <c r="F189" s="91" t="s">
        <v>190</v>
      </c>
      <c r="G189" s="88" t="str">
        <f>IFERROR(IF(OR(F189="",F189=F188),"",VLOOKUP(F189,A!C$2:$F$469,MATCH($Q$1,A!C$1:$F$1),0)),0)</f>
        <v/>
      </c>
      <c r="H189" s="89" t="str">
        <f t="shared" si="21"/>
        <v/>
      </c>
      <c r="I189" s="90" t="str">
        <f t="shared" si="22"/>
        <v/>
      </c>
      <c r="J189" s="86" t="s">
        <v>191</v>
      </c>
      <c r="K189" s="87" t="str">
        <f>IFERROR(IF(J189="","",IF(J189=J188,"",VLOOKUP(J189,A!D$2:$F$469,MATCH($Q$1,A!D$1:$F$1),0))),0)</f>
        <v/>
      </c>
      <c r="L189" s="87" t="str">
        <f t="shared" si="23"/>
        <v/>
      </c>
      <c r="M189" s="94" t="str">
        <f t="shared" si="24"/>
        <v/>
      </c>
      <c r="N189" s="86" t="s">
        <v>192</v>
      </c>
      <c r="O189" s="86">
        <f t="shared" si="25"/>
        <v>2.8154000000000003</v>
      </c>
      <c r="P189" s="86">
        <f t="shared" si="26"/>
        <v>0</v>
      </c>
      <c r="Q189" s="87">
        <v>35</v>
      </c>
      <c r="R189" s="95">
        <f>+IFERROR(VLOOKUP(N189,'Productos PD'!$C$2:$E$349,3,0),VLOOKUP(S189,'Productos PD'!$B$3:$D$349,3,0))</f>
        <v>0</v>
      </c>
    </row>
    <row r="190" spans="1:18" ht="60" x14ac:dyDescent="0.25">
      <c r="A190" s="87">
        <f t="shared" si="18"/>
        <v>4</v>
      </c>
      <c r="B190" s="86" t="s">
        <v>189</v>
      </c>
      <c r="C190" s="88" t="str">
        <f>IFERROR(IF(OR(B190="",B190=B189),"",VLOOKUP(B190,A!B$2:$F$469,MATCH($Q$1,A!B$1:$F$1),0)),0)</f>
        <v/>
      </c>
      <c r="D190" s="89" t="str">
        <f t="shared" si="19"/>
        <v/>
      </c>
      <c r="E190" s="90" t="str">
        <f t="shared" si="20"/>
        <v/>
      </c>
      <c r="F190" s="91" t="s">
        <v>190</v>
      </c>
      <c r="G190" s="88" t="str">
        <f>IFERROR(IF(OR(F190="",F190=F189),"",VLOOKUP(F190,A!C$2:$F$469,MATCH($Q$1,A!C$1:$F$1),0)),0)</f>
        <v/>
      </c>
      <c r="H190" s="89" t="str">
        <f t="shared" si="21"/>
        <v/>
      </c>
      <c r="I190" s="90" t="str">
        <f t="shared" si="22"/>
        <v/>
      </c>
      <c r="J190" s="86" t="s">
        <v>191</v>
      </c>
      <c r="K190" s="87" t="str">
        <f>IFERROR(IF(J190="","",IF(J190=J189,"",VLOOKUP(J190,A!D$2:$F$469,MATCH($Q$1,A!D$1:$F$1),0))),0)</f>
        <v/>
      </c>
      <c r="L190" s="87" t="str">
        <f t="shared" si="23"/>
        <v/>
      </c>
      <c r="M190" s="94" t="str">
        <f t="shared" si="24"/>
        <v/>
      </c>
      <c r="N190" s="86" t="s">
        <v>193</v>
      </c>
      <c r="O190" s="86">
        <f t="shared" si="25"/>
        <v>2.8154000000000003</v>
      </c>
      <c r="P190" s="86">
        <f t="shared" si="26"/>
        <v>0</v>
      </c>
      <c r="Q190" s="87">
        <v>35</v>
      </c>
      <c r="R190" s="95">
        <f>+IFERROR(VLOOKUP(N190,'Productos PD'!$C$2:$E$349,3,0),VLOOKUP(S190,'Productos PD'!$B$3:$D$349,3,0))</f>
        <v>0</v>
      </c>
    </row>
    <row r="191" spans="1:18" ht="45" x14ac:dyDescent="0.25">
      <c r="A191" s="87">
        <f t="shared" si="18"/>
        <v>4</v>
      </c>
      <c r="B191" s="86" t="s">
        <v>189</v>
      </c>
      <c r="C191" s="88" t="str">
        <f>IFERROR(IF(OR(B191="",B191=B190),"",VLOOKUP(B191,A!B$2:$F$469,MATCH($Q$1,A!B$1:$F$1),0)),0)</f>
        <v/>
      </c>
      <c r="D191" s="89" t="str">
        <f t="shared" si="19"/>
        <v/>
      </c>
      <c r="E191" s="90" t="str">
        <f t="shared" si="20"/>
        <v/>
      </c>
      <c r="F191" s="91" t="s">
        <v>190</v>
      </c>
      <c r="G191" s="88" t="str">
        <f>IFERROR(IF(OR(F191="",F191=F190),"",VLOOKUP(F191,A!C$2:$F$469,MATCH($Q$1,A!C$1:$F$1),0)),0)</f>
        <v/>
      </c>
      <c r="H191" s="89" t="str">
        <f t="shared" si="21"/>
        <v/>
      </c>
      <c r="I191" s="90" t="str">
        <f t="shared" si="22"/>
        <v/>
      </c>
      <c r="J191" s="86" t="s">
        <v>191</v>
      </c>
      <c r="K191" s="87" t="str">
        <f>IFERROR(IF(J191="","",IF(J191=J190,"",VLOOKUP(J191,A!D$2:$F$469,MATCH($Q$1,A!D$1:$F$1),0))),0)</f>
        <v/>
      </c>
      <c r="L191" s="87" t="str">
        <f t="shared" si="23"/>
        <v/>
      </c>
      <c r="M191" s="94" t="str">
        <f t="shared" si="24"/>
        <v/>
      </c>
      <c r="N191" s="86" t="s">
        <v>194</v>
      </c>
      <c r="O191" s="86">
        <f t="shared" si="25"/>
        <v>2.4132000000000002</v>
      </c>
      <c r="P191" s="86">
        <f t="shared" si="26"/>
        <v>0</v>
      </c>
      <c r="Q191" s="87">
        <v>30</v>
      </c>
      <c r="R191" s="95">
        <f>+IFERROR(VLOOKUP(N191,'Productos PD'!$C$2:$E$349,3,0),VLOOKUP(S191,'Productos PD'!$B$3:$D$349,3,0))</f>
        <v>0</v>
      </c>
    </row>
    <row r="192" spans="1:18" ht="45" hidden="1" x14ac:dyDescent="0.25">
      <c r="A192" s="87">
        <f t="shared" si="18"/>
        <v>3</v>
      </c>
      <c r="B192" s="86" t="s">
        <v>189</v>
      </c>
      <c r="C192" s="88" t="str">
        <f>IFERROR(IF(OR(B192="",B192=B191),"",VLOOKUP(B192,A!B$2:$F$469,MATCH($Q$1,A!B$1:$F$1),0)),0)</f>
        <v/>
      </c>
      <c r="D192" s="89" t="str">
        <f t="shared" si="19"/>
        <v/>
      </c>
      <c r="E192" s="90" t="str">
        <f t="shared" si="20"/>
        <v/>
      </c>
      <c r="F192" s="91" t="s">
        <v>190</v>
      </c>
      <c r="G192" s="88" t="str">
        <f>IFERROR(IF(OR(F192="",F192=F191),"",VLOOKUP(F192,A!C$2:$F$469,MATCH($Q$1,A!C$1:$F$1),0)),0)</f>
        <v/>
      </c>
      <c r="H192" s="89" t="str">
        <f t="shared" si="21"/>
        <v/>
      </c>
      <c r="I192" s="90" t="str">
        <f t="shared" si="22"/>
        <v/>
      </c>
      <c r="J192" s="86" t="s">
        <v>195</v>
      </c>
      <c r="K192" s="87">
        <f>IFERROR(IF(J192="","",IF(J192=J191,"",VLOOKUP(J192,A!D$2:$F$469,MATCH($Q$1,A!D$1:$F$1),0))),0)</f>
        <v>1.4850000000000001</v>
      </c>
      <c r="L192" s="87">
        <f t="shared" si="23"/>
        <v>0</v>
      </c>
      <c r="M192" s="94">
        <f t="shared" si="24"/>
        <v>0</v>
      </c>
      <c r="O192" s="86" t="str">
        <f t="shared" si="25"/>
        <v/>
      </c>
      <c r="P192" s="86" t="str">
        <f t="shared" si="26"/>
        <v/>
      </c>
      <c r="Q192" s="87">
        <v>1.4850000000000001</v>
      </c>
      <c r="R192" s="95" t="e">
        <f>+IFERROR(VLOOKUP(N192,'Productos PD'!$C$2:$E$349,3,0),VLOOKUP(S192,'Productos PD'!$B$3:$D$349,3,0))</f>
        <v>#N/A</v>
      </c>
    </row>
    <row r="193" spans="1:18" ht="45" x14ac:dyDescent="0.25">
      <c r="A193" s="87">
        <f t="shared" si="18"/>
        <v>4</v>
      </c>
      <c r="B193" s="86" t="s">
        <v>189</v>
      </c>
      <c r="C193" s="88" t="str">
        <f>IFERROR(IF(OR(B193="",B193=B192),"",VLOOKUP(B193,A!B$2:$F$469,MATCH($Q$1,A!B$1:$F$1),0)),0)</f>
        <v/>
      </c>
      <c r="D193" s="89" t="str">
        <f t="shared" si="19"/>
        <v/>
      </c>
      <c r="E193" s="90" t="str">
        <f t="shared" si="20"/>
        <v/>
      </c>
      <c r="F193" s="91" t="s">
        <v>190</v>
      </c>
      <c r="G193" s="88" t="str">
        <f>IFERROR(IF(OR(F193="",F193=F192),"",VLOOKUP(F193,A!C$2:$F$469,MATCH($Q$1,A!C$1:$F$1),0)),0)</f>
        <v/>
      </c>
      <c r="H193" s="89" t="str">
        <f t="shared" si="21"/>
        <v/>
      </c>
      <c r="I193" s="90" t="str">
        <f t="shared" si="22"/>
        <v/>
      </c>
      <c r="J193" s="86" t="s">
        <v>195</v>
      </c>
      <c r="K193" s="87" t="str">
        <f>IFERROR(IF(J193="","",IF(J193=J192,"",VLOOKUP(J193,A!D$2:$F$469,MATCH($Q$1,A!D$1:$F$1),0))),0)</f>
        <v/>
      </c>
      <c r="L193" s="87" t="str">
        <f t="shared" si="23"/>
        <v/>
      </c>
      <c r="M193" s="94" t="str">
        <f t="shared" si="24"/>
        <v/>
      </c>
      <c r="N193" s="86" t="s">
        <v>886</v>
      </c>
      <c r="O193" s="86">
        <f t="shared" si="25"/>
        <v>0.22275000000000003</v>
      </c>
      <c r="P193" s="86">
        <f t="shared" si="26"/>
        <v>0</v>
      </c>
      <c r="Q193" s="87">
        <v>15</v>
      </c>
      <c r="R193" s="95">
        <f>+IFERROR(VLOOKUP(N193,'Productos PD'!$C$2:$E$349,3,0),VLOOKUP(S193,'Productos PD'!$B$3:$D$349,3,0))</f>
        <v>0</v>
      </c>
    </row>
    <row r="194" spans="1:18" ht="45" x14ac:dyDescent="0.25">
      <c r="A194" s="87">
        <f t="shared" si="18"/>
        <v>4</v>
      </c>
      <c r="B194" s="86" t="s">
        <v>189</v>
      </c>
      <c r="C194" s="88" t="str">
        <f>IFERROR(IF(OR(B194="",B194=B193),"",VLOOKUP(B194,A!B$2:$F$469,MATCH($Q$1,A!B$1:$F$1),0)),0)</f>
        <v/>
      </c>
      <c r="D194" s="89" t="str">
        <f t="shared" si="19"/>
        <v/>
      </c>
      <c r="E194" s="90" t="str">
        <f t="shared" si="20"/>
        <v/>
      </c>
      <c r="F194" s="91" t="s">
        <v>190</v>
      </c>
      <c r="G194" s="88" t="str">
        <f>IFERROR(IF(OR(F194="",F194=F193),"",VLOOKUP(F194,A!C$2:$F$469,MATCH($Q$1,A!C$1:$F$1),0)),0)</f>
        <v/>
      </c>
      <c r="H194" s="89" t="str">
        <f t="shared" si="21"/>
        <v/>
      </c>
      <c r="I194" s="90" t="str">
        <f t="shared" si="22"/>
        <v/>
      </c>
      <c r="J194" s="86" t="s">
        <v>195</v>
      </c>
      <c r="K194" s="87" t="str">
        <f>IFERROR(IF(J194="","",IF(J194=J193,"",VLOOKUP(J194,A!D$2:$F$469,MATCH($Q$1,A!D$1:$F$1),0))),0)</f>
        <v/>
      </c>
      <c r="L194" s="87" t="str">
        <f t="shared" si="23"/>
        <v/>
      </c>
      <c r="M194" s="94" t="str">
        <f t="shared" si="24"/>
        <v/>
      </c>
      <c r="N194" s="86" t="s">
        <v>197</v>
      </c>
      <c r="O194" s="86">
        <f t="shared" si="25"/>
        <v>1.2622500000000001</v>
      </c>
      <c r="P194" s="86">
        <f t="shared" si="26"/>
        <v>0</v>
      </c>
      <c r="Q194" s="87">
        <v>85</v>
      </c>
      <c r="R194" s="95">
        <f>+IFERROR(VLOOKUP(N194,'Productos PD'!$C$2:$E$349,3,0),VLOOKUP(S194,'Productos PD'!$B$3:$D$349,3,0))</f>
        <v>0</v>
      </c>
    </row>
    <row r="195" spans="1:18" ht="45" hidden="1" x14ac:dyDescent="0.25">
      <c r="A195" s="87">
        <f t="shared" ref="A195:A258" si="27">+IF(O195&lt;&gt;"",4,IF(K195&lt;&gt;"",3,IF(G195&lt;&gt;"",2,IF(C195&lt;&gt;"",1,""))))</f>
        <v>3</v>
      </c>
      <c r="B195" s="86" t="s">
        <v>189</v>
      </c>
      <c r="C195" s="88" t="str">
        <f>IFERROR(IF(OR(B195="",B195=B194),"",VLOOKUP(B195,A!B$2:$F$469,MATCH($Q$1,A!B$1:$F$1),0)),0)</f>
        <v/>
      </c>
      <c r="D195" s="89" t="str">
        <f t="shared" ref="D195:D258" si="28">IFERROR(IF(C195="","",C195*E195),0)</f>
        <v/>
      </c>
      <c r="E195" s="90" t="str">
        <f t="shared" ref="E195:E258" si="29">IFERROR(IF(C195="","",SUMPRODUCT(($B$2:$B$469=B195)*1,$H$2:$H$469)/100),0)</f>
        <v/>
      </c>
      <c r="F195" s="91" t="s">
        <v>190</v>
      </c>
      <c r="G195" s="88" t="str">
        <f>IFERROR(IF(OR(F195="",F195=F194),"",VLOOKUP(F195,A!C$2:$F$469,MATCH($Q$1,A!C$1:$F$1),0)),0)</f>
        <v/>
      </c>
      <c r="H195" s="89" t="str">
        <f t="shared" si="21"/>
        <v/>
      </c>
      <c r="I195" s="90" t="str">
        <f t="shared" si="22"/>
        <v/>
      </c>
      <c r="J195" s="86" t="s">
        <v>198</v>
      </c>
      <c r="K195" s="87">
        <f>IFERROR(IF(J195="","",IF(J195=J194,"",VLOOKUP(J195,A!D$2:$F$469,MATCH($Q$1,A!D$1:$F$1),0))),0)</f>
        <v>90.471000000000004</v>
      </c>
      <c r="L195" s="87">
        <f t="shared" si="23"/>
        <v>0</v>
      </c>
      <c r="M195" s="94">
        <f t="shared" si="24"/>
        <v>0</v>
      </c>
      <c r="O195" s="86" t="str">
        <f t="shared" si="25"/>
        <v/>
      </c>
      <c r="P195" s="86" t="str">
        <f t="shared" si="26"/>
        <v/>
      </c>
      <c r="Q195" s="87">
        <v>90.471000000000004</v>
      </c>
      <c r="R195" s="95" t="e">
        <f>+IFERROR(VLOOKUP(N195,'Productos PD'!$C$2:$E$349,3,0),VLOOKUP(S195,'Productos PD'!$B$3:$D$349,3,0))</f>
        <v>#N/A</v>
      </c>
    </row>
    <row r="196" spans="1:18" ht="75" x14ac:dyDescent="0.25">
      <c r="A196" s="87">
        <f t="shared" si="27"/>
        <v>4</v>
      </c>
      <c r="B196" s="86" t="s">
        <v>189</v>
      </c>
      <c r="C196" s="88" t="str">
        <f>IFERROR(IF(OR(B196="",B196=B195),"",VLOOKUP(B196,A!B$2:$F$469,MATCH($Q$1,A!B$1:$F$1),0)),0)</f>
        <v/>
      </c>
      <c r="D196" s="89" t="str">
        <f t="shared" si="28"/>
        <v/>
      </c>
      <c r="E196" s="90" t="str">
        <f t="shared" si="29"/>
        <v/>
      </c>
      <c r="F196" s="91" t="s">
        <v>190</v>
      </c>
      <c r="G196" s="88" t="str">
        <f>IFERROR(IF(OR(F196="",F196=F195),"",VLOOKUP(F196,A!C$2:$F$469,MATCH($Q$1,A!C$1:$F$1),0)),0)</f>
        <v/>
      </c>
      <c r="H196" s="89" t="str">
        <f t="shared" ref="H196:H259" si="30">IFERROR(IF(G196="","",G196*I196),0)</f>
        <v/>
      </c>
      <c r="I196" s="90" t="str">
        <f t="shared" ref="I196:I259" si="31">IFERROR(IF(G196="","",SUMPRODUCT(($F$3:$F$469=F196)*1,$L$3:$L$469)/100),0)</f>
        <v/>
      </c>
      <c r="J196" s="86" t="s">
        <v>198</v>
      </c>
      <c r="K196" s="87" t="str">
        <f>IFERROR(IF(J196="","",IF(J196=J195,"",VLOOKUP(J196,A!D$2:$F$469,MATCH($Q$1,A!D$1:$F$1),0))),0)</f>
        <v/>
      </c>
      <c r="L196" s="87" t="str">
        <f t="shared" si="23"/>
        <v/>
      </c>
      <c r="M196" s="94" t="str">
        <f t="shared" si="24"/>
        <v/>
      </c>
      <c r="N196" s="86" t="s">
        <v>882</v>
      </c>
      <c r="O196" s="86">
        <f t="shared" si="25"/>
        <v>9.0471000000000004</v>
      </c>
      <c r="P196" s="86">
        <f t="shared" si="26"/>
        <v>0</v>
      </c>
      <c r="Q196" s="87">
        <v>10</v>
      </c>
      <c r="R196" s="95">
        <f>+IFERROR(VLOOKUP(N196,'Productos PD'!$C$2:$E$349,3,0),VLOOKUP(S196,'Productos PD'!$B$3:$D$349,3,0))</f>
        <v>0</v>
      </c>
    </row>
    <row r="197" spans="1:18" ht="60" x14ac:dyDescent="0.25">
      <c r="A197" s="87">
        <f t="shared" si="27"/>
        <v>4</v>
      </c>
      <c r="B197" s="86" t="s">
        <v>189</v>
      </c>
      <c r="C197" s="88" t="str">
        <f>IFERROR(IF(OR(B197="",B197=B196),"",VLOOKUP(B197,A!B$2:$F$469,MATCH($Q$1,A!B$1:$F$1),0)),0)</f>
        <v/>
      </c>
      <c r="D197" s="89" t="str">
        <f t="shared" si="28"/>
        <v/>
      </c>
      <c r="E197" s="90" t="str">
        <f t="shared" si="29"/>
        <v/>
      </c>
      <c r="F197" s="91" t="s">
        <v>190</v>
      </c>
      <c r="G197" s="88" t="str">
        <f>IFERROR(IF(OR(F197="",F197=F196),"",VLOOKUP(F197,A!C$2:$F$469,MATCH($Q$1,A!C$1:$F$1),0)),0)</f>
        <v/>
      </c>
      <c r="H197" s="89" t="str">
        <f t="shared" si="30"/>
        <v/>
      </c>
      <c r="I197" s="90" t="str">
        <f t="shared" si="31"/>
        <v/>
      </c>
      <c r="J197" s="86" t="s">
        <v>198</v>
      </c>
      <c r="K197" s="87" t="str">
        <f>IFERROR(IF(J197="","",IF(J197=J196,"",VLOOKUP(J197,A!D$2:$F$469,MATCH($Q$1,A!D$1:$F$1),0))),0)</f>
        <v/>
      </c>
      <c r="L197" s="87" t="str">
        <f t="shared" ref="L197:L260" si="32">IF(OR(J197="",J197=J196),"",SUMPRODUCT(($J$4:$J$469=J197)*1,$P$4:$P$469))</f>
        <v/>
      </c>
      <c r="M197" s="94" t="str">
        <f t="shared" ref="M197:M260" si="33">IFERROR(IF(L197="","",L197/K197),0)</f>
        <v/>
      </c>
      <c r="N197" s="86" t="s">
        <v>200</v>
      </c>
      <c r="O197" s="86">
        <f t="shared" si="25"/>
        <v>7.2376800000000001</v>
      </c>
      <c r="P197" s="86">
        <f t="shared" si="26"/>
        <v>0</v>
      </c>
      <c r="Q197" s="87">
        <v>8</v>
      </c>
      <c r="R197" s="95">
        <f>+IFERROR(VLOOKUP(N197,'Productos PD'!$C$2:$E$349,3,0),VLOOKUP(S197,'Productos PD'!$B$3:$D$349,3,0))</f>
        <v>0</v>
      </c>
    </row>
    <row r="198" spans="1:18" ht="60" x14ac:dyDescent="0.25">
      <c r="A198" s="87">
        <f t="shared" si="27"/>
        <v>4</v>
      </c>
      <c r="B198" s="86" t="s">
        <v>189</v>
      </c>
      <c r="C198" s="88" t="str">
        <f>IFERROR(IF(OR(B198="",B198=B197),"",VLOOKUP(B198,A!B$2:$F$469,MATCH($Q$1,A!B$1:$F$1),0)),0)</f>
        <v/>
      </c>
      <c r="D198" s="89" t="str">
        <f t="shared" si="28"/>
        <v/>
      </c>
      <c r="E198" s="90" t="str">
        <f t="shared" si="29"/>
        <v/>
      </c>
      <c r="F198" s="91" t="s">
        <v>190</v>
      </c>
      <c r="G198" s="88" t="str">
        <f>IFERROR(IF(OR(F198="",F198=F197),"",VLOOKUP(F198,A!C$2:$F$469,MATCH($Q$1,A!C$1:$F$1),0)),0)</f>
        <v/>
      </c>
      <c r="H198" s="89" t="str">
        <f t="shared" si="30"/>
        <v/>
      </c>
      <c r="I198" s="90" t="str">
        <f t="shared" si="31"/>
        <v/>
      </c>
      <c r="J198" s="86" t="s">
        <v>198</v>
      </c>
      <c r="K198" s="87" t="str">
        <f>IFERROR(IF(J198="","",IF(J198=J197,"",VLOOKUP(J198,A!D$2:$F$469,MATCH($Q$1,A!D$1:$F$1),0))),0)</f>
        <v/>
      </c>
      <c r="L198" s="87" t="str">
        <f t="shared" si="32"/>
        <v/>
      </c>
      <c r="M198" s="94" t="str">
        <f t="shared" si="33"/>
        <v/>
      </c>
      <c r="N198" s="86" t="s">
        <v>201</v>
      </c>
      <c r="O198" s="86">
        <f t="shared" ref="O198:O261" si="34">IF(N198="","",IFERROR(VLOOKUP(J198,$J$4:$K$469,2,0)*Q198/100,""))</f>
        <v>36.188400000000001</v>
      </c>
      <c r="P198" s="86">
        <f t="shared" ref="P198:P261" si="35">IFERROR(R198*O198,"")</f>
        <v>0</v>
      </c>
      <c r="Q198" s="87">
        <v>40</v>
      </c>
      <c r="R198" s="95">
        <f>+IFERROR(VLOOKUP(N198,'Productos PD'!$C$2:$E$349,3,0),VLOOKUP(S198,'Productos PD'!$B$3:$D$349,3,0))</f>
        <v>0</v>
      </c>
    </row>
    <row r="199" spans="1:18" ht="75" x14ac:dyDescent="0.25">
      <c r="A199" s="87">
        <f t="shared" si="27"/>
        <v>4</v>
      </c>
      <c r="B199" s="86" t="s">
        <v>189</v>
      </c>
      <c r="C199" s="88" t="str">
        <f>IFERROR(IF(OR(B199="",B199=B198),"",VLOOKUP(B199,A!B$2:$F$469,MATCH($Q$1,A!B$1:$F$1),0)),0)</f>
        <v/>
      </c>
      <c r="D199" s="89" t="str">
        <f t="shared" si="28"/>
        <v/>
      </c>
      <c r="E199" s="90" t="str">
        <f t="shared" si="29"/>
        <v/>
      </c>
      <c r="F199" s="91" t="s">
        <v>190</v>
      </c>
      <c r="G199" s="88" t="str">
        <f>IFERROR(IF(OR(F199="",F199=F198),"",VLOOKUP(F199,A!C$2:$F$469,MATCH($Q$1,A!C$1:$F$1),0)),0)</f>
        <v/>
      </c>
      <c r="H199" s="89" t="str">
        <f t="shared" si="30"/>
        <v/>
      </c>
      <c r="I199" s="90" t="str">
        <f t="shared" si="31"/>
        <v/>
      </c>
      <c r="J199" s="86" t="s">
        <v>198</v>
      </c>
      <c r="K199" s="87" t="str">
        <f>IFERROR(IF(J199="","",IF(J199=J198,"",VLOOKUP(J199,A!D$2:$F$469,MATCH($Q$1,A!D$1:$F$1),0))),0)</f>
        <v/>
      </c>
      <c r="L199" s="87" t="str">
        <f t="shared" si="32"/>
        <v/>
      </c>
      <c r="M199" s="94" t="str">
        <f t="shared" si="33"/>
        <v/>
      </c>
      <c r="N199" s="86" t="s">
        <v>884</v>
      </c>
      <c r="O199" s="86">
        <f t="shared" si="34"/>
        <v>7.2376800000000001</v>
      </c>
      <c r="P199" s="86">
        <f t="shared" si="35"/>
        <v>0</v>
      </c>
      <c r="Q199" s="87">
        <v>8</v>
      </c>
      <c r="R199" s="95">
        <f>+IFERROR(VLOOKUP(N199,'Productos PD'!$C$2:$E$349,3,0),VLOOKUP(S199,'Productos PD'!$B$3:$D$349,3,0))</f>
        <v>0</v>
      </c>
    </row>
    <row r="200" spans="1:18" ht="45" x14ac:dyDescent="0.25">
      <c r="A200" s="87">
        <f t="shared" si="27"/>
        <v>4</v>
      </c>
      <c r="B200" s="86" t="s">
        <v>189</v>
      </c>
      <c r="C200" s="88" t="str">
        <f>IFERROR(IF(OR(B200="",B200=B199),"",VLOOKUP(B200,A!B$2:$F$469,MATCH($Q$1,A!B$1:$F$1),0)),0)</f>
        <v/>
      </c>
      <c r="D200" s="89" t="str">
        <f t="shared" si="28"/>
        <v/>
      </c>
      <c r="E200" s="90" t="str">
        <f t="shared" si="29"/>
        <v/>
      </c>
      <c r="F200" s="91" t="s">
        <v>190</v>
      </c>
      <c r="G200" s="88" t="str">
        <f>IFERROR(IF(OR(F200="",F200=F199),"",VLOOKUP(F200,A!C$2:$F$469,MATCH($Q$1,A!C$1:$F$1),0)),0)</f>
        <v/>
      </c>
      <c r="H200" s="89" t="str">
        <f t="shared" si="30"/>
        <v/>
      </c>
      <c r="I200" s="90" t="str">
        <f t="shared" si="31"/>
        <v/>
      </c>
      <c r="J200" s="86" t="s">
        <v>198</v>
      </c>
      <c r="K200" s="87" t="str">
        <f>IFERROR(IF(J200="","",IF(J200=J199,"",VLOOKUP(J200,A!D$2:$F$469,MATCH($Q$1,A!D$1:$F$1),0))),0)</f>
        <v/>
      </c>
      <c r="L200" s="87" t="str">
        <f t="shared" si="32"/>
        <v/>
      </c>
      <c r="M200" s="94" t="str">
        <f t="shared" si="33"/>
        <v/>
      </c>
      <c r="N200" s="86" t="s">
        <v>885</v>
      </c>
      <c r="O200" s="86">
        <f t="shared" si="34"/>
        <v>15.38007</v>
      </c>
      <c r="P200" s="86">
        <f t="shared" si="35"/>
        <v>0</v>
      </c>
      <c r="Q200" s="87">
        <v>17</v>
      </c>
      <c r="R200" s="95">
        <f>+IFERROR(VLOOKUP(N200,'Productos PD'!$C$2:$E$349,3,0),VLOOKUP(S200,'Productos PD'!$B$3:$D$349,3,0))</f>
        <v>0</v>
      </c>
    </row>
    <row r="201" spans="1:18" ht="60" x14ac:dyDescent="0.25">
      <c r="A201" s="87">
        <f t="shared" si="27"/>
        <v>4</v>
      </c>
      <c r="B201" s="86" t="s">
        <v>189</v>
      </c>
      <c r="C201" s="88" t="str">
        <f>IFERROR(IF(OR(B201="",B201=B200),"",VLOOKUP(B201,A!B$2:$F$469,MATCH($Q$1,A!B$1:$F$1),0)),0)</f>
        <v/>
      </c>
      <c r="D201" s="89" t="str">
        <f t="shared" si="28"/>
        <v/>
      </c>
      <c r="E201" s="90" t="str">
        <f t="shared" si="29"/>
        <v/>
      </c>
      <c r="F201" s="91" t="s">
        <v>190</v>
      </c>
      <c r="G201" s="88" t="str">
        <f>IFERROR(IF(OR(F201="",F201=F200),"",VLOOKUP(F201,A!C$2:$F$469,MATCH($Q$1,A!C$1:$F$1),0)),0)</f>
        <v/>
      </c>
      <c r="H201" s="89" t="str">
        <f t="shared" si="30"/>
        <v/>
      </c>
      <c r="I201" s="90" t="str">
        <f t="shared" si="31"/>
        <v/>
      </c>
      <c r="J201" s="86" t="s">
        <v>198</v>
      </c>
      <c r="K201" s="87" t="str">
        <f>IFERROR(IF(J201="","",IF(J201=J200,"",VLOOKUP(J201,A!D$2:$F$469,MATCH($Q$1,A!D$1:$F$1),0))),0)</f>
        <v/>
      </c>
      <c r="L201" s="87" t="str">
        <f t="shared" si="32"/>
        <v/>
      </c>
      <c r="M201" s="94" t="str">
        <f t="shared" si="33"/>
        <v/>
      </c>
      <c r="N201" s="86" t="s">
        <v>204</v>
      </c>
      <c r="O201" s="86">
        <f t="shared" si="34"/>
        <v>7.2376800000000001</v>
      </c>
      <c r="P201" s="86">
        <f t="shared" si="35"/>
        <v>0</v>
      </c>
      <c r="Q201" s="87">
        <v>8</v>
      </c>
      <c r="R201" s="95">
        <f>+IFERROR(VLOOKUP(N201,'Productos PD'!$C$2:$E$349,3,0),VLOOKUP(S201,'Productos PD'!$B$3:$D$349,3,0))</f>
        <v>0</v>
      </c>
    </row>
    <row r="202" spans="1:18" ht="60" x14ac:dyDescent="0.25">
      <c r="A202" s="87">
        <f t="shared" si="27"/>
        <v>4</v>
      </c>
      <c r="B202" s="86" t="s">
        <v>189</v>
      </c>
      <c r="C202" s="88" t="str">
        <f>IFERROR(IF(OR(B202="",B202=B201),"",VLOOKUP(B202,A!B$2:$F$469,MATCH($Q$1,A!B$1:$F$1),0)),0)</f>
        <v/>
      </c>
      <c r="D202" s="89" t="str">
        <f t="shared" si="28"/>
        <v/>
      </c>
      <c r="E202" s="90" t="str">
        <f t="shared" si="29"/>
        <v/>
      </c>
      <c r="F202" s="91" t="s">
        <v>190</v>
      </c>
      <c r="G202" s="88" t="str">
        <f>IFERROR(IF(OR(F202="",F202=F201),"",VLOOKUP(F202,A!C$2:$F$469,MATCH($Q$1,A!C$1:$F$1),0)),0)</f>
        <v/>
      </c>
      <c r="H202" s="89" t="str">
        <f t="shared" si="30"/>
        <v/>
      </c>
      <c r="I202" s="90" t="str">
        <f t="shared" si="31"/>
        <v/>
      </c>
      <c r="J202" s="86" t="s">
        <v>198</v>
      </c>
      <c r="K202" s="87" t="str">
        <f>IFERROR(IF(J202="","",IF(J202=J201,"",VLOOKUP(J202,A!D$2:$F$469,MATCH($Q$1,A!D$1:$F$1),0))),0)</f>
        <v/>
      </c>
      <c r="L202" s="87" t="str">
        <f t="shared" si="32"/>
        <v/>
      </c>
      <c r="M202" s="94" t="str">
        <f t="shared" si="33"/>
        <v/>
      </c>
      <c r="N202" s="86" t="s">
        <v>883</v>
      </c>
      <c r="O202" s="86">
        <f t="shared" si="34"/>
        <v>6.3329700000000004</v>
      </c>
      <c r="P202" s="86">
        <f t="shared" si="35"/>
        <v>0</v>
      </c>
      <c r="Q202" s="87">
        <v>7</v>
      </c>
      <c r="R202" s="95">
        <f>+IFERROR(VLOOKUP(N202,'Productos PD'!$C$2:$E$349,3,0),VLOOKUP(S202,'Productos PD'!$B$3:$D$349,3,0))</f>
        <v>0</v>
      </c>
    </row>
    <row r="203" spans="1:18" ht="60" x14ac:dyDescent="0.25">
      <c r="A203" s="87">
        <f t="shared" si="27"/>
        <v>4</v>
      </c>
      <c r="B203" s="86" t="s">
        <v>189</v>
      </c>
      <c r="C203" s="88" t="str">
        <f>IFERROR(IF(OR(B203="",B203=B202),"",VLOOKUP(B203,A!B$2:$F$469,MATCH($Q$1,A!B$1:$F$1),0)),0)</f>
        <v/>
      </c>
      <c r="D203" s="89" t="str">
        <f t="shared" si="28"/>
        <v/>
      </c>
      <c r="E203" s="90" t="str">
        <f t="shared" si="29"/>
        <v/>
      </c>
      <c r="F203" s="91" t="s">
        <v>190</v>
      </c>
      <c r="G203" s="88" t="str">
        <f>IFERROR(IF(OR(F203="",F203=F202),"",VLOOKUP(F203,A!C$2:$F$469,MATCH($Q$1,A!C$1:$F$1),0)),0)</f>
        <v/>
      </c>
      <c r="H203" s="89" t="str">
        <f t="shared" si="30"/>
        <v/>
      </c>
      <c r="I203" s="90" t="str">
        <f t="shared" si="31"/>
        <v/>
      </c>
      <c r="J203" s="86" t="s">
        <v>198</v>
      </c>
      <c r="K203" s="87" t="str">
        <f>IFERROR(IF(J203="","",IF(J203=J202,"",VLOOKUP(J203,A!D$2:$F$469,MATCH($Q$1,A!D$1:$F$1),0))),0)</f>
        <v/>
      </c>
      <c r="L203" s="87" t="str">
        <f t="shared" si="32"/>
        <v/>
      </c>
      <c r="M203" s="94" t="str">
        <f t="shared" si="33"/>
        <v/>
      </c>
      <c r="N203" s="86" t="s">
        <v>881</v>
      </c>
      <c r="O203" s="86">
        <f t="shared" si="34"/>
        <v>1.80942</v>
      </c>
      <c r="P203" s="86">
        <f t="shared" si="35"/>
        <v>0</v>
      </c>
      <c r="Q203" s="87">
        <v>2</v>
      </c>
      <c r="R203" s="95">
        <f>+IFERROR(VLOOKUP(N203,'Productos PD'!$C$2:$E$349,3,0),VLOOKUP(S203,'Productos PD'!$B$3:$D$349,3,0))</f>
        <v>0</v>
      </c>
    </row>
    <row r="204" spans="1:18" ht="45" hidden="1" x14ac:dyDescent="0.25">
      <c r="A204" s="87">
        <f t="shared" si="27"/>
        <v>2</v>
      </c>
      <c r="B204" s="86" t="s">
        <v>189</v>
      </c>
      <c r="C204" s="88" t="str">
        <f>IFERROR(IF(OR(B204="",B204=B203),"",VLOOKUP(B204,A!B$2:$F$469,MATCH($Q$1,A!B$1:$F$1),0)),0)</f>
        <v/>
      </c>
      <c r="D204" s="89" t="str">
        <f t="shared" si="28"/>
        <v/>
      </c>
      <c r="E204" s="90" t="str">
        <f t="shared" si="29"/>
        <v/>
      </c>
      <c r="F204" s="91" t="s">
        <v>207</v>
      </c>
      <c r="G204" s="88">
        <f>IFERROR(IF(OR(F204="",F204=F203),"",VLOOKUP(F204,A!C$2:$F$469,MATCH($Q$1,A!C$1:$F$1),0)),0)</f>
        <v>30</v>
      </c>
      <c r="H204" s="89">
        <f t="shared" si="30"/>
        <v>0</v>
      </c>
      <c r="I204" s="90">
        <f t="shared" si="31"/>
        <v>0</v>
      </c>
      <c r="K204" s="87" t="str">
        <f>IFERROR(IF(J204="","",IF(J204=J203,"",VLOOKUP(J204,A!D$2:$F$469,MATCH($Q$1,A!D$1:$F$1),0))),0)</f>
        <v/>
      </c>
      <c r="L204" s="87" t="str">
        <f t="shared" si="32"/>
        <v/>
      </c>
      <c r="M204" s="94" t="str">
        <f t="shared" si="33"/>
        <v/>
      </c>
      <c r="O204" s="86" t="str">
        <f t="shared" si="34"/>
        <v/>
      </c>
      <c r="P204" s="86" t="str">
        <f t="shared" si="35"/>
        <v/>
      </c>
      <c r="Q204" s="87">
        <v>30</v>
      </c>
      <c r="R204" s="95" t="e">
        <f>+IFERROR(VLOOKUP(N204,'Productos PD'!$C$2:$E$349,3,0),VLOOKUP(S204,'Productos PD'!$B$3:$D$349,3,0))</f>
        <v>#N/A</v>
      </c>
    </row>
    <row r="205" spans="1:18" ht="45" hidden="1" x14ac:dyDescent="0.25">
      <c r="A205" s="87">
        <f t="shared" si="27"/>
        <v>3</v>
      </c>
      <c r="B205" s="86" t="s">
        <v>189</v>
      </c>
      <c r="C205" s="88" t="str">
        <f>IFERROR(IF(OR(B205="",B205=B204),"",VLOOKUP(B205,A!B$2:$F$469,MATCH($Q$1,A!B$1:$F$1),0)),0)</f>
        <v/>
      </c>
      <c r="D205" s="89" t="str">
        <f t="shared" si="28"/>
        <v/>
      </c>
      <c r="E205" s="90" t="str">
        <f t="shared" si="29"/>
        <v/>
      </c>
      <c r="F205" s="91" t="s">
        <v>207</v>
      </c>
      <c r="G205" s="88" t="str">
        <f>IFERROR(IF(OR(F205="",F205=F204),"",VLOOKUP(F205,A!C$2:$F$469,MATCH($Q$1,A!C$1:$F$1),0)),0)</f>
        <v/>
      </c>
      <c r="H205" s="89" t="str">
        <f t="shared" si="30"/>
        <v/>
      </c>
      <c r="I205" s="90" t="str">
        <f t="shared" si="31"/>
        <v/>
      </c>
      <c r="J205" s="86" t="s">
        <v>208</v>
      </c>
      <c r="K205" s="87">
        <f>IFERROR(IF(J205="","",IF(J205=J204,"",VLOOKUP(J205,A!D$2:$F$469,MATCH($Q$1,A!D$1:$F$1),0))),0)</f>
        <v>81.926000000000002</v>
      </c>
      <c r="L205" s="87">
        <f t="shared" si="32"/>
        <v>0</v>
      </c>
      <c r="M205" s="94">
        <f t="shared" si="33"/>
        <v>0</v>
      </c>
      <c r="O205" s="86" t="str">
        <f t="shared" si="34"/>
        <v/>
      </c>
      <c r="P205" s="86" t="str">
        <f t="shared" si="35"/>
        <v/>
      </c>
      <c r="Q205" s="87">
        <v>81.926000000000002</v>
      </c>
      <c r="R205" s="95" t="e">
        <f>+IFERROR(VLOOKUP(N205,'Productos PD'!$C$2:$E$349,3,0),VLOOKUP(S205,'Productos PD'!$B$3:$D$349,3,0))</f>
        <v>#N/A</v>
      </c>
    </row>
    <row r="206" spans="1:18" ht="45" x14ac:dyDescent="0.25">
      <c r="A206" s="87">
        <f t="shared" si="27"/>
        <v>4</v>
      </c>
      <c r="B206" s="86" t="s">
        <v>189</v>
      </c>
      <c r="C206" s="88" t="str">
        <f>IFERROR(IF(OR(B206="",B206=B205),"",VLOOKUP(B206,A!B$2:$F$469,MATCH($Q$1,A!B$1:$F$1),0)),0)</f>
        <v/>
      </c>
      <c r="D206" s="89" t="str">
        <f t="shared" si="28"/>
        <v/>
      </c>
      <c r="E206" s="90" t="str">
        <f t="shared" si="29"/>
        <v/>
      </c>
      <c r="F206" s="91" t="s">
        <v>207</v>
      </c>
      <c r="G206" s="88" t="str">
        <f>IFERROR(IF(OR(F206="",F206=F205),"",VLOOKUP(F206,A!C$2:$F$469,MATCH($Q$1,A!C$1:$F$1),0)),0)</f>
        <v/>
      </c>
      <c r="H206" s="89" t="str">
        <f t="shared" si="30"/>
        <v/>
      </c>
      <c r="I206" s="90" t="str">
        <f t="shared" si="31"/>
        <v/>
      </c>
      <c r="J206" s="86" t="s">
        <v>208</v>
      </c>
      <c r="K206" s="87" t="str">
        <f>IFERROR(IF(J206="","",IF(J206=J205,"",VLOOKUP(J206,A!D$2:$F$469,MATCH($Q$1,A!D$1:$F$1),0))),0)</f>
        <v/>
      </c>
      <c r="L206" s="87" t="str">
        <f t="shared" si="32"/>
        <v/>
      </c>
      <c r="M206" s="94" t="str">
        <f t="shared" si="33"/>
        <v/>
      </c>
      <c r="N206" s="86" t="s">
        <v>890</v>
      </c>
      <c r="O206" s="86">
        <f t="shared" si="34"/>
        <v>3.2434503399999999</v>
      </c>
      <c r="P206" s="86">
        <f t="shared" si="35"/>
        <v>0</v>
      </c>
      <c r="Q206" s="87">
        <v>3.9590000000000001</v>
      </c>
      <c r="R206" s="95">
        <f>+IFERROR(VLOOKUP(N206,'Productos PD'!$C$2:$E$349,3,0),VLOOKUP(S206,'Productos PD'!$B$3:$D$349,3,0))</f>
        <v>0</v>
      </c>
    </row>
    <row r="207" spans="1:18" ht="45" x14ac:dyDescent="0.25">
      <c r="A207" s="87">
        <f t="shared" si="27"/>
        <v>4</v>
      </c>
      <c r="B207" s="86" t="s">
        <v>189</v>
      </c>
      <c r="C207" s="88" t="str">
        <f>IFERROR(IF(OR(B207="",B207=B206),"",VLOOKUP(B207,A!B$2:$F$469,MATCH($Q$1,A!B$1:$F$1),0)),0)</f>
        <v/>
      </c>
      <c r="D207" s="89" t="str">
        <f t="shared" si="28"/>
        <v/>
      </c>
      <c r="E207" s="90" t="str">
        <f t="shared" si="29"/>
        <v/>
      </c>
      <c r="F207" s="91" t="s">
        <v>207</v>
      </c>
      <c r="G207" s="88" t="str">
        <f>IFERROR(IF(OR(F207="",F207=F206),"",VLOOKUP(F207,A!C$2:$F$469,MATCH($Q$1,A!C$1:$F$1),0)),0)</f>
        <v/>
      </c>
      <c r="H207" s="89" t="str">
        <f t="shared" si="30"/>
        <v/>
      </c>
      <c r="I207" s="90" t="str">
        <f t="shared" si="31"/>
        <v/>
      </c>
      <c r="J207" s="86" t="s">
        <v>208</v>
      </c>
      <c r="K207" s="87" t="str">
        <f>IFERROR(IF(J207="","",IF(J207=J206,"",VLOOKUP(J207,A!D$2:$F$469,MATCH($Q$1,A!D$1:$F$1),0))),0)</f>
        <v/>
      </c>
      <c r="L207" s="87" t="str">
        <f t="shared" si="32"/>
        <v/>
      </c>
      <c r="M207" s="94" t="str">
        <f t="shared" si="33"/>
        <v/>
      </c>
      <c r="N207" s="86" t="s">
        <v>210</v>
      </c>
      <c r="O207" s="86">
        <f t="shared" si="34"/>
        <v>2.72485876</v>
      </c>
      <c r="P207" s="86">
        <f t="shared" si="35"/>
        <v>0</v>
      </c>
      <c r="Q207" s="87">
        <v>3.3260000000000001</v>
      </c>
      <c r="R207" s="95">
        <f>+IFERROR(VLOOKUP(N207,'Productos PD'!$C$2:$E$349,3,0),VLOOKUP(S207,'Productos PD'!$B$3:$D$349,3,0))</f>
        <v>0</v>
      </c>
    </row>
    <row r="208" spans="1:18" ht="45" x14ac:dyDescent="0.25">
      <c r="A208" s="87">
        <f t="shared" si="27"/>
        <v>4</v>
      </c>
      <c r="B208" s="86" t="s">
        <v>189</v>
      </c>
      <c r="C208" s="88" t="str">
        <f>IFERROR(IF(OR(B208="",B208=B207),"",VLOOKUP(B208,A!B$2:$F$469,MATCH($Q$1,A!B$1:$F$1),0)),0)</f>
        <v/>
      </c>
      <c r="D208" s="89" t="str">
        <f t="shared" si="28"/>
        <v/>
      </c>
      <c r="E208" s="90" t="str">
        <f t="shared" si="29"/>
        <v/>
      </c>
      <c r="F208" s="91" t="s">
        <v>207</v>
      </c>
      <c r="G208" s="88" t="str">
        <f>IFERROR(IF(OR(F208="",F208=F207),"",VLOOKUP(F208,A!C$2:$F$469,MATCH($Q$1,A!C$1:$F$1),0)),0)</f>
        <v/>
      </c>
      <c r="H208" s="89" t="str">
        <f t="shared" si="30"/>
        <v/>
      </c>
      <c r="I208" s="90" t="str">
        <f t="shared" si="31"/>
        <v/>
      </c>
      <c r="J208" s="86" t="s">
        <v>208</v>
      </c>
      <c r="K208" s="87" t="str">
        <f>IFERROR(IF(J208="","",IF(J208=J207,"",VLOOKUP(J208,A!D$2:$F$469,MATCH($Q$1,A!D$1:$F$1),0))),0)</f>
        <v/>
      </c>
      <c r="L208" s="87" t="str">
        <f t="shared" si="32"/>
        <v/>
      </c>
      <c r="M208" s="94" t="str">
        <f t="shared" si="33"/>
        <v/>
      </c>
      <c r="N208" s="86" t="s">
        <v>211</v>
      </c>
      <c r="O208" s="86">
        <f t="shared" si="34"/>
        <v>4.0930229600000008</v>
      </c>
      <c r="P208" s="86">
        <f t="shared" si="35"/>
        <v>0</v>
      </c>
      <c r="Q208" s="87">
        <v>4.9960000000000004</v>
      </c>
      <c r="R208" s="95">
        <f>+IFERROR(VLOOKUP(N208,'Productos PD'!$C$2:$E$349,3,0),VLOOKUP(S208,'Productos PD'!$B$3:$D$349,3,0))</f>
        <v>0</v>
      </c>
    </row>
    <row r="209" spans="1:19" ht="45" x14ac:dyDescent="0.25">
      <c r="A209" s="87">
        <f t="shared" si="27"/>
        <v>4</v>
      </c>
      <c r="B209" s="86" t="s">
        <v>189</v>
      </c>
      <c r="C209" s="88" t="str">
        <f>IFERROR(IF(OR(B209="",B209=B208),"",VLOOKUP(B209,A!B$2:$F$469,MATCH($Q$1,A!B$1:$F$1),0)),0)</f>
        <v/>
      </c>
      <c r="D209" s="89" t="str">
        <f t="shared" si="28"/>
        <v/>
      </c>
      <c r="E209" s="90" t="str">
        <f t="shared" si="29"/>
        <v/>
      </c>
      <c r="F209" s="91" t="s">
        <v>207</v>
      </c>
      <c r="G209" s="88" t="str">
        <f>IFERROR(IF(OR(F209="",F209=F208),"",VLOOKUP(F209,A!C$2:$F$469,MATCH($Q$1,A!C$1:$F$1),0)),0)</f>
        <v/>
      </c>
      <c r="H209" s="89" t="str">
        <f t="shared" si="30"/>
        <v/>
      </c>
      <c r="I209" s="90" t="str">
        <f t="shared" si="31"/>
        <v/>
      </c>
      <c r="J209" s="86" t="s">
        <v>208</v>
      </c>
      <c r="K209" s="87" t="str">
        <f>IFERROR(IF(J209="","",IF(J209=J208,"",VLOOKUP(J209,A!D$2:$F$469,MATCH($Q$1,A!D$1:$F$1),0))),0)</f>
        <v/>
      </c>
      <c r="L209" s="87" t="str">
        <f t="shared" si="32"/>
        <v/>
      </c>
      <c r="M209" s="94" t="str">
        <f t="shared" si="33"/>
        <v/>
      </c>
      <c r="N209" s="86" t="s">
        <v>212</v>
      </c>
      <c r="O209" s="86">
        <f t="shared" si="34"/>
        <v>4.54115818</v>
      </c>
      <c r="P209" s="86">
        <f t="shared" si="35"/>
        <v>0</v>
      </c>
      <c r="Q209" s="87">
        <v>5.5430000000000001</v>
      </c>
      <c r="R209" s="95">
        <f>+IFERROR(VLOOKUP(N209,'Productos PD'!$C$2:$E$349,3,0),VLOOKUP(S209,'Productos PD'!$B$3:$D$349,3,0))</f>
        <v>0</v>
      </c>
      <c r="S209" s="86">
        <v>44113</v>
      </c>
    </row>
    <row r="210" spans="1:19" ht="45" x14ac:dyDescent="0.25">
      <c r="A210" s="87">
        <f t="shared" si="27"/>
        <v>4</v>
      </c>
      <c r="B210" s="86" t="s">
        <v>189</v>
      </c>
      <c r="C210" s="88" t="str">
        <f>IFERROR(IF(OR(B210="",B210=B209),"",VLOOKUP(B210,A!B$2:$F$469,MATCH($Q$1,A!B$1:$F$1),0)),0)</f>
        <v/>
      </c>
      <c r="D210" s="89" t="str">
        <f t="shared" si="28"/>
        <v/>
      </c>
      <c r="E210" s="90" t="str">
        <f t="shared" si="29"/>
        <v/>
      </c>
      <c r="F210" s="91" t="s">
        <v>207</v>
      </c>
      <c r="G210" s="88" t="str">
        <f>IFERROR(IF(OR(F210="",F210=F209),"",VLOOKUP(F210,A!C$2:$F$469,MATCH($Q$1,A!C$1:$F$1),0)),0)</f>
        <v/>
      </c>
      <c r="H210" s="89" t="str">
        <f t="shared" si="30"/>
        <v/>
      </c>
      <c r="I210" s="90" t="str">
        <f t="shared" si="31"/>
        <v/>
      </c>
      <c r="J210" s="86" t="s">
        <v>208</v>
      </c>
      <c r="K210" s="87" t="str">
        <f>IFERROR(IF(J210="","",IF(J210=J209,"",VLOOKUP(J210,A!D$2:$F$469,MATCH($Q$1,A!D$1:$F$1),0))),0)</f>
        <v/>
      </c>
      <c r="L210" s="87" t="str">
        <f t="shared" si="32"/>
        <v/>
      </c>
      <c r="M210" s="94" t="str">
        <f t="shared" si="33"/>
        <v/>
      </c>
      <c r="N210" s="86" t="s">
        <v>213</v>
      </c>
      <c r="O210" s="86">
        <f t="shared" si="34"/>
        <v>9.5361864000000001</v>
      </c>
      <c r="P210" s="86">
        <f t="shared" si="35"/>
        <v>0</v>
      </c>
      <c r="Q210" s="87">
        <v>11.64</v>
      </c>
      <c r="R210" s="95">
        <f>+IFERROR(VLOOKUP(N210,'Productos PD'!$C$2:$E$349,3,0),VLOOKUP(S210,'Productos PD'!$B$3:$D$349,3,0))</f>
        <v>0</v>
      </c>
    </row>
    <row r="211" spans="1:19" ht="45" x14ac:dyDescent="0.25">
      <c r="A211" s="87">
        <f t="shared" si="27"/>
        <v>4</v>
      </c>
      <c r="B211" s="86" t="s">
        <v>189</v>
      </c>
      <c r="C211" s="88" t="str">
        <f>IFERROR(IF(OR(B211="",B211=B210),"",VLOOKUP(B211,A!B$2:$F$469,MATCH($Q$1,A!B$1:$F$1),0)),0)</f>
        <v/>
      </c>
      <c r="D211" s="89" t="str">
        <f t="shared" si="28"/>
        <v/>
      </c>
      <c r="E211" s="90" t="str">
        <f t="shared" si="29"/>
        <v/>
      </c>
      <c r="F211" s="91" t="s">
        <v>207</v>
      </c>
      <c r="G211" s="88" t="str">
        <f>IFERROR(IF(OR(F211="",F211=F210),"",VLOOKUP(F211,A!C$2:$F$469,MATCH($Q$1,A!C$1:$F$1),0)),0)</f>
        <v/>
      </c>
      <c r="H211" s="89" t="str">
        <f t="shared" si="30"/>
        <v/>
      </c>
      <c r="I211" s="90" t="str">
        <f t="shared" si="31"/>
        <v/>
      </c>
      <c r="J211" s="86" t="s">
        <v>208</v>
      </c>
      <c r="K211" s="87" t="str">
        <f>IFERROR(IF(J211="","",IF(J211=J210,"",VLOOKUP(J211,A!D$2:$F$469,MATCH($Q$1,A!D$1:$F$1),0))),0)</f>
        <v/>
      </c>
      <c r="L211" s="87" t="str">
        <f t="shared" si="32"/>
        <v/>
      </c>
      <c r="M211" s="94" t="str">
        <f t="shared" si="33"/>
        <v/>
      </c>
      <c r="N211" s="86" t="s">
        <v>214</v>
      </c>
      <c r="O211" s="86">
        <f t="shared" si="34"/>
        <v>0.77993551999999999</v>
      </c>
      <c r="P211" s="86">
        <f t="shared" si="35"/>
        <v>0</v>
      </c>
      <c r="Q211" s="87">
        <v>0.95199999999999996</v>
      </c>
      <c r="R211" s="95">
        <f>+IFERROR(VLOOKUP(N211,'Productos PD'!$C$2:$E$349,3,0),VLOOKUP(S211,'Productos PD'!$B$3:$D$349,3,0))</f>
        <v>0</v>
      </c>
    </row>
    <row r="212" spans="1:19" ht="75" x14ac:dyDescent="0.25">
      <c r="A212" s="87">
        <f t="shared" si="27"/>
        <v>4</v>
      </c>
      <c r="B212" s="86" t="s">
        <v>189</v>
      </c>
      <c r="C212" s="88" t="str">
        <f>IFERROR(IF(OR(B212="",B212=B211),"",VLOOKUP(B212,A!B$2:$F$469,MATCH($Q$1,A!B$1:$F$1),0)),0)</f>
        <v/>
      </c>
      <c r="D212" s="89" t="str">
        <f t="shared" si="28"/>
        <v/>
      </c>
      <c r="E212" s="90" t="str">
        <f t="shared" si="29"/>
        <v/>
      </c>
      <c r="F212" s="91" t="s">
        <v>207</v>
      </c>
      <c r="G212" s="88" t="str">
        <f>IFERROR(IF(OR(F212="",F212=F211),"",VLOOKUP(F212,A!C$2:$F$469,MATCH($Q$1,A!C$1:$F$1),0)),0)</f>
        <v/>
      </c>
      <c r="H212" s="89" t="str">
        <f t="shared" si="30"/>
        <v/>
      </c>
      <c r="I212" s="90" t="str">
        <f t="shared" si="31"/>
        <v/>
      </c>
      <c r="J212" s="86" t="s">
        <v>208</v>
      </c>
      <c r="K212" s="87" t="str">
        <f>IFERROR(IF(J212="","",IF(J212=J211,"",VLOOKUP(J212,A!D$2:$F$469,MATCH($Q$1,A!D$1:$F$1),0))),0)</f>
        <v/>
      </c>
      <c r="L212" s="87" t="str">
        <f t="shared" si="32"/>
        <v/>
      </c>
      <c r="M212" s="94" t="str">
        <f t="shared" si="33"/>
        <v/>
      </c>
      <c r="N212" s="86" t="s">
        <v>889</v>
      </c>
      <c r="O212" s="86">
        <f t="shared" si="34"/>
        <v>2.4913696600000002</v>
      </c>
      <c r="P212" s="86">
        <f t="shared" si="35"/>
        <v>0</v>
      </c>
      <c r="Q212" s="87">
        <v>3.0409999999999999</v>
      </c>
      <c r="R212" s="95">
        <f>+IFERROR(VLOOKUP(N212,'Productos PD'!$C$2:$E$349,3,0),VLOOKUP(S212,'Productos PD'!$B$3:$D$349,3,0))</f>
        <v>0</v>
      </c>
    </row>
    <row r="213" spans="1:19" ht="45" x14ac:dyDescent="0.25">
      <c r="A213" s="87">
        <f t="shared" si="27"/>
        <v>4</v>
      </c>
      <c r="B213" s="86" t="s">
        <v>189</v>
      </c>
      <c r="C213" s="88" t="str">
        <f>IFERROR(IF(OR(B213="",B213=B212),"",VLOOKUP(B213,A!B$2:$F$469,MATCH($Q$1,A!B$1:$F$1),0)),0)</f>
        <v/>
      </c>
      <c r="D213" s="89" t="str">
        <f t="shared" si="28"/>
        <v/>
      </c>
      <c r="E213" s="90" t="str">
        <f t="shared" si="29"/>
        <v/>
      </c>
      <c r="F213" s="91" t="s">
        <v>207</v>
      </c>
      <c r="G213" s="88" t="str">
        <f>IFERROR(IF(OR(F213="",F213=F212),"",VLOOKUP(F213,A!C$2:$F$469,MATCH($Q$1,A!C$1:$F$1),0)),0)</f>
        <v/>
      </c>
      <c r="H213" s="89" t="str">
        <f t="shared" si="30"/>
        <v/>
      </c>
      <c r="I213" s="90" t="str">
        <f t="shared" si="31"/>
        <v/>
      </c>
      <c r="J213" s="86" t="s">
        <v>208</v>
      </c>
      <c r="K213" s="87" t="str">
        <f>IFERROR(IF(J213="","",IF(J213=J212,"",VLOOKUP(J213,A!D$2:$F$469,MATCH($Q$1,A!D$1:$F$1),0))),0)</f>
        <v/>
      </c>
      <c r="L213" s="87" t="str">
        <f t="shared" si="32"/>
        <v/>
      </c>
      <c r="M213" s="94" t="str">
        <f t="shared" si="33"/>
        <v/>
      </c>
      <c r="N213" s="86" t="s">
        <v>216</v>
      </c>
      <c r="O213" s="86">
        <f t="shared" si="34"/>
        <v>1.5574132600000001</v>
      </c>
      <c r="P213" s="86">
        <f t="shared" si="35"/>
        <v>0</v>
      </c>
      <c r="Q213" s="87">
        <v>1.901</v>
      </c>
      <c r="R213" s="95">
        <f>+IFERROR(VLOOKUP(N213,'Productos PD'!$C$2:$E$349,3,0),VLOOKUP(S213,'Productos PD'!$B$3:$D$349,3,0))</f>
        <v>0</v>
      </c>
    </row>
    <row r="214" spans="1:19" ht="75" x14ac:dyDescent="0.25">
      <c r="A214" s="87">
        <f t="shared" si="27"/>
        <v>4</v>
      </c>
      <c r="B214" s="86" t="s">
        <v>189</v>
      </c>
      <c r="C214" s="88" t="str">
        <f>IFERROR(IF(OR(B214="",B214=B213),"",VLOOKUP(B214,A!B$2:$F$469,MATCH($Q$1,A!B$1:$F$1),0)),0)</f>
        <v/>
      </c>
      <c r="D214" s="89" t="str">
        <f t="shared" si="28"/>
        <v/>
      </c>
      <c r="E214" s="90" t="str">
        <f t="shared" si="29"/>
        <v/>
      </c>
      <c r="F214" s="91" t="s">
        <v>207</v>
      </c>
      <c r="G214" s="88" t="str">
        <f>IFERROR(IF(OR(F214="",F214=F213),"",VLOOKUP(F214,A!C$2:$F$469,MATCH($Q$1,A!C$1:$F$1),0)),0)</f>
        <v/>
      </c>
      <c r="H214" s="89" t="str">
        <f t="shared" si="30"/>
        <v/>
      </c>
      <c r="I214" s="90" t="str">
        <f t="shared" si="31"/>
        <v/>
      </c>
      <c r="J214" s="86" t="s">
        <v>208</v>
      </c>
      <c r="K214" s="87" t="str">
        <f>IFERROR(IF(J214="","",IF(J214=J213,"",VLOOKUP(J214,A!D$2:$F$469,MATCH($Q$1,A!D$1:$F$1),0))),0)</f>
        <v/>
      </c>
      <c r="L214" s="87" t="str">
        <f t="shared" si="32"/>
        <v/>
      </c>
      <c r="M214" s="94" t="str">
        <f t="shared" si="33"/>
        <v/>
      </c>
      <c r="N214" s="86" t="s">
        <v>217</v>
      </c>
      <c r="O214" s="86">
        <f t="shared" si="34"/>
        <v>1.81629942</v>
      </c>
      <c r="P214" s="86">
        <f t="shared" si="35"/>
        <v>0</v>
      </c>
      <c r="Q214" s="87">
        <v>2.2170000000000001</v>
      </c>
      <c r="R214" s="95">
        <f>+IFERROR(VLOOKUP(N214,'Productos PD'!$C$2:$E$349,3,0),VLOOKUP(S214,'Productos PD'!$B$3:$D$349,3,0))</f>
        <v>0</v>
      </c>
    </row>
    <row r="215" spans="1:19" ht="45" x14ac:dyDescent="0.25">
      <c r="A215" s="87">
        <f t="shared" si="27"/>
        <v>4</v>
      </c>
      <c r="B215" s="86" t="s">
        <v>189</v>
      </c>
      <c r="C215" s="88" t="str">
        <f>IFERROR(IF(OR(B215="",B215=B214),"",VLOOKUP(B215,A!B$2:$F$469,MATCH($Q$1,A!B$1:$F$1),0)),0)</f>
        <v/>
      </c>
      <c r="D215" s="89" t="str">
        <f t="shared" si="28"/>
        <v/>
      </c>
      <c r="E215" s="90" t="str">
        <f t="shared" si="29"/>
        <v/>
      </c>
      <c r="F215" s="91" t="s">
        <v>207</v>
      </c>
      <c r="G215" s="88" t="str">
        <f>IFERROR(IF(OR(F215="",F215=F214),"",VLOOKUP(F215,A!C$2:$F$469,MATCH($Q$1,A!C$1:$F$1),0)),0)</f>
        <v/>
      </c>
      <c r="H215" s="89" t="str">
        <f t="shared" si="30"/>
        <v/>
      </c>
      <c r="I215" s="90" t="str">
        <f t="shared" si="31"/>
        <v/>
      </c>
      <c r="J215" s="86" t="s">
        <v>208</v>
      </c>
      <c r="K215" s="87" t="str">
        <f>IFERROR(IF(J215="","",IF(J215=J214,"",VLOOKUP(J215,A!D$2:$F$469,MATCH($Q$1,A!D$1:$F$1),0))),0)</f>
        <v/>
      </c>
      <c r="L215" s="87" t="str">
        <f t="shared" si="32"/>
        <v/>
      </c>
      <c r="M215" s="94" t="str">
        <f t="shared" si="33"/>
        <v/>
      </c>
      <c r="N215" s="86" t="s">
        <v>218</v>
      </c>
      <c r="O215" s="86">
        <f t="shared" si="34"/>
        <v>5.7094229400000005</v>
      </c>
      <c r="P215" s="86">
        <f t="shared" si="35"/>
        <v>0</v>
      </c>
      <c r="Q215" s="87">
        <v>6.9690000000000003</v>
      </c>
      <c r="R215" s="95">
        <f>+IFERROR(VLOOKUP(N215,'Productos PD'!$C$2:$E$349,3,0),VLOOKUP(S215,'Productos PD'!$B$3:$D$349,3,0))</f>
        <v>0</v>
      </c>
    </row>
    <row r="216" spans="1:19" ht="45" x14ac:dyDescent="0.25">
      <c r="A216" s="87">
        <f t="shared" si="27"/>
        <v>4</v>
      </c>
      <c r="B216" s="86" t="s">
        <v>189</v>
      </c>
      <c r="C216" s="88" t="str">
        <f>IFERROR(IF(OR(B216="",B216=B215),"",VLOOKUP(B216,A!B$2:$F$469,MATCH($Q$1,A!B$1:$F$1),0)),0)</f>
        <v/>
      </c>
      <c r="D216" s="89" t="str">
        <f t="shared" si="28"/>
        <v/>
      </c>
      <c r="E216" s="90" t="str">
        <f t="shared" si="29"/>
        <v/>
      </c>
      <c r="F216" s="91" t="s">
        <v>207</v>
      </c>
      <c r="G216" s="88" t="str">
        <f>IFERROR(IF(OR(F216="",F216=F215),"",VLOOKUP(F216,A!C$2:$F$469,MATCH($Q$1,A!C$1:$F$1),0)),0)</f>
        <v/>
      </c>
      <c r="H216" s="89" t="str">
        <f t="shared" si="30"/>
        <v/>
      </c>
      <c r="I216" s="90" t="str">
        <f t="shared" si="31"/>
        <v/>
      </c>
      <c r="J216" s="86" t="s">
        <v>208</v>
      </c>
      <c r="K216" s="87" t="str">
        <f>IFERROR(IF(J216="","",IF(J216=J215,"",VLOOKUP(J216,A!D$2:$F$469,MATCH($Q$1,A!D$1:$F$1),0))),0)</f>
        <v/>
      </c>
      <c r="L216" s="87" t="str">
        <f t="shared" si="32"/>
        <v/>
      </c>
      <c r="M216" s="94" t="str">
        <f t="shared" si="33"/>
        <v/>
      </c>
      <c r="N216" s="86" t="s">
        <v>219</v>
      </c>
      <c r="O216" s="86">
        <f t="shared" si="34"/>
        <v>0.77829700000000002</v>
      </c>
      <c r="P216" s="86">
        <f t="shared" si="35"/>
        <v>0</v>
      </c>
      <c r="Q216" s="87">
        <v>0.95</v>
      </c>
      <c r="R216" s="95">
        <f>+IFERROR(VLOOKUP(N216,'Productos PD'!$C$2:$E$349,3,0),VLOOKUP(S216,'Productos PD'!$B$3:$D$349,3,0))</f>
        <v>0</v>
      </c>
    </row>
    <row r="217" spans="1:19" ht="45" x14ac:dyDescent="0.25">
      <c r="A217" s="87">
        <f t="shared" si="27"/>
        <v>4</v>
      </c>
      <c r="B217" s="86" t="s">
        <v>189</v>
      </c>
      <c r="C217" s="88" t="str">
        <f>IFERROR(IF(OR(B217="",B217=B216),"",VLOOKUP(B217,A!B$2:$F$469,MATCH($Q$1,A!B$1:$F$1),0)),0)</f>
        <v/>
      </c>
      <c r="D217" s="89" t="str">
        <f t="shared" si="28"/>
        <v/>
      </c>
      <c r="E217" s="90" t="str">
        <f t="shared" si="29"/>
        <v/>
      </c>
      <c r="F217" s="91" t="s">
        <v>207</v>
      </c>
      <c r="G217" s="88" t="str">
        <f>IFERROR(IF(OR(F217="",F217=F216),"",VLOOKUP(F217,A!C$2:$F$469,MATCH($Q$1,A!C$1:$F$1),0)),0)</f>
        <v/>
      </c>
      <c r="H217" s="89" t="str">
        <f t="shared" si="30"/>
        <v/>
      </c>
      <c r="I217" s="90" t="str">
        <f t="shared" si="31"/>
        <v/>
      </c>
      <c r="J217" s="86" t="s">
        <v>208</v>
      </c>
      <c r="K217" s="87" t="str">
        <f>IFERROR(IF(J217="","",IF(J217=J216,"",VLOOKUP(J217,A!D$2:$F$469,MATCH($Q$1,A!D$1:$F$1),0))),0)</f>
        <v/>
      </c>
      <c r="L217" s="87" t="str">
        <f t="shared" si="32"/>
        <v/>
      </c>
      <c r="M217" s="94" t="str">
        <f t="shared" si="33"/>
        <v/>
      </c>
      <c r="N217" s="86" t="s">
        <v>220</v>
      </c>
      <c r="O217" s="86">
        <f t="shared" si="34"/>
        <v>32.22395358</v>
      </c>
      <c r="P217" s="86">
        <f t="shared" si="35"/>
        <v>0</v>
      </c>
      <c r="Q217" s="87">
        <v>39.332999999999998</v>
      </c>
      <c r="R217" s="95">
        <f>+IFERROR(VLOOKUP(N217,'Productos PD'!$C$2:$E$349,3,0),VLOOKUP(S217,'Productos PD'!$B$3:$D$349,3,0))</f>
        <v>0</v>
      </c>
    </row>
    <row r="218" spans="1:19" ht="45" x14ac:dyDescent="0.25">
      <c r="A218" s="87">
        <f t="shared" si="27"/>
        <v>4</v>
      </c>
      <c r="B218" s="86" t="s">
        <v>189</v>
      </c>
      <c r="C218" s="88" t="str">
        <f>IFERROR(IF(OR(B218="",B218=B217),"",VLOOKUP(B218,A!B$2:$F$469,MATCH($Q$1,A!B$1:$F$1),0)),0)</f>
        <v/>
      </c>
      <c r="D218" s="89" t="str">
        <f t="shared" si="28"/>
        <v/>
      </c>
      <c r="E218" s="90" t="str">
        <f t="shared" si="29"/>
        <v/>
      </c>
      <c r="F218" s="91" t="s">
        <v>207</v>
      </c>
      <c r="G218" s="88" t="str">
        <f>IFERROR(IF(OR(F218="",F218=F217),"",VLOOKUP(F218,A!C$2:$F$469,MATCH($Q$1,A!C$1:$F$1),0)),0)</f>
        <v/>
      </c>
      <c r="H218" s="89" t="str">
        <f t="shared" si="30"/>
        <v/>
      </c>
      <c r="I218" s="90" t="str">
        <f t="shared" si="31"/>
        <v/>
      </c>
      <c r="J218" s="86" t="s">
        <v>208</v>
      </c>
      <c r="K218" s="87" t="str">
        <f>IFERROR(IF(J218="","",IF(J218=J217,"",VLOOKUP(J218,A!D$2:$F$469,MATCH($Q$1,A!D$1:$F$1),0))),0)</f>
        <v/>
      </c>
      <c r="L218" s="87" t="str">
        <f t="shared" si="32"/>
        <v/>
      </c>
      <c r="M218" s="94" t="str">
        <f t="shared" si="33"/>
        <v/>
      </c>
      <c r="N218" s="86" t="s">
        <v>221</v>
      </c>
      <c r="O218" s="86">
        <f t="shared" si="34"/>
        <v>3.1140072600000002</v>
      </c>
      <c r="P218" s="86">
        <f t="shared" si="35"/>
        <v>0</v>
      </c>
      <c r="Q218" s="87">
        <v>3.8010000000000002</v>
      </c>
      <c r="R218" s="95">
        <f>+IFERROR(VLOOKUP(N218,'Productos PD'!$C$2:$E$349,3,0),VLOOKUP(S218,'Productos PD'!$B$3:$D$349,3,0))</f>
        <v>0</v>
      </c>
    </row>
    <row r="219" spans="1:19" ht="45" x14ac:dyDescent="0.25">
      <c r="A219" s="87">
        <f t="shared" si="27"/>
        <v>4</v>
      </c>
      <c r="B219" s="86" t="s">
        <v>189</v>
      </c>
      <c r="C219" s="88" t="str">
        <f>IFERROR(IF(OR(B219="",B219=B218),"",VLOOKUP(B219,A!B$2:$F$469,MATCH($Q$1,A!B$1:$F$1),0)),0)</f>
        <v/>
      </c>
      <c r="D219" s="89" t="str">
        <f t="shared" si="28"/>
        <v/>
      </c>
      <c r="E219" s="90" t="str">
        <f t="shared" si="29"/>
        <v/>
      </c>
      <c r="F219" s="91" t="s">
        <v>207</v>
      </c>
      <c r="G219" s="88" t="str">
        <f>IFERROR(IF(OR(F219="",F219=F218),"",VLOOKUP(F219,A!C$2:$F$469,MATCH($Q$1,A!C$1:$F$1),0)),0)</f>
        <v/>
      </c>
      <c r="H219" s="89" t="str">
        <f t="shared" si="30"/>
        <v/>
      </c>
      <c r="I219" s="90" t="str">
        <f t="shared" si="31"/>
        <v/>
      </c>
      <c r="J219" s="86" t="s">
        <v>208</v>
      </c>
      <c r="K219" s="87" t="str">
        <f>IFERROR(IF(J219="","",IF(J219=J218,"",VLOOKUP(J219,A!D$2:$F$469,MATCH($Q$1,A!D$1:$F$1),0))),0)</f>
        <v/>
      </c>
      <c r="L219" s="87" t="str">
        <f t="shared" si="32"/>
        <v/>
      </c>
      <c r="M219" s="94" t="str">
        <f t="shared" si="33"/>
        <v/>
      </c>
      <c r="N219" s="86" t="s">
        <v>892</v>
      </c>
      <c r="O219" s="86">
        <f t="shared" si="34"/>
        <v>2.6601372199999997</v>
      </c>
      <c r="P219" s="86">
        <f t="shared" si="35"/>
        <v>0</v>
      </c>
      <c r="Q219" s="87">
        <v>3.2469999999999999</v>
      </c>
      <c r="R219" s="95">
        <f>+IFERROR(VLOOKUP(N219,'Productos PD'!$C$2:$E$349,3,0),VLOOKUP(S219,'Productos PD'!$B$3:$D$349,3,0))</f>
        <v>0</v>
      </c>
    </row>
    <row r="220" spans="1:19" ht="45" x14ac:dyDescent="0.25">
      <c r="A220" s="87">
        <f t="shared" si="27"/>
        <v>4</v>
      </c>
      <c r="B220" s="86" t="s">
        <v>189</v>
      </c>
      <c r="C220" s="88" t="str">
        <f>IFERROR(IF(OR(B220="",B220=B219),"",VLOOKUP(B220,A!B$2:$F$469,MATCH($Q$1,A!B$1:$F$1),0)),0)</f>
        <v/>
      </c>
      <c r="D220" s="89" t="str">
        <f t="shared" si="28"/>
        <v/>
      </c>
      <c r="E220" s="90" t="str">
        <f t="shared" si="29"/>
        <v/>
      </c>
      <c r="F220" s="91" t="s">
        <v>207</v>
      </c>
      <c r="G220" s="88" t="str">
        <f>IFERROR(IF(OR(F220="",F220=F219),"",VLOOKUP(F220,A!C$2:$F$469,MATCH($Q$1,A!C$1:$F$1),0)),0)</f>
        <v/>
      </c>
      <c r="H220" s="89" t="str">
        <f t="shared" si="30"/>
        <v/>
      </c>
      <c r="I220" s="90" t="str">
        <f t="shared" si="31"/>
        <v/>
      </c>
      <c r="J220" s="86" t="s">
        <v>208</v>
      </c>
      <c r="K220" s="87" t="str">
        <f>IFERROR(IF(J220="","",IF(J220=J219,"",VLOOKUP(J220,A!D$2:$F$469,MATCH($Q$1,A!D$1:$F$1),0))),0)</f>
        <v/>
      </c>
      <c r="L220" s="87" t="str">
        <f t="shared" si="32"/>
        <v/>
      </c>
      <c r="M220" s="94" t="str">
        <f t="shared" si="33"/>
        <v/>
      </c>
      <c r="N220" s="86" t="s">
        <v>894</v>
      </c>
      <c r="O220" s="86">
        <f t="shared" si="34"/>
        <v>0.9732808799999999</v>
      </c>
      <c r="P220" s="86">
        <f t="shared" si="35"/>
        <v>0</v>
      </c>
      <c r="Q220" s="87">
        <v>1.1879999999999999</v>
      </c>
      <c r="R220" s="95">
        <f>+IFERROR(VLOOKUP(N220,'Productos PD'!$C$2:$E$349,3,0),VLOOKUP(S220,'Productos PD'!$B$3:$D$349,3,0))</f>
        <v>0</v>
      </c>
    </row>
    <row r="221" spans="1:19" ht="60" x14ac:dyDescent="0.25">
      <c r="A221" s="87">
        <f t="shared" si="27"/>
        <v>4</v>
      </c>
      <c r="B221" s="86" t="s">
        <v>189</v>
      </c>
      <c r="C221" s="88" t="str">
        <f>IFERROR(IF(OR(B221="",B221=B220),"",VLOOKUP(B221,A!B$2:$F$469,MATCH($Q$1,A!B$1:$F$1),0)),0)</f>
        <v/>
      </c>
      <c r="D221" s="89" t="str">
        <f t="shared" si="28"/>
        <v/>
      </c>
      <c r="E221" s="90" t="str">
        <f t="shared" si="29"/>
        <v/>
      </c>
      <c r="F221" s="91" t="s">
        <v>207</v>
      </c>
      <c r="G221" s="88" t="str">
        <f>IFERROR(IF(OR(F221="",F221=F220),"",VLOOKUP(F221,A!C$2:$F$469,MATCH($Q$1,A!C$1:$F$1),0)),0)</f>
        <v/>
      </c>
      <c r="H221" s="89" t="str">
        <f t="shared" si="30"/>
        <v/>
      </c>
      <c r="I221" s="90" t="str">
        <f t="shared" si="31"/>
        <v/>
      </c>
      <c r="J221" s="86" t="s">
        <v>208</v>
      </c>
      <c r="K221" s="87" t="str">
        <f>IFERROR(IF(J221="","",IF(J221=J220,"",VLOOKUP(J221,A!D$2:$F$469,MATCH($Q$1,A!D$1:$F$1),0))),0)</f>
        <v/>
      </c>
      <c r="L221" s="87" t="str">
        <f t="shared" si="32"/>
        <v/>
      </c>
      <c r="M221" s="94" t="str">
        <f t="shared" si="33"/>
        <v/>
      </c>
      <c r="N221" s="86" t="s">
        <v>893</v>
      </c>
      <c r="O221" s="86">
        <f t="shared" si="34"/>
        <v>1.36242938</v>
      </c>
      <c r="P221" s="86">
        <f t="shared" si="35"/>
        <v>0</v>
      </c>
      <c r="Q221" s="87">
        <v>1.663</v>
      </c>
      <c r="R221" s="95">
        <f>+IFERROR(VLOOKUP(N221,'Productos PD'!$C$2:$E$349,3,0),VLOOKUP(S221,'Productos PD'!$B$3:$D$349,3,0))</f>
        <v>0</v>
      </c>
    </row>
    <row r="222" spans="1:19" ht="45" x14ac:dyDescent="0.25">
      <c r="A222" s="87">
        <f t="shared" si="27"/>
        <v>4</v>
      </c>
      <c r="B222" s="86" t="s">
        <v>189</v>
      </c>
      <c r="C222" s="88" t="str">
        <f>IFERROR(IF(OR(B222="",B222=B221),"",VLOOKUP(B222,A!B$2:$F$469,MATCH($Q$1,A!B$1:$F$1),0)),0)</f>
        <v/>
      </c>
      <c r="D222" s="89" t="str">
        <f t="shared" si="28"/>
        <v/>
      </c>
      <c r="E222" s="90" t="str">
        <f t="shared" si="29"/>
        <v/>
      </c>
      <c r="F222" s="91" t="s">
        <v>207</v>
      </c>
      <c r="G222" s="88" t="str">
        <f>IFERROR(IF(OR(F222="",F222=F221),"",VLOOKUP(F222,A!C$2:$F$469,MATCH($Q$1,A!C$1:$F$1),0)),0)</f>
        <v/>
      </c>
      <c r="H222" s="89" t="str">
        <f t="shared" si="30"/>
        <v/>
      </c>
      <c r="I222" s="90" t="str">
        <f t="shared" si="31"/>
        <v/>
      </c>
      <c r="J222" s="86" t="s">
        <v>208</v>
      </c>
      <c r="K222" s="87" t="str">
        <f>IFERROR(IF(J222="","",IF(J222=J221,"",VLOOKUP(J222,A!D$2:$F$469,MATCH($Q$1,A!D$1:$F$1),0))),0)</f>
        <v/>
      </c>
      <c r="L222" s="87" t="str">
        <f t="shared" si="32"/>
        <v/>
      </c>
      <c r="M222" s="94" t="str">
        <f t="shared" si="33"/>
        <v/>
      </c>
      <c r="N222" s="86" t="s">
        <v>225</v>
      </c>
      <c r="O222" s="86">
        <f t="shared" si="34"/>
        <v>0.81762148000000001</v>
      </c>
      <c r="P222" s="86">
        <f t="shared" si="35"/>
        <v>0</v>
      </c>
      <c r="Q222" s="87">
        <v>0.998</v>
      </c>
      <c r="R222" s="95">
        <f>+IFERROR(VLOOKUP(N222,'Productos PD'!$C$2:$E$349,3,0),VLOOKUP(S222,'Productos PD'!$B$3:$D$349,3,0))</f>
        <v>0</v>
      </c>
    </row>
    <row r="223" spans="1:19" ht="45" x14ac:dyDescent="0.25">
      <c r="A223" s="87">
        <f t="shared" si="27"/>
        <v>4</v>
      </c>
      <c r="B223" s="86" t="s">
        <v>189</v>
      </c>
      <c r="C223" s="88" t="str">
        <f>IFERROR(IF(OR(B223="",B223=B222),"",VLOOKUP(B223,A!B$2:$F$469,MATCH($Q$1,A!B$1:$F$1),0)),0)</f>
        <v/>
      </c>
      <c r="D223" s="89" t="str">
        <f t="shared" si="28"/>
        <v/>
      </c>
      <c r="E223" s="90" t="str">
        <f t="shared" si="29"/>
        <v/>
      </c>
      <c r="F223" s="91" t="s">
        <v>207</v>
      </c>
      <c r="G223" s="88" t="str">
        <f>IFERROR(IF(OR(F223="",F223=F222),"",VLOOKUP(F223,A!C$2:$F$469,MATCH($Q$1,A!C$1:$F$1),0)),0)</f>
        <v/>
      </c>
      <c r="H223" s="89" t="str">
        <f t="shared" si="30"/>
        <v/>
      </c>
      <c r="I223" s="90" t="str">
        <f t="shared" si="31"/>
        <v/>
      </c>
      <c r="J223" s="86" t="s">
        <v>208</v>
      </c>
      <c r="K223" s="87" t="str">
        <f>IFERROR(IF(J223="","",IF(J223=J222,"",VLOOKUP(J223,A!D$2:$F$469,MATCH($Q$1,A!D$1:$F$1),0))),0)</f>
        <v/>
      </c>
      <c r="L223" s="87" t="str">
        <f t="shared" si="32"/>
        <v/>
      </c>
      <c r="M223" s="94" t="str">
        <f t="shared" si="33"/>
        <v/>
      </c>
      <c r="N223" s="86" t="s">
        <v>226</v>
      </c>
      <c r="O223" s="86">
        <f t="shared" si="34"/>
        <v>3.5031557599999998</v>
      </c>
      <c r="P223" s="86">
        <f t="shared" si="35"/>
        <v>0</v>
      </c>
      <c r="Q223" s="87">
        <v>4.2759999999999998</v>
      </c>
      <c r="R223" s="95">
        <f>+IFERROR(VLOOKUP(N223,'Productos PD'!$C$2:$E$349,3,0),VLOOKUP(S223,'Productos PD'!$B$3:$D$349,3,0))</f>
        <v>0</v>
      </c>
    </row>
    <row r="224" spans="1:19" ht="45" hidden="1" x14ac:dyDescent="0.25">
      <c r="A224" s="87">
        <f t="shared" si="27"/>
        <v>3</v>
      </c>
      <c r="B224" s="86" t="s">
        <v>189</v>
      </c>
      <c r="C224" s="88" t="str">
        <f>IFERROR(IF(OR(B224="",B224=B223),"",VLOOKUP(B224,A!B$2:$F$469,MATCH($Q$1,A!B$1:$F$1),0)),0)</f>
        <v/>
      </c>
      <c r="D224" s="89" t="str">
        <f t="shared" si="28"/>
        <v/>
      </c>
      <c r="E224" s="90" t="str">
        <f t="shared" si="29"/>
        <v/>
      </c>
      <c r="F224" s="91" t="s">
        <v>207</v>
      </c>
      <c r="G224" s="88" t="str">
        <f>IFERROR(IF(OR(F224="",F224=F223),"",VLOOKUP(F224,A!C$2:$F$469,MATCH($Q$1,A!C$1:$F$1),0)),0)</f>
        <v/>
      </c>
      <c r="H224" s="89" t="str">
        <f t="shared" si="30"/>
        <v/>
      </c>
      <c r="I224" s="90" t="str">
        <f t="shared" si="31"/>
        <v/>
      </c>
      <c r="J224" s="86" t="s">
        <v>227</v>
      </c>
      <c r="K224" s="87">
        <f>IFERROR(IF(J224="","",IF(J224=J223,"",VLOOKUP(J224,A!D$2:$F$469,MATCH($Q$1,A!D$1:$F$1),0))),0)</f>
        <v>10.353999999999999</v>
      </c>
      <c r="L224" s="87">
        <f t="shared" si="32"/>
        <v>0</v>
      </c>
      <c r="M224" s="94">
        <f t="shared" si="33"/>
        <v>0</v>
      </c>
      <c r="O224" s="86" t="str">
        <f t="shared" si="34"/>
        <v/>
      </c>
      <c r="P224" s="86" t="str">
        <f t="shared" si="35"/>
        <v/>
      </c>
      <c r="Q224" s="87">
        <v>10.353999999999999</v>
      </c>
      <c r="R224" s="95" t="e">
        <f>+IFERROR(VLOOKUP(N224,'Productos PD'!$C$2:$E$349,3,0),VLOOKUP(S224,'Productos PD'!$B$3:$D$349,3,0))</f>
        <v>#N/A</v>
      </c>
    </row>
    <row r="225" spans="1:19" ht="60" x14ac:dyDescent="0.25">
      <c r="A225" s="87">
        <f t="shared" si="27"/>
        <v>4</v>
      </c>
      <c r="B225" s="86" t="s">
        <v>189</v>
      </c>
      <c r="C225" s="88" t="str">
        <f>IFERROR(IF(OR(B225="",B225=B224),"",VLOOKUP(B225,A!B$2:$F$469,MATCH($Q$1,A!B$1:$F$1),0)),0)</f>
        <v/>
      </c>
      <c r="D225" s="89" t="str">
        <f t="shared" si="28"/>
        <v/>
      </c>
      <c r="E225" s="90" t="str">
        <f t="shared" si="29"/>
        <v/>
      </c>
      <c r="F225" s="91" t="s">
        <v>207</v>
      </c>
      <c r="G225" s="88" t="str">
        <f>IFERROR(IF(OR(F225="",F225=F224),"",VLOOKUP(F225,A!C$2:$F$469,MATCH($Q$1,A!C$1:$F$1),0)),0)</f>
        <v/>
      </c>
      <c r="H225" s="89" t="str">
        <f t="shared" si="30"/>
        <v/>
      </c>
      <c r="I225" s="90" t="str">
        <f t="shared" si="31"/>
        <v/>
      </c>
      <c r="J225" s="86" t="s">
        <v>227</v>
      </c>
      <c r="K225" s="87" t="str">
        <f>IFERROR(IF(J225="","",IF(J225=J224,"",VLOOKUP(J225,A!D$2:$F$469,MATCH($Q$1,A!D$1:$F$1),0))),0)</f>
        <v/>
      </c>
      <c r="L225" s="87" t="str">
        <f t="shared" si="32"/>
        <v/>
      </c>
      <c r="M225" s="94" t="str">
        <f t="shared" si="33"/>
        <v/>
      </c>
      <c r="N225" s="86" t="s">
        <v>228</v>
      </c>
      <c r="O225" s="86">
        <f t="shared" si="34"/>
        <v>0.70065517999999993</v>
      </c>
      <c r="P225" s="86">
        <f t="shared" si="35"/>
        <v>0</v>
      </c>
      <c r="Q225" s="87">
        <v>6.7670000000000003</v>
      </c>
      <c r="R225" s="95">
        <f>+IFERROR(VLOOKUP(N225,'Productos PD'!$C$2:$E$349,3,0),VLOOKUP(S225,'Productos PD'!$B$3:$D$349,3,0))</f>
        <v>0</v>
      </c>
    </row>
    <row r="226" spans="1:19" ht="45" x14ac:dyDescent="0.25">
      <c r="A226" s="87">
        <f t="shared" si="27"/>
        <v>4</v>
      </c>
      <c r="B226" s="86" t="s">
        <v>189</v>
      </c>
      <c r="C226" s="88" t="str">
        <f>IFERROR(IF(OR(B226="",B226=B225),"",VLOOKUP(B226,A!B$2:$F$469,MATCH($Q$1,A!B$1:$F$1),0)),0)</f>
        <v/>
      </c>
      <c r="D226" s="89" t="str">
        <f t="shared" si="28"/>
        <v/>
      </c>
      <c r="E226" s="90" t="str">
        <f t="shared" si="29"/>
        <v/>
      </c>
      <c r="F226" s="91" t="s">
        <v>207</v>
      </c>
      <c r="G226" s="88" t="str">
        <f>IFERROR(IF(OR(F226="",F226=F225),"",VLOOKUP(F226,A!C$2:$F$469,MATCH($Q$1,A!C$1:$F$1),0)),0)</f>
        <v/>
      </c>
      <c r="H226" s="89" t="str">
        <f t="shared" si="30"/>
        <v/>
      </c>
      <c r="I226" s="90" t="str">
        <f t="shared" si="31"/>
        <v/>
      </c>
      <c r="J226" s="86" t="s">
        <v>227</v>
      </c>
      <c r="K226" s="87" t="str">
        <f>IFERROR(IF(J226="","",IF(J226=J225,"",VLOOKUP(J226,A!D$2:$F$469,MATCH($Q$1,A!D$1:$F$1),0))),0)</f>
        <v/>
      </c>
      <c r="L226" s="87" t="str">
        <f t="shared" si="32"/>
        <v/>
      </c>
      <c r="M226" s="94" t="str">
        <f t="shared" si="33"/>
        <v/>
      </c>
      <c r="N226" s="86" t="s">
        <v>229</v>
      </c>
      <c r="O226" s="86">
        <f t="shared" si="34"/>
        <v>0.97306891999999989</v>
      </c>
      <c r="P226" s="86">
        <f t="shared" si="35"/>
        <v>0</v>
      </c>
      <c r="Q226" s="87">
        <v>9.3979999999999997</v>
      </c>
      <c r="R226" s="95">
        <f>+IFERROR(VLOOKUP(N226,'Productos PD'!$C$2:$E$349,3,0),VLOOKUP(S226,'Productos PD'!$B$3:$D$349,3,0))</f>
        <v>0</v>
      </c>
    </row>
    <row r="227" spans="1:19" ht="45" x14ac:dyDescent="0.25">
      <c r="A227" s="87">
        <f t="shared" si="27"/>
        <v>4</v>
      </c>
      <c r="B227" s="86" t="s">
        <v>189</v>
      </c>
      <c r="C227" s="88" t="str">
        <f>IFERROR(IF(OR(B227="",B227=B226),"",VLOOKUP(B227,A!B$2:$F$469,MATCH($Q$1,A!B$1:$F$1),0)),0)</f>
        <v/>
      </c>
      <c r="D227" s="89" t="str">
        <f t="shared" si="28"/>
        <v/>
      </c>
      <c r="E227" s="90" t="str">
        <f t="shared" si="29"/>
        <v/>
      </c>
      <c r="F227" s="91" t="s">
        <v>207</v>
      </c>
      <c r="G227" s="88" t="str">
        <f>IFERROR(IF(OR(F227="",F227=F226),"",VLOOKUP(F227,A!C$2:$F$469,MATCH($Q$1,A!C$1:$F$1),0)),0)</f>
        <v/>
      </c>
      <c r="H227" s="89" t="str">
        <f t="shared" si="30"/>
        <v/>
      </c>
      <c r="I227" s="90" t="str">
        <f t="shared" si="31"/>
        <v/>
      </c>
      <c r="J227" s="86" t="s">
        <v>227</v>
      </c>
      <c r="K227" s="87" t="str">
        <f>IFERROR(IF(J227="","",IF(J227=J226,"",VLOOKUP(J227,A!D$2:$F$469,MATCH($Q$1,A!D$1:$F$1),0))),0)</f>
        <v/>
      </c>
      <c r="L227" s="87" t="str">
        <f t="shared" si="32"/>
        <v/>
      </c>
      <c r="M227" s="94" t="str">
        <f t="shared" si="33"/>
        <v/>
      </c>
      <c r="N227" s="86" t="s">
        <v>230</v>
      </c>
      <c r="O227" s="86">
        <f t="shared" si="34"/>
        <v>0.97306891999999989</v>
      </c>
      <c r="P227" s="86">
        <f t="shared" si="35"/>
        <v>0</v>
      </c>
      <c r="Q227" s="87">
        <v>9.3979999999999997</v>
      </c>
      <c r="R227" s="95">
        <f>+IFERROR(VLOOKUP(N227,'Productos PD'!$C$2:$E$349,3,0),VLOOKUP(S227,'Productos PD'!$B$3:$D$349,3,0))</f>
        <v>0</v>
      </c>
    </row>
    <row r="228" spans="1:19" ht="45" x14ac:dyDescent="0.25">
      <c r="A228" s="87">
        <f t="shared" si="27"/>
        <v>4</v>
      </c>
      <c r="B228" s="86" t="s">
        <v>189</v>
      </c>
      <c r="C228" s="88" t="str">
        <f>IFERROR(IF(OR(B228="",B228=B227),"",VLOOKUP(B228,A!B$2:$F$469,MATCH($Q$1,A!B$1:$F$1),0)),0)</f>
        <v/>
      </c>
      <c r="D228" s="89" t="str">
        <f t="shared" si="28"/>
        <v/>
      </c>
      <c r="E228" s="90" t="str">
        <f t="shared" si="29"/>
        <v/>
      </c>
      <c r="F228" s="91" t="s">
        <v>207</v>
      </c>
      <c r="G228" s="88" t="str">
        <f>IFERROR(IF(OR(F228="",F228=F227),"",VLOOKUP(F228,A!C$2:$F$469,MATCH($Q$1,A!C$1:$F$1),0)),0)</f>
        <v/>
      </c>
      <c r="H228" s="89" t="str">
        <f t="shared" si="30"/>
        <v/>
      </c>
      <c r="I228" s="90" t="str">
        <f t="shared" si="31"/>
        <v/>
      </c>
      <c r="J228" s="86" t="s">
        <v>227</v>
      </c>
      <c r="K228" s="87" t="str">
        <f>IFERROR(IF(J228="","",IF(J228=J227,"",VLOOKUP(J228,A!D$2:$F$469,MATCH($Q$1,A!D$1:$F$1),0))),0)</f>
        <v/>
      </c>
      <c r="L228" s="87" t="str">
        <f t="shared" si="32"/>
        <v/>
      </c>
      <c r="M228" s="94" t="str">
        <f t="shared" si="33"/>
        <v/>
      </c>
      <c r="N228" s="86" t="s">
        <v>231</v>
      </c>
      <c r="O228" s="86">
        <f t="shared" si="34"/>
        <v>5.4105862399999998</v>
      </c>
      <c r="P228" s="86">
        <f t="shared" si="35"/>
        <v>0</v>
      </c>
      <c r="Q228" s="87">
        <v>52.256</v>
      </c>
      <c r="R228" s="95">
        <f>+IFERROR(VLOOKUP(N228,'Productos PD'!$C$2:$E$349,3,0),VLOOKUP(S228,'Productos PD'!$B$3:$D$349,3,0))</f>
        <v>0</v>
      </c>
    </row>
    <row r="229" spans="1:19" ht="45" x14ac:dyDescent="0.25">
      <c r="A229" s="87">
        <f t="shared" si="27"/>
        <v>4</v>
      </c>
      <c r="B229" s="86" t="s">
        <v>189</v>
      </c>
      <c r="C229" s="88" t="str">
        <f>IFERROR(IF(OR(B229="",B229=B228),"",VLOOKUP(B229,A!B$2:$F$469,MATCH($Q$1,A!B$1:$F$1),0)),0)</f>
        <v/>
      </c>
      <c r="D229" s="89" t="str">
        <f t="shared" si="28"/>
        <v/>
      </c>
      <c r="E229" s="90" t="str">
        <f t="shared" si="29"/>
        <v/>
      </c>
      <c r="F229" s="91" t="s">
        <v>207</v>
      </c>
      <c r="G229" s="88" t="str">
        <f>IFERROR(IF(OR(F229="",F229=F228),"",VLOOKUP(F229,A!C$2:$F$469,MATCH($Q$1,A!C$1:$F$1),0)),0)</f>
        <v/>
      </c>
      <c r="H229" s="89" t="str">
        <f t="shared" si="30"/>
        <v/>
      </c>
      <c r="I229" s="90" t="str">
        <f t="shared" si="31"/>
        <v/>
      </c>
      <c r="J229" s="86" t="s">
        <v>227</v>
      </c>
      <c r="K229" s="87" t="str">
        <f>IFERROR(IF(J229="","",IF(J229=J228,"",VLOOKUP(J229,A!D$2:$F$469,MATCH($Q$1,A!D$1:$F$1),0))),0)</f>
        <v/>
      </c>
      <c r="L229" s="87" t="str">
        <f t="shared" si="32"/>
        <v/>
      </c>
      <c r="M229" s="94" t="str">
        <f t="shared" si="33"/>
        <v/>
      </c>
      <c r="N229" s="86" t="s">
        <v>232</v>
      </c>
      <c r="O229" s="86">
        <f t="shared" si="34"/>
        <v>0.58386205999999996</v>
      </c>
      <c r="P229" s="86">
        <f t="shared" si="35"/>
        <v>0</v>
      </c>
      <c r="Q229" s="87">
        <v>5.6390000000000002</v>
      </c>
      <c r="R229" s="95">
        <f>+IFERROR(VLOOKUP(N229,'Productos PD'!$C$2:$E$349,3,0),VLOOKUP(S229,'Productos PD'!$B$3:$D$349,3,0))</f>
        <v>0</v>
      </c>
    </row>
    <row r="230" spans="1:19" ht="45" x14ac:dyDescent="0.25">
      <c r="A230" s="87">
        <f t="shared" si="27"/>
        <v>4</v>
      </c>
      <c r="B230" s="86" t="s">
        <v>189</v>
      </c>
      <c r="C230" s="88" t="str">
        <f>IFERROR(IF(OR(B230="",B230=B229),"",VLOOKUP(B230,A!B$2:$F$469,MATCH($Q$1,A!B$1:$F$1),0)),0)</f>
        <v/>
      </c>
      <c r="D230" s="89" t="str">
        <f t="shared" si="28"/>
        <v/>
      </c>
      <c r="E230" s="90" t="str">
        <f t="shared" si="29"/>
        <v/>
      </c>
      <c r="F230" s="91" t="s">
        <v>207</v>
      </c>
      <c r="G230" s="88" t="str">
        <f>IFERROR(IF(OR(F230="",F230=F229),"",VLOOKUP(F230,A!C$2:$F$469,MATCH($Q$1,A!C$1:$F$1),0)),0)</f>
        <v/>
      </c>
      <c r="H230" s="89" t="str">
        <f t="shared" si="30"/>
        <v/>
      </c>
      <c r="I230" s="90" t="str">
        <f t="shared" si="31"/>
        <v/>
      </c>
      <c r="J230" s="86" t="s">
        <v>227</v>
      </c>
      <c r="K230" s="87" t="str">
        <f>IFERROR(IF(J230="","",IF(J230=J229,"",VLOOKUP(J230,A!D$2:$F$469,MATCH($Q$1,A!D$1:$F$1),0))),0)</f>
        <v/>
      </c>
      <c r="L230" s="87" t="str">
        <f t="shared" si="32"/>
        <v/>
      </c>
      <c r="M230" s="94" t="str">
        <f t="shared" si="33"/>
        <v/>
      </c>
      <c r="N230" s="86" t="s">
        <v>233</v>
      </c>
      <c r="O230" s="86">
        <f t="shared" si="34"/>
        <v>0.73958621999999996</v>
      </c>
      <c r="P230" s="86">
        <f t="shared" si="35"/>
        <v>0</v>
      </c>
      <c r="Q230" s="87">
        <v>7.1429999999999998</v>
      </c>
      <c r="R230" s="95">
        <f>+IFERROR(VLOOKUP(N230,'Productos PD'!$C$2:$E$349,3,0),VLOOKUP(S230,'Productos PD'!$B$3:$D$349,3,0))</f>
        <v>0</v>
      </c>
    </row>
    <row r="231" spans="1:19" ht="45" x14ac:dyDescent="0.25">
      <c r="A231" s="87">
        <f t="shared" si="27"/>
        <v>4</v>
      </c>
      <c r="B231" s="86" t="s">
        <v>189</v>
      </c>
      <c r="C231" s="88" t="str">
        <f>IFERROR(IF(OR(B231="",B231=B230),"",VLOOKUP(B231,A!B$2:$F$469,MATCH($Q$1,A!B$1:$F$1),0)),0)</f>
        <v/>
      </c>
      <c r="D231" s="89" t="str">
        <f t="shared" si="28"/>
        <v/>
      </c>
      <c r="E231" s="90" t="str">
        <f t="shared" si="29"/>
        <v/>
      </c>
      <c r="F231" s="91" t="s">
        <v>207</v>
      </c>
      <c r="G231" s="88" t="str">
        <f>IFERROR(IF(OR(F231="",F231=F230),"",VLOOKUP(F231,A!C$2:$F$469,MATCH($Q$1,A!C$1:$F$1),0)),0)</f>
        <v/>
      </c>
      <c r="H231" s="89" t="str">
        <f t="shared" si="30"/>
        <v/>
      </c>
      <c r="I231" s="90" t="str">
        <f t="shared" si="31"/>
        <v/>
      </c>
      <c r="J231" s="86" t="s">
        <v>227</v>
      </c>
      <c r="K231" s="87" t="str">
        <f>IFERROR(IF(J231="","",IF(J231=J230,"",VLOOKUP(J231,A!D$2:$F$469,MATCH($Q$1,A!D$1:$F$1),0))),0)</f>
        <v/>
      </c>
      <c r="L231" s="87" t="str">
        <f t="shared" si="32"/>
        <v/>
      </c>
      <c r="M231" s="94" t="str">
        <f t="shared" si="33"/>
        <v/>
      </c>
      <c r="N231" s="86" t="s">
        <v>234</v>
      </c>
      <c r="O231" s="86">
        <f t="shared" si="34"/>
        <v>0.97306891999999989</v>
      </c>
      <c r="P231" s="86">
        <f t="shared" si="35"/>
        <v>0</v>
      </c>
      <c r="Q231" s="87">
        <v>9.3979999999999997</v>
      </c>
      <c r="R231" s="95">
        <f>+IFERROR(VLOOKUP(N231,'Productos PD'!$C$2:$E$349,3,0),VLOOKUP(S231,'Productos PD'!$B$3:$D$349,3,0))</f>
        <v>0</v>
      </c>
      <c r="S231" s="86">
        <v>1923</v>
      </c>
    </row>
    <row r="232" spans="1:19" ht="45" hidden="1" x14ac:dyDescent="0.25">
      <c r="A232" s="87">
        <f t="shared" si="27"/>
        <v>3</v>
      </c>
      <c r="B232" s="86" t="s">
        <v>189</v>
      </c>
      <c r="C232" s="88" t="str">
        <f>IFERROR(IF(OR(B232="",B232=B231),"",VLOOKUP(B232,A!B$2:$F$469,MATCH($Q$1,A!B$1:$F$1),0)),0)</f>
        <v/>
      </c>
      <c r="D232" s="89" t="str">
        <f t="shared" si="28"/>
        <v/>
      </c>
      <c r="E232" s="90" t="str">
        <f t="shared" si="29"/>
        <v/>
      </c>
      <c r="F232" s="91" t="s">
        <v>207</v>
      </c>
      <c r="G232" s="88" t="str">
        <f>IFERROR(IF(OR(F232="",F232=F231),"",VLOOKUP(F232,A!C$2:$F$469,MATCH($Q$1,A!C$1:$F$1),0)),0)</f>
        <v/>
      </c>
      <c r="H232" s="89" t="str">
        <f t="shared" si="30"/>
        <v/>
      </c>
      <c r="I232" s="90" t="str">
        <f t="shared" si="31"/>
        <v/>
      </c>
      <c r="J232" s="86" t="s">
        <v>235</v>
      </c>
      <c r="K232" s="87">
        <f>IFERROR(IF(J232="","",IF(J232=J231,"",VLOOKUP(J232,A!D$2:$F$469,MATCH($Q$1,A!D$1:$F$1),0))),0)</f>
        <v>4.5670000000000002</v>
      </c>
      <c r="L232" s="87">
        <f t="shared" si="32"/>
        <v>0</v>
      </c>
      <c r="M232" s="94">
        <f t="shared" si="33"/>
        <v>0</v>
      </c>
      <c r="O232" s="86" t="str">
        <f t="shared" si="34"/>
        <v/>
      </c>
      <c r="P232" s="86" t="str">
        <f t="shared" si="35"/>
        <v/>
      </c>
      <c r="Q232" s="87">
        <v>4.5670000000000002</v>
      </c>
      <c r="R232" s="95" t="e">
        <f>+IFERROR(VLOOKUP(N232,'Productos PD'!$C$2:$E$349,3,0),VLOOKUP(S232,'Productos PD'!$B$3:$D$349,3,0))</f>
        <v>#N/A</v>
      </c>
    </row>
    <row r="233" spans="1:19" ht="45" x14ac:dyDescent="0.25">
      <c r="A233" s="87">
        <f t="shared" si="27"/>
        <v>4</v>
      </c>
      <c r="B233" s="86" t="s">
        <v>189</v>
      </c>
      <c r="C233" s="88" t="str">
        <f>IFERROR(IF(OR(B233="",B233=B232),"",VLOOKUP(B233,A!B$2:$F$469,MATCH($Q$1,A!B$1:$F$1),0)),0)</f>
        <v/>
      </c>
      <c r="D233" s="89" t="str">
        <f t="shared" si="28"/>
        <v/>
      </c>
      <c r="E233" s="90" t="str">
        <f t="shared" si="29"/>
        <v/>
      </c>
      <c r="F233" s="91" t="s">
        <v>207</v>
      </c>
      <c r="G233" s="88" t="str">
        <f>IFERROR(IF(OR(F233="",F233=F232),"",VLOOKUP(F233,A!C$2:$F$469,MATCH($Q$1,A!C$1:$F$1),0)),0)</f>
        <v/>
      </c>
      <c r="H233" s="89" t="str">
        <f t="shared" si="30"/>
        <v/>
      </c>
      <c r="I233" s="90" t="str">
        <f t="shared" si="31"/>
        <v/>
      </c>
      <c r="J233" s="86" t="s">
        <v>235</v>
      </c>
      <c r="K233" s="87" t="str">
        <f>IFERROR(IF(J233="","",IF(J233=J232,"",VLOOKUP(J233,A!D$2:$F$469,MATCH($Q$1,A!D$1:$F$1),0))),0)</f>
        <v/>
      </c>
      <c r="L233" s="87" t="str">
        <f t="shared" si="32"/>
        <v/>
      </c>
      <c r="M233" s="94" t="str">
        <f t="shared" si="33"/>
        <v/>
      </c>
      <c r="N233" s="86" t="s">
        <v>236</v>
      </c>
      <c r="O233" s="86">
        <f t="shared" si="34"/>
        <v>0.93417985000000003</v>
      </c>
      <c r="P233" s="86">
        <f t="shared" si="35"/>
        <v>0</v>
      </c>
      <c r="Q233" s="87">
        <v>20.454999999999998</v>
      </c>
      <c r="R233" s="95">
        <f>+IFERROR(VLOOKUP(N233,'Productos PD'!$C$2:$E$349,3,0),VLOOKUP(S233,'Productos PD'!$B$3:$D$349,3,0))</f>
        <v>0</v>
      </c>
    </row>
    <row r="234" spans="1:19" ht="60" x14ac:dyDescent="0.25">
      <c r="A234" s="87">
        <f t="shared" si="27"/>
        <v>4</v>
      </c>
      <c r="B234" s="86" t="s">
        <v>189</v>
      </c>
      <c r="C234" s="88" t="str">
        <f>IFERROR(IF(OR(B234="",B234=B233),"",VLOOKUP(B234,A!B$2:$F$469,MATCH($Q$1,A!B$1:$F$1),0)),0)</f>
        <v/>
      </c>
      <c r="D234" s="89" t="str">
        <f t="shared" si="28"/>
        <v/>
      </c>
      <c r="E234" s="90" t="str">
        <f t="shared" si="29"/>
        <v/>
      </c>
      <c r="F234" s="91" t="s">
        <v>207</v>
      </c>
      <c r="G234" s="88" t="str">
        <f>IFERROR(IF(OR(F234="",F234=F233),"",VLOOKUP(F234,A!C$2:$F$469,MATCH($Q$1,A!C$1:$F$1),0)),0)</f>
        <v/>
      </c>
      <c r="H234" s="89" t="str">
        <f t="shared" si="30"/>
        <v/>
      </c>
      <c r="I234" s="90" t="str">
        <f t="shared" si="31"/>
        <v/>
      </c>
      <c r="J234" s="86" t="s">
        <v>235</v>
      </c>
      <c r="K234" s="87" t="str">
        <f>IFERROR(IF(J234="","",IF(J234=J233,"",VLOOKUP(J234,A!D$2:$F$469,MATCH($Q$1,A!D$1:$F$1),0))),0)</f>
        <v/>
      </c>
      <c r="L234" s="87" t="str">
        <f t="shared" si="32"/>
        <v/>
      </c>
      <c r="M234" s="94" t="str">
        <f t="shared" si="33"/>
        <v/>
      </c>
      <c r="N234" s="86" t="s">
        <v>237</v>
      </c>
      <c r="O234" s="86">
        <f t="shared" si="34"/>
        <v>0.53196416000000002</v>
      </c>
      <c r="P234" s="86">
        <f t="shared" si="35"/>
        <v>0</v>
      </c>
      <c r="Q234" s="87">
        <v>11.648</v>
      </c>
      <c r="R234" s="95">
        <f>+IFERROR(VLOOKUP(N234,'Productos PD'!$C$2:$E$349,3,0),VLOOKUP(S234,'Productos PD'!$B$3:$D$349,3,0))</f>
        <v>0</v>
      </c>
    </row>
    <row r="235" spans="1:19" ht="45" x14ac:dyDescent="0.25">
      <c r="A235" s="87">
        <f t="shared" si="27"/>
        <v>4</v>
      </c>
      <c r="B235" s="86" t="s">
        <v>189</v>
      </c>
      <c r="C235" s="88" t="str">
        <f>IFERROR(IF(OR(B235="",B235=B234),"",VLOOKUP(B235,A!B$2:$F$469,MATCH($Q$1,A!B$1:$F$1),0)),0)</f>
        <v/>
      </c>
      <c r="D235" s="89" t="str">
        <f t="shared" si="28"/>
        <v/>
      </c>
      <c r="E235" s="90" t="str">
        <f t="shared" si="29"/>
        <v/>
      </c>
      <c r="F235" s="91" t="s">
        <v>207</v>
      </c>
      <c r="G235" s="88" t="str">
        <f>IFERROR(IF(OR(F235="",F235=F234),"",VLOOKUP(F235,A!C$2:$F$469,MATCH($Q$1,A!C$1:$F$1),0)),0)</f>
        <v/>
      </c>
      <c r="H235" s="89" t="str">
        <f t="shared" si="30"/>
        <v/>
      </c>
      <c r="I235" s="90" t="str">
        <f t="shared" si="31"/>
        <v/>
      </c>
      <c r="J235" s="86" t="s">
        <v>235</v>
      </c>
      <c r="K235" s="87" t="str">
        <f>IFERROR(IF(J235="","",IF(J235=J234,"",VLOOKUP(J235,A!D$2:$F$469,MATCH($Q$1,A!D$1:$F$1),0))),0)</f>
        <v/>
      </c>
      <c r="L235" s="87" t="str">
        <f t="shared" si="32"/>
        <v/>
      </c>
      <c r="M235" s="94" t="str">
        <f t="shared" si="33"/>
        <v/>
      </c>
      <c r="N235" s="86" t="s">
        <v>238</v>
      </c>
      <c r="O235" s="86">
        <f t="shared" si="34"/>
        <v>0.38924540999999996</v>
      </c>
      <c r="P235" s="86">
        <f t="shared" si="35"/>
        <v>0</v>
      </c>
      <c r="Q235" s="87">
        <v>8.5229999999999997</v>
      </c>
      <c r="R235" s="95">
        <f>+IFERROR(VLOOKUP(N235,'Productos PD'!$C$2:$E$349,3,0),VLOOKUP(S235,'Productos PD'!$B$3:$D$349,3,0))</f>
        <v>0</v>
      </c>
    </row>
    <row r="236" spans="1:19" ht="45" x14ac:dyDescent="0.25">
      <c r="A236" s="87">
        <f t="shared" si="27"/>
        <v>4</v>
      </c>
      <c r="B236" s="86" t="s">
        <v>189</v>
      </c>
      <c r="C236" s="88" t="str">
        <f>IFERROR(IF(OR(B236="",B236=B235),"",VLOOKUP(B236,A!B$2:$F$469,MATCH($Q$1,A!B$1:$F$1),0)),0)</f>
        <v/>
      </c>
      <c r="D236" s="89" t="str">
        <f t="shared" si="28"/>
        <v/>
      </c>
      <c r="E236" s="90" t="str">
        <f t="shared" si="29"/>
        <v/>
      </c>
      <c r="F236" s="91" t="s">
        <v>207</v>
      </c>
      <c r="G236" s="88" t="str">
        <f>IFERROR(IF(OR(F236="",F236=F235),"",VLOOKUP(F236,A!C$2:$F$469,MATCH($Q$1,A!C$1:$F$1),0)),0)</f>
        <v/>
      </c>
      <c r="H236" s="89" t="str">
        <f t="shared" si="30"/>
        <v/>
      </c>
      <c r="I236" s="90" t="str">
        <f t="shared" si="31"/>
        <v/>
      </c>
      <c r="J236" s="86" t="s">
        <v>235</v>
      </c>
      <c r="K236" s="87" t="str">
        <f>IFERROR(IF(J236="","",IF(J236=J235,"",VLOOKUP(J236,A!D$2:$F$469,MATCH($Q$1,A!D$1:$F$1),0))),0)</f>
        <v/>
      </c>
      <c r="L236" s="87" t="str">
        <f t="shared" si="32"/>
        <v/>
      </c>
      <c r="M236" s="94" t="str">
        <f t="shared" si="33"/>
        <v/>
      </c>
      <c r="N236" s="86" t="s">
        <v>895</v>
      </c>
      <c r="O236" s="86">
        <f t="shared" si="34"/>
        <v>1.7385655599999998</v>
      </c>
      <c r="P236" s="86">
        <f t="shared" si="35"/>
        <v>0</v>
      </c>
      <c r="Q236" s="87">
        <v>38.067999999999998</v>
      </c>
      <c r="R236" s="95">
        <f>+IFERROR(VLOOKUP(N236,'Productos PD'!$C$2:$E$349,3,0),VLOOKUP(S236,'Productos PD'!$B$3:$D$349,3,0))</f>
        <v>0</v>
      </c>
    </row>
    <row r="237" spans="1:19" ht="45" x14ac:dyDescent="0.25">
      <c r="A237" s="87">
        <f t="shared" si="27"/>
        <v>4</v>
      </c>
      <c r="B237" s="86" t="s">
        <v>189</v>
      </c>
      <c r="C237" s="88" t="str">
        <f>IFERROR(IF(OR(B237="",B237=B236),"",VLOOKUP(B237,A!B$2:$F$469,MATCH($Q$1,A!B$1:$F$1),0)),0)</f>
        <v/>
      </c>
      <c r="D237" s="89" t="str">
        <f t="shared" si="28"/>
        <v/>
      </c>
      <c r="E237" s="90" t="str">
        <f t="shared" si="29"/>
        <v/>
      </c>
      <c r="F237" s="91" t="s">
        <v>207</v>
      </c>
      <c r="G237" s="88" t="str">
        <f>IFERROR(IF(OR(F237="",F237=F236),"",VLOOKUP(F237,A!C$2:$F$469,MATCH($Q$1,A!C$1:$F$1),0)),0)</f>
        <v/>
      </c>
      <c r="H237" s="89" t="str">
        <f t="shared" si="30"/>
        <v/>
      </c>
      <c r="I237" s="90" t="str">
        <f t="shared" si="31"/>
        <v/>
      </c>
      <c r="J237" s="86" t="s">
        <v>235</v>
      </c>
      <c r="K237" s="87" t="str">
        <f>IFERROR(IF(J237="","",IF(J237=J236,"",VLOOKUP(J237,A!D$2:$F$469,MATCH($Q$1,A!D$1:$F$1),0))),0)</f>
        <v/>
      </c>
      <c r="L237" s="87" t="str">
        <f t="shared" si="32"/>
        <v/>
      </c>
      <c r="M237" s="94" t="str">
        <f t="shared" si="33"/>
        <v/>
      </c>
      <c r="N237" s="86" t="s">
        <v>240</v>
      </c>
      <c r="O237" s="86">
        <f t="shared" si="34"/>
        <v>0.97304502000000015</v>
      </c>
      <c r="P237" s="86">
        <f t="shared" si="35"/>
        <v>0</v>
      </c>
      <c r="Q237" s="87">
        <v>21.306000000000001</v>
      </c>
      <c r="R237" s="95">
        <f>+IFERROR(VLOOKUP(N237,'Productos PD'!$C$2:$E$349,3,0),VLOOKUP(S237,'Productos PD'!$B$3:$D$349,3,0))</f>
        <v>0</v>
      </c>
    </row>
    <row r="238" spans="1:19" ht="45" hidden="1" x14ac:dyDescent="0.25">
      <c r="A238" s="87">
        <f t="shared" si="27"/>
        <v>3</v>
      </c>
      <c r="B238" s="86" t="s">
        <v>189</v>
      </c>
      <c r="C238" s="88" t="str">
        <f>IFERROR(IF(OR(B238="",B238=B237),"",VLOOKUP(B238,A!B$2:$F$469,MATCH($Q$1,A!B$1:$F$1),0)),0)</f>
        <v/>
      </c>
      <c r="D238" s="89" t="str">
        <f t="shared" si="28"/>
        <v/>
      </c>
      <c r="E238" s="90" t="str">
        <f t="shared" si="29"/>
        <v/>
      </c>
      <c r="F238" s="91" t="s">
        <v>207</v>
      </c>
      <c r="G238" s="88" t="str">
        <f>IFERROR(IF(OR(F238="",F238=F237),"",VLOOKUP(F238,A!C$2:$F$469,MATCH($Q$1,A!C$1:$F$1),0)),0)</f>
        <v/>
      </c>
      <c r="H238" s="89" t="str">
        <f t="shared" si="30"/>
        <v/>
      </c>
      <c r="I238" s="90" t="str">
        <f t="shared" si="31"/>
        <v/>
      </c>
      <c r="J238" s="86" t="s">
        <v>241</v>
      </c>
      <c r="K238" s="87">
        <f>IFERROR(IF(J238="","",IF(J238=J237,"",VLOOKUP(J238,A!D$2:$F$469,MATCH($Q$1,A!D$1:$F$1),0))),0)</f>
        <v>3.153</v>
      </c>
      <c r="L238" s="87">
        <f t="shared" si="32"/>
        <v>0</v>
      </c>
      <c r="M238" s="94">
        <f t="shared" si="33"/>
        <v>0</v>
      </c>
      <c r="O238" s="86" t="str">
        <f t="shared" si="34"/>
        <v/>
      </c>
      <c r="P238" s="86" t="str">
        <f t="shared" si="35"/>
        <v/>
      </c>
      <c r="Q238" s="87">
        <v>3.153</v>
      </c>
      <c r="R238" s="95" t="e">
        <f>+IFERROR(VLOOKUP(N238,'Productos PD'!$C$2:$E$349,3,0),VLOOKUP(S238,'Productos PD'!$B$3:$D$349,3,0))</f>
        <v>#N/A</v>
      </c>
    </row>
    <row r="239" spans="1:19" ht="45" x14ac:dyDescent="0.25">
      <c r="A239" s="87">
        <f t="shared" si="27"/>
        <v>4</v>
      </c>
      <c r="B239" s="86" t="s">
        <v>189</v>
      </c>
      <c r="C239" s="88" t="str">
        <f>IFERROR(IF(OR(B239="",B239=B238),"",VLOOKUP(B239,A!B$2:$F$469,MATCH($Q$1,A!B$1:$F$1),0)),0)</f>
        <v/>
      </c>
      <c r="D239" s="89" t="str">
        <f t="shared" si="28"/>
        <v/>
      </c>
      <c r="E239" s="90" t="str">
        <f t="shared" si="29"/>
        <v/>
      </c>
      <c r="F239" s="91" t="s">
        <v>207</v>
      </c>
      <c r="G239" s="88" t="str">
        <f>IFERROR(IF(OR(F239="",F239=F238),"",VLOOKUP(F239,A!C$2:$F$469,MATCH($Q$1,A!C$1:$F$1),0)),0)</f>
        <v/>
      </c>
      <c r="H239" s="89" t="str">
        <f t="shared" si="30"/>
        <v/>
      </c>
      <c r="I239" s="90" t="str">
        <f t="shared" si="31"/>
        <v/>
      </c>
      <c r="J239" s="86" t="s">
        <v>241</v>
      </c>
      <c r="K239" s="87" t="str">
        <f>IFERROR(IF(J239="","",IF(J239=J238,"",VLOOKUP(J239,A!D$2:$F$469,MATCH($Q$1,A!D$1:$F$1),0))),0)</f>
        <v/>
      </c>
      <c r="L239" s="87" t="str">
        <f t="shared" si="32"/>
        <v/>
      </c>
      <c r="M239" s="94" t="str">
        <f t="shared" si="33"/>
        <v/>
      </c>
      <c r="N239" s="86" t="s">
        <v>242</v>
      </c>
      <c r="O239" s="86">
        <f t="shared" si="34"/>
        <v>0.9731419200000001</v>
      </c>
      <c r="P239" s="86">
        <f t="shared" si="35"/>
        <v>0</v>
      </c>
      <c r="Q239" s="87">
        <v>30.864000000000001</v>
      </c>
      <c r="R239" s="95">
        <f>+IFERROR(VLOOKUP(N239,'Productos PD'!$C$2:$E$349,3,0),VLOOKUP(S239,'Productos PD'!$B$3:$D$349,3,0))</f>
        <v>0</v>
      </c>
    </row>
    <row r="240" spans="1:19" ht="60" x14ac:dyDescent="0.25">
      <c r="A240" s="87">
        <f t="shared" si="27"/>
        <v>4</v>
      </c>
      <c r="B240" s="86" t="s">
        <v>189</v>
      </c>
      <c r="C240" s="88" t="str">
        <f>IFERROR(IF(OR(B240="",B240=B239),"",VLOOKUP(B240,A!B$2:$F$469,MATCH($Q$1,A!B$1:$F$1),0)),0)</f>
        <v/>
      </c>
      <c r="D240" s="89" t="str">
        <f t="shared" si="28"/>
        <v/>
      </c>
      <c r="E240" s="90" t="str">
        <f t="shared" si="29"/>
        <v/>
      </c>
      <c r="F240" s="91" t="s">
        <v>207</v>
      </c>
      <c r="G240" s="88" t="str">
        <f>IFERROR(IF(OR(F240="",F240=F239),"",VLOOKUP(F240,A!C$2:$F$469,MATCH($Q$1,A!C$1:$F$1),0)),0)</f>
        <v/>
      </c>
      <c r="H240" s="89" t="str">
        <f t="shared" si="30"/>
        <v/>
      </c>
      <c r="I240" s="90" t="str">
        <f t="shared" si="31"/>
        <v/>
      </c>
      <c r="J240" s="86" t="s">
        <v>241</v>
      </c>
      <c r="K240" s="87" t="str">
        <f>IFERROR(IF(J240="","",IF(J240=J239,"",VLOOKUP(J240,A!D$2:$F$469,MATCH($Q$1,A!D$1:$F$1),0))),0)</f>
        <v/>
      </c>
      <c r="L240" s="87" t="str">
        <f t="shared" si="32"/>
        <v/>
      </c>
      <c r="M240" s="94" t="str">
        <f t="shared" si="33"/>
        <v/>
      </c>
      <c r="N240" s="86" t="s">
        <v>896</v>
      </c>
      <c r="O240" s="86">
        <f t="shared" si="34"/>
        <v>0.94719273000000004</v>
      </c>
      <c r="P240" s="86">
        <f t="shared" si="35"/>
        <v>0</v>
      </c>
      <c r="Q240" s="87">
        <v>30.041</v>
      </c>
      <c r="R240" s="95">
        <f>+IFERROR(VLOOKUP(N240,'Productos PD'!$C$2:$E$349,3,0),VLOOKUP(S240,'Productos PD'!$B$3:$D$349,3,0))</f>
        <v>0</v>
      </c>
    </row>
    <row r="241" spans="1:18" ht="45" x14ac:dyDescent="0.25">
      <c r="A241" s="87">
        <f t="shared" si="27"/>
        <v>4</v>
      </c>
      <c r="B241" s="86" t="s">
        <v>189</v>
      </c>
      <c r="C241" s="88" t="str">
        <f>IFERROR(IF(OR(B241="",B241=B240),"",VLOOKUP(B241,A!B$2:$F$469,MATCH($Q$1,A!B$1:$F$1),0)),0)</f>
        <v/>
      </c>
      <c r="D241" s="89" t="str">
        <f t="shared" si="28"/>
        <v/>
      </c>
      <c r="E241" s="90" t="str">
        <f t="shared" si="29"/>
        <v/>
      </c>
      <c r="F241" s="91" t="s">
        <v>207</v>
      </c>
      <c r="G241" s="88" t="str">
        <f>IFERROR(IF(OR(F241="",F241=F240),"",VLOOKUP(F241,A!C$2:$F$469,MATCH($Q$1,A!C$1:$F$1),0)),0)</f>
        <v/>
      </c>
      <c r="H241" s="89" t="str">
        <f t="shared" si="30"/>
        <v/>
      </c>
      <c r="I241" s="90" t="str">
        <f t="shared" si="31"/>
        <v/>
      </c>
      <c r="J241" s="86" t="s">
        <v>241</v>
      </c>
      <c r="K241" s="87" t="str">
        <f>IFERROR(IF(J241="","",IF(J241=J240,"",VLOOKUP(J241,A!D$2:$F$469,MATCH($Q$1,A!D$1:$F$1),0))),0)</f>
        <v/>
      </c>
      <c r="L241" s="87" t="str">
        <f t="shared" si="32"/>
        <v/>
      </c>
      <c r="M241" s="94" t="str">
        <f t="shared" si="33"/>
        <v/>
      </c>
      <c r="N241" s="86" t="s">
        <v>897</v>
      </c>
      <c r="O241" s="86">
        <f t="shared" si="34"/>
        <v>1.23266535</v>
      </c>
      <c r="P241" s="86">
        <f t="shared" si="35"/>
        <v>0</v>
      </c>
      <c r="Q241" s="87">
        <v>39.094999999999999</v>
      </c>
      <c r="R241" s="95">
        <f>+IFERROR(VLOOKUP(N241,'Productos PD'!$C$2:$E$349,3,0),VLOOKUP(S241,'Productos PD'!$B$3:$D$349,3,0))</f>
        <v>0</v>
      </c>
    </row>
    <row r="242" spans="1:18" ht="45" hidden="1" x14ac:dyDescent="0.25">
      <c r="A242" s="87">
        <f t="shared" si="27"/>
        <v>2</v>
      </c>
      <c r="B242" s="86" t="s">
        <v>189</v>
      </c>
      <c r="C242" s="88" t="str">
        <f>IFERROR(IF(OR(B242="",B242=B241),"",VLOOKUP(B242,A!B$2:$F$469,MATCH($Q$1,A!B$1:$F$1),0)),0)</f>
        <v/>
      </c>
      <c r="D242" s="89" t="str">
        <f t="shared" si="28"/>
        <v/>
      </c>
      <c r="E242" s="90" t="str">
        <f t="shared" si="29"/>
        <v/>
      </c>
      <c r="F242" s="91" t="s">
        <v>245</v>
      </c>
      <c r="G242" s="88">
        <f>IFERROR(IF(OR(F242="",F242=F241),"",VLOOKUP(F242,A!C$2:$F$469,MATCH($Q$1,A!C$1:$F$1),0)),0)</f>
        <v>5</v>
      </c>
      <c r="H242" s="89">
        <f t="shared" si="30"/>
        <v>0</v>
      </c>
      <c r="I242" s="90">
        <f t="shared" si="31"/>
        <v>0</v>
      </c>
      <c r="K242" s="87" t="str">
        <f>IFERROR(IF(J242="","",IF(J242=J241,"",VLOOKUP(J242,A!D$2:$F$469,MATCH($Q$1,A!D$1:$F$1),0))),0)</f>
        <v/>
      </c>
      <c r="L242" s="87" t="str">
        <f t="shared" si="32"/>
        <v/>
      </c>
      <c r="M242" s="94" t="str">
        <f t="shared" si="33"/>
        <v/>
      </c>
      <c r="O242" s="86" t="str">
        <f t="shared" si="34"/>
        <v/>
      </c>
      <c r="P242" s="86" t="str">
        <f t="shared" si="35"/>
        <v/>
      </c>
      <c r="Q242" s="87">
        <v>5</v>
      </c>
      <c r="R242" s="95" t="e">
        <f>+IFERROR(VLOOKUP(N242,'Productos PD'!$C$2:$E$349,3,0),VLOOKUP(S242,'Productos PD'!$B$3:$D$349,3,0))</f>
        <v>#N/A</v>
      </c>
    </row>
    <row r="243" spans="1:18" ht="45" hidden="1" x14ac:dyDescent="0.25">
      <c r="A243" s="87">
        <f t="shared" si="27"/>
        <v>3</v>
      </c>
      <c r="B243" s="86" t="s">
        <v>189</v>
      </c>
      <c r="C243" s="88" t="str">
        <f>IFERROR(IF(OR(B243="",B243=B242),"",VLOOKUP(B243,A!B$2:$F$469,MATCH($Q$1,A!B$1:$F$1),0)),0)</f>
        <v/>
      </c>
      <c r="D243" s="89" t="str">
        <f t="shared" si="28"/>
        <v/>
      </c>
      <c r="E243" s="90" t="str">
        <f t="shared" si="29"/>
        <v/>
      </c>
      <c r="F243" s="91" t="s">
        <v>245</v>
      </c>
      <c r="G243" s="88" t="str">
        <f>IFERROR(IF(OR(F243="",F243=F242),"",VLOOKUP(F243,A!C$2:$F$469,MATCH($Q$1,A!C$1:$F$1),0)),0)</f>
        <v/>
      </c>
      <c r="H243" s="89" t="str">
        <f t="shared" si="30"/>
        <v/>
      </c>
      <c r="I243" s="90" t="str">
        <f t="shared" si="31"/>
        <v/>
      </c>
      <c r="J243" s="86" t="s">
        <v>246</v>
      </c>
      <c r="K243" s="87">
        <f>IFERROR(IF(J243="","",IF(J243=J242,"",VLOOKUP(J243,A!D$2:$F$469,MATCH($Q$1,A!D$1:$F$1),0))),0)</f>
        <v>36.090000000000003</v>
      </c>
      <c r="L243" s="87">
        <f t="shared" si="32"/>
        <v>0</v>
      </c>
      <c r="M243" s="94">
        <f t="shared" si="33"/>
        <v>0</v>
      </c>
      <c r="O243" s="86" t="str">
        <f t="shared" si="34"/>
        <v/>
      </c>
      <c r="P243" s="86" t="str">
        <f t="shared" si="35"/>
        <v/>
      </c>
      <c r="Q243" s="87">
        <v>36.090000000000003</v>
      </c>
      <c r="R243" s="95" t="e">
        <f>+IFERROR(VLOOKUP(N243,'Productos PD'!$C$2:$E$349,3,0),VLOOKUP(S243,'Productos PD'!$B$3:$D$349,3,0))</f>
        <v>#N/A</v>
      </c>
    </row>
    <row r="244" spans="1:18" ht="75" x14ac:dyDescent="0.25">
      <c r="A244" s="87">
        <f t="shared" si="27"/>
        <v>4</v>
      </c>
      <c r="B244" s="86" t="s">
        <v>189</v>
      </c>
      <c r="C244" s="88" t="str">
        <f>IFERROR(IF(OR(B244="",B244=B243),"",VLOOKUP(B244,A!B$2:$F$469,MATCH($Q$1,A!B$1:$F$1),0)),0)</f>
        <v/>
      </c>
      <c r="D244" s="89" t="str">
        <f t="shared" si="28"/>
        <v/>
      </c>
      <c r="E244" s="90" t="str">
        <f t="shared" si="29"/>
        <v/>
      </c>
      <c r="F244" s="91" t="s">
        <v>245</v>
      </c>
      <c r="G244" s="88" t="str">
        <f>IFERROR(IF(OR(F244="",F244=F243),"",VLOOKUP(F244,A!C$2:$F$469,MATCH($Q$1,A!C$1:$F$1),0)),0)</f>
        <v/>
      </c>
      <c r="H244" s="89" t="str">
        <f t="shared" si="30"/>
        <v/>
      </c>
      <c r="I244" s="90" t="str">
        <f t="shared" si="31"/>
        <v/>
      </c>
      <c r="J244" s="86" t="s">
        <v>246</v>
      </c>
      <c r="K244" s="87" t="str">
        <f>IFERROR(IF(J244="","",IF(J244=J243,"",VLOOKUP(J244,A!D$2:$F$469,MATCH($Q$1,A!D$1:$F$1),0))),0)</f>
        <v/>
      </c>
      <c r="L244" s="87" t="str">
        <f t="shared" si="32"/>
        <v/>
      </c>
      <c r="M244" s="94" t="str">
        <f t="shared" si="33"/>
        <v/>
      </c>
      <c r="N244" s="86" t="s">
        <v>247</v>
      </c>
      <c r="O244" s="86">
        <f t="shared" si="34"/>
        <v>19.849500000000003</v>
      </c>
      <c r="P244" s="86">
        <f t="shared" si="35"/>
        <v>0</v>
      </c>
      <c r="Q244" s="87">
        <v>55</v>
      </c>
      <c r="R244" s="95">
        <f>+IFERROR(VLOOKUP(N244,'Productos PD'!$C$2:$E$349,3,0),VLOOKUP(S244,'Productos PD'!$B$3:$D$349,3,0))</f>
        <v>0</v>
      </c>
    </row>
    <row r="245" spans="1:18" ht="75" x14ac:dyDescent="0.25">
      <c r="A245" s="87">
        <f t="shared" si="27"/>
        <v>4</v>
      </c>
      <c r="B245" s="86" t="s">
        <v>189</v>
      </c>
      <c r="C245" s="88" t="str">
        <f>IFERROR(IF(OR(B245="",B245=B244),"",VLOOKUP(B245,A!B$2:$F$469,MATCH($Q$1,A!B$1:$F$1),0)),0)</f>
        <v/>
      </c>
      <c r="D245" s="89" t="str">
        <f t="shared" si="28"/>
        <v/>
      </c>
      <c r="E245" s="90" t="str">
        <f t="shared" si="29"/>
        <v/>
      </c>
      <c r="F245" s="91" t="s">
        <v>245</v>
      </c>
      <c r="G245" s="88" t="str">
        <f>IFERROR(IF(OR(F245="",F245=F244),"",VLOOKUP(F245,A!C$2:$F$469,MATCH($Q$1,A!C$1:$F$1),0)),0)</f>
        <v/>
      </c>
      <c r="H245" s="89" t="str">
        <f t="shared" si="30"/>
        <v/>
      </c>
      <c r="I245" s="90" t="str">
        <f t="shared" si="31"/>
        <v/>
      </c>
      <c r="J245" s="86" t="s">
        <v>246</v>
      </c>
      <c r="K245" s="87" t="str">
        <f>IFERROR(IF(J245="","",IF(J245=J244,"",VLOOKUP(J245,A!D$2:$F$469,MATCH($Q$1,A!D$1:$F$1),0))),0)</f>
        <v/>
      </c>
      <c r="L245" s="87" t="str">
        <f t="shared" si="32"/>
        <v/>
      </c>
      <c r="M245" s="94" t="str">
        <f t="shared" si="33"/>
        <v/>
      </c>
      <c r="N245" s="86" t="s">
        <v>878</v>
      </c>
      <c r="O245" s="86">
        <f t="shared" si="34"/>
        <v>1.8045000000000002</v>
      </c>
      <c r="P245" s="86">
        <f t="shared" si="35"/>
        <v>0</v>
      </c>
      <c r="Q245" s="87">
        <v>5</v>
      </c>
      <c r="R245" s="95">
        <f>+IFERROR(VLOOKUP(N245,'Productos PD'!$C$2:$E$349,3,0),VLOOKUP(S245,'Productos PD'!$B$3:$D$349,3,0))</f>
        <v>0</v>
      </c>
    </row>
    <row r="246" spans="1:18" ht="60" x14ac:dyDescent="0.25">
      <c r="A246" s="87">
        <f t="shared" si="27"/>
        <v>4</v>
      </c>
      <c r="B246" s="86" t="s">
        <v>189</v>
      </c>
      <c r="C246" s="88" t="str">
        <f>IFERROR(IF(OR(B246="",B246=B245),"",VLOOKUP(B246,A!B$2:$F$469,MATCH($Q$1,A!B$1:$F$1),0)),0)</f>
        <v/>
      </c>
      <c r="D246" s="89" t="str">
        <f t="shared" si="28"/>
        <v/>
      </c>
      <c r="E246" s="90" t="str">
        <f t="shared" si="29"/>
        <v/>
      </c>
      <c r="F246" s="91" t="s">
        <v>245</v>
      </c>
      <c r="G246" s="88" t="str">
        <f>IFERROR(IF(OR(F246="",F246=F245),"",VLOOKUP(F246,A!C$2:$F$469,MATCH($Q$1,A!C$1:$F$1),0)),0)</f>
        <v/>
      </c>
      <c r="H246" s="89" t="str">
        <f t="shared" si="30"/>
        <v/>
      </c>
      <c r="I246" s="90" t="str">
        <f t="shared" si="31"/>
        <v/>
      </c>
      <c r="J246" s="86" t="s">
        <v>246</v>
      </c>
      <c r="K246" s="87" t="str">
        <f>IFERROR(IF(J246="","",IF(J246=J245,"",VLOOKUP(J246,A!D$2:$F$469,MATCH($Q$1,A!D$1:$F$1),0))),0)</f>
        <v/>
      </c>
      <c r="L246" s="87" t="str">
        <f t="shared" si="32"/>
        <v/>
      </c>
      <c r="M246" s="94" t="str">
        <f t="shared" si="33"/>
        <v/>
      </c>
      <c r="N246" s="86" t="s">
        <v>249</v>
      </c>
      <c r="O246" s="86">
        <f t="shared" si="34"/>
        <v>14.436000000000002</v>
      </c>
      <c r="P246" s="86">
        <f t="shared" si="35"/>
        <v>0</v>
      </c>
      <c r="Q246" s="87">
        <v>40</v>
      </c>
      <c r="R246" s="95">
        <f>+IFERROR(VLOOKUP(N246,'Productos PD'!$C$2:$E$349,3,0),VLOOKUP(S246,'Productos PD'!$B$3:$D$349,3,0))</f>
        <v>0</v>
      </c>
    </row>
    <row r="247" spans="1:18" ht="45" hidden="1" x14ac:dyDescent="0.25">
      <c r="A247" s="87">
        <f t="shared" si="27"/>
        <v>3</v>
      </c>
      <c r="B247" s="86" t="s">
        <v>189</v>
      </c>
      <c r="C247" s="88" t="str">
        <f>IFERROR(IF(OR(B247="",B247=B246),"",VLOOKUP(B247,A!B$2:$F$469,MATCH($Q$1,A!B$1:$F$1),0)),0)</f>
        <v/>
      </c>
      <c r="D247" s="89" t="str">
        <f t="shared" si="28"/>
        <v/>
      </c>
      <c r="E247" s="90" t="str">
        <f t="shared" si="29"/>
        <v/>
      </c>
      <c r="F247" s="91" t="s">
        <v>245</v>
      </c>
      <c r="G247" s="88" t="str">
        <f>IFERROR(IF(OR(F247="",F247=F246),"",VLOOKUP(F247,A!C$2:$F$469,MATCH($Q$1,A!C$1:$F$1),0)),0)</f>
        <v/>
      </c>
      <c r="H247" s="89" t="str">
        <f t="shared" si="30"/>
        <v/>
      </c>
      <c r="I247" s="90" t="str">
        <f t="shared" si="31"/>
        <v/>
      </c>
      <c r="J247" s="86" t="s">
        <v>250</v>
      </c>
      <c r="K247" s="87">
        <f>IFERROR(IF(J247="","",IF(J247=J246,"",VLOOKUP(J247,A!D$2:$F$469,MATCH($Q$1,A!D$1:$F$1),0))),0)</f>
        <v>18.797000000000001</v>
      </c>
      <c r="L247" s="87">
        <f t="shared" si="32"/>
        <v>0</v>
      </c>
      <c r="M247" s="94">
        <f t="shared" si="33"/>
        <v>0</v>
      </c>
      <c r="O247" s="86" t="str">
        <f t="shared" si="34"/>
        <v/>
      </c>
      <c r="P247" s="86" t="str">
        <f t="shared" si="35"/>
        <v/>
      </c>
      <c r="Q247" s="87">
        <v>18.797000000000001</v>
      </c>
      <c r="R247" s="95" t="e">
        <f>+IFERROR(VLOOKUP(N247,'Productos PD'!$C$2:$E$349,3,0),VLOOKUP(S247,'Productos PD'!$B$3:$D$349,3,0))</f>
        <v>#N/A</v>
      </c>
    </row>
    <row r="248" spans="1:18" ht="60" x14ac:dyDescent="0.25">
      <c r="A248" s="87">
        <f t="shared" si="27"/>
        <v>4</v>
      </c>
      <c r="B248" s="86" t="s">
        <v>189</v>
      </c>
      <c r="C248" s="88" t="str">
        <f>IFERROR(IF(OR(B248="",B248=B247),"",VLOOKUP(B248,A!B$2:$F$469,MATCH($Q$1,A!B$1:$F$1),0)),0)</f>
        <v/>
      </c>
      <c r="D248" s="89" t="str">
        <f t="shared" si="28"/>
        <v/>
      </c>
      <c r="E248" s="90" t="str">
        <f t="shared" si="29"/>
        <v/>
      </c>
      <c r="F248" s="91" t="s">
        <v>245</v>
      </c>
      <c r="G248" s="88" t="str">
        <f>IFERROR(IF(OR(F248="",F248=F247),"",VLOOKUP(F248,A!C$2:$F$469,MATCH($Q$1,A!C$1:$F$1),0)),0)</f>
        <v/>
      </c>
      <c r="H248" s="89" t="str">
        <f t="shared" si="30"/>
        <v/>
      </c>
      <c r="I248" s="90" t="str">
        <f t="shared" si="31"/>
        <v/>
      </c>
      <c r="J248" s="86" t="s">
        <v>250</v>
      </c>
      <c r="K248" s="87" t="str">
        <f>IFERROR(IF(J248="","",IF(J248=J247,"",VLOOKUP(J248,A!D$2:$F$469,MATCH($Q$1,A!D$1:$F$1),0))),0)</f>
        <v/>
      </c>
      <c r="L248" s="87" t="str">
        <f t="shared" si="32"/>
        <v/>
      </c>
      <c r="M248" s="94" t="str">
        <f t="shared" si="33"/>
        <v/>
      </c>
      <c r="N248" s="86" t="s">
        <v>879</v>
      </c>
      <c r="O248" s="86">
        <f t="shared" si="34"/>
        <v>9.3985000000000003</v>
      </c>
      <c r="P248" s="86">
        <f t="shared" si="35"/>
        <v>0</v>
      </c>
      <c r="Q248" s="87">
        <v>50</v>
      </c>
      <c r="R248" s="95">
        <f>+IFERROR(VLOOKUP(N248,'Productos PD'!$C$2:$E$349,3,0),VLOOKUP(S248,'Productos PD'!$B$3:$D$349,3,0))</f>
        <v>0</v>
      </c>
    </row>
    <row r="249" spans="1:18" ht="45" x14ac:dyDescent="0.25">
      <c r="A249" s="87">
        <f t="shared" si="27"/>
        <v>4</v>
      </c>
      <c r="B249" s="86" t="s">
        <v>189</v>
      </c>
      <c r="C249" s="88" t="str">
        <f>IFERROR(IF(OR(B249="",B249=B248),"",VLOOKUP(B249,A!B$2:$F$469,MATCH($Q$1,A!B$1:$F$1),0)),0)</f>
        <v/>
      </c>
      <c r="D249" s="89" t="str">
        <f t="shared" si="28"/>
        <v/>
      </c>
      <c r="E249" s="90" t="str">
        <f t="shared" si="29"/>
        <v/>
      </c>
      <c r="F249" s="91" t="s">
        <v>245</v>
      </c>
      <c r="G249" s="88" t="str">
        <f>IFERROR(IF(OR(F249="",F249=F248),"",VLOOKUP(F249,A!C$2:$F$469,MATCH($Q$1,A!C$1:$F$1),0)),0)</f>
        <v/>
      </c>
      <c r="H249" s="89" t="str">
        <f t="shared" si="30"/>
        <v/>
      </c>
      <c r="I249" s="90" t="str">
        <f t="shared" si="31"/>
        <v/>
      </c>
      <c r="J249" s="86" t="s">
        <v>250</v>
      </c>
      <c r="K249" s="87" t="str">
        <f>IFERROR(IF(J249="","",IF(J249=J248,"",VLOOKUP(J249,A!D$2:$F$469,MATCH($Q$1,A!D$1:$F$1),0))),0)</f>
        <v/>
      </c>
      <c r="L249" s="87" t="str">
        <f t="shared" si="32"/>
        <v/>
      </c>
      <c r="M249" s="94" t="str">
        <f t="shared" si="33"/>
        <v/>
      </c>
      <c r="N249" s="86" t="s">
        <v>252</v>
      </c>
      <c r="O249" s="86">
        <f t="shared" si="34"/>
        <v>4.6992500000000001</v>
      </c>
      <c r="P249" s="86">
        <f t="shared" si="35"/>
        <v>0</v>
      </c>
      <c r="Q249" s="87">
        <v>25</v>
      </c>
      <c r="R249" s="95">
        <f>+IFERROR(VLOOKUP(N249,'Productos PD'!$C$2:$E$349,3,0),VLOOKUP(S249,'Productos PD'!$B$3:$D$349,3,0))</f>
        <v>0</v>
      </c>
    </row>
    <row r="250" spans="1:18" ht="45" x14ac:dyDescent="0.25">
      <c r="A250" s="87">
        <f t="shared" si="27"/>
        <v>4</v>
      </c>
      <c r="B250" s="86" t="s">
        <v>189</v>
      </c>
      <c r="C250" s="88" t="str">
        <f>IFERROR(IF(OR(B250="",B250=B249),"",VLOOKUP(B250,A!B$2:$F$469,MATCH($Q$1,A!B$1:$F$1),0)),0)</f>
        <v/>
      </c>
      <c r="D250" s="89" t="str">
        <f t="shared" si="28"/>
        <v/>
      </c>
      <c r="E250" s="90" t="str">
        <f t="shared" si="29"/>
        <v/>
      </c>
      <c r="F250" s="91" t="s">
        <v>245</v>
      </c>
      <c r="G250" s="88" t="str">
        <f>IFERROR(IF(OR(F250="",F250=F249),"",VLOOKUP(F250,A!C$2:$F$469,MATCH($Q$1,A!C$1:$F$1),0)),0)</f>
        <v/>
      </c>
      <c r="H250" s="89" t="str">
        <f t="shared" si="30"/>
        <v/>
      </c>
      <c r="I250" s="90" t="str">
        <f t="shared" si="31"/>
        <v/>
      </c>
      <c r="J250" s="86" t="s">
        <v>250</v>
      </c>
      <c r="K250" s="87" t="str">
        <f>IFERROR(IF(J250="","",IF(J250=J249,"",VLOOKUP(J250,A!D$2:$F$469,MATCH($Q$1,A!D$1:$F$1),0))),0)</f>
        <v/>
      </c>
      <c r="L250" s="87" t="str">
        <f t="shared" si="32"/>
        <v/>
      </c>
      <c r="M250" s="94" t="str">
        <f t="shared" si="33"/>
        <v/>
      </c>
      <c r="N250" s="86" t="s">
        <v>253</v>
      </c>
      <c r="O250" s="86">
        <f t="shared" si="34"/>
        <v>4.6992500000000001</v>
      </c>
      <c r="P250" s="86">
        <f t="shared" si="35"/>
        <v>0</v>
      </c>
      <c r="Q250" s="87">
        <v>25</v>
      </c>
      <c r="R250" s="95">
        <f>+IFERROR(VLOOKUP(N250,'Productos PD'!$C$2:$E$349,3,0),VLOOKUP(S250,'Productos PD'!$B$3:$D$349,3,0))</f>
        <v>0</v>
      </c>
    </row>
    <row r="251" spans="1:18" ht="45" hidden="1" x14ac:dyDescent="0.25">
      <c r="A251" s="87">
        <f t="shared" si="27"/>
        <v>3</v>
      </c>
      <c r="B251" s="86" t="s">
        <v>189</v>
      </c>
      <c r="C251" s="88" t="str">
        <f>IFERROR(IF(OR(B251="",B251=B250),"",VLOOKUP(B251,A!B$2:$F$469,MATCH($Q$1,A!B$1:$F$1),0)),0)</f>
        <v/>
      </c>
      <c r="D251" s="89" t="str">
        <f t="shared" si="28"/>
        <v/>
      </c>
      <c r="E251" s="90" t="str">
        <f t="shared" si="29"/>
        <v/>
      </c>
      <c r="F251" s="91" t="s">
        <v>245</v>
      </c>
      <c r="G251" s="88" t="str">
        <f>IFERROR(IF(OR(F251="",F251=F250),"",VLOOKUP(F251,A!C$2:$F$469,MATCH($Q$1,A!C$1:$F$1),0)),0)</f>
        <v/>
      </c>
      <c r="H251" s="89" t="str">
        <f t="shared" si="30"/>
        <v/>
      </c>
      <c r="I251" s="90" t="str">
        <f t="shared" si="31"/>
        <v/>
      </c>
      <c r="J251" s="86" t="s">
        <v>254</v>
      </c>
      <c r="K251" s="87">
        <f>IFERROR(IF(J251="","",IF(J251=J250,"",VLOOKUP(J251,A!D$2:$F$469,MATCH($Q$1,A!D$1:$F$1),0))),0)</f>
        <v>45.113</v>
      </c>
      <c r="L251" s="87">
        <f t="shared" si="32"/>
        <v>0</v>
      </c>
      <c r="M251" s="94">
        <f t="shared" si="33"/>
        <v>0</v>
      </c>
      <c r="O251" s="86" t="str">
        <f t="shared" si="34"/>
        <v/>
      </c>
      <c r="P251" s="86" t="str">
        <f t="shared" si="35"/>
        <v/>
      </c>
      <c r="Q251" s="87">
        <v>45.113</v>
      </c>
      <c r="R251" s="95" t="e">
        <f>+IFERROR(VLOOKUP(N251,'Productos PD'!$C$2:$E$349,3,0),VLOOKUP(S251,'Productos PD'!$B$3:$D$349,3,0))</f>
        <v>#N/A</v>
      </c>
    </row>
    <row r="252" spans="1:18" ht="45" x14ac:dyDescent="0.25">
      <c r="A252" s="87">
        <f t="shared" si="27"/>
        <v>4</v>
      </c>
      <c r="B252" s="86" t="s">
        <v>189</v>
      </c>
      <c r="C252" s="88" t="str">
        <f>IFERROR(IF(OR(B252="",B252=B251),"",VLOOKUP(B252,A!B$2:$F$469,MATCH($Q$1,A!B$1:$F$1),0)),0)</f>
        <v/>
      </c>
      <c r="D252" s="89" t="str">
        <f t="shared" si="28"/>
        <v/>
      </c>
      <c r="E252" s="90" t="str">
        <f t="shared" si="29"/>
        <v/>
      </c>
      <c r="F252" s="91" t="s">
        <v>245</v>
      </c>
      <c r="G252" s="88" t="str">
        <f>IFERROR(IF(OR(F252="",F252=F251),"",VLOOKUP(F252,A!C$2:$F$469,MATCH($Q$1,A!C$1:$F$1),0)),0)</f>
        <v/>
      </c>
      <c r="H252" s="89" t="str">
        <f t="shared" si="30"/>
        <v/>
      </c>
      <c r="I252" s="90" t="str">
        <f t="shared" si="31"/>
        <v/>
      </c>
      <c r="J252" s="86" t="s">
        <v>254</v>
      </c>
      <c r="K252" s="87" t="str">
        <f>IFERROR(IF(J252="","",IF(J252=J251,"",VLOOKUP(J252,A!D$2:$F$469,MATCH($Q$1,A!D$1:$F$1),0))),0)</f>
        <v/>
      </c>
      <c r="L252" s="87" t="str">
        <f t="shared" si="32"/>
        <v/>
      </c>
      <c r="M252" s="94" t="str">
        <f t="shared" si="33"/>
        <v/>
      </c>
      <c r="N252" s="86" t="s">
        <v>880</v>
      </c>
      <c r="O252" s="86">
        <f t="shared" si="34"/>
        <v>11.27825</v>
      </c>
      <c r="P252" s="86">
        <f t="shared" si="35"/>
        <v>0</v>
      </c>
      <c r="Q252" s="87">
        <v>25</v>
      </c>
      <c r="R252" s="95">
        <f>+IFERROR(VLOOKUP(N252,'Productos PD'!$C$2:$E$349,3,0),VLOOKUP(S252,'Productos PD'!$B$3:$D$349,3,0))</f>
        <v>0</v>
      </c>
    </row>
    <row r="253" spans="1:18" ht="45" x14ac:dyDescent="0.25">
      <c r="A253" s="87">
        <f t="shared" si="27"/>
        <v>4</v>
      </c>
      <c r="B253" s="86" t="s">
        <v>189</v>
      </c>
      <c r="C253" s="88" t="str">
        <f>IFERROR(IF(OR(B253="",B253=B252),"",VLOOKUP(B253,A!B$2:$F$469,MATCH($Q$1,A!B$1:$F$1),0)),0)</f>
        <v/>
      </c>
      <c r="D253" s="89" t="str">
        <f t="shared" si="28"/>
        <v/>
      </c>
      <c r="E253" s="90" t="str">
        <f t="shared" si="29"/>
        <v/>
      </c>
      <c r="F253" s="91" t="s">
        <v>245</v>
      </c>
      <c r="G253" s="88" t="str">
        <f>IFERROR(IF(OR(F253="",F253=F252),"",VLOOKUP(F253,A!C$2:$F$469,MATCH($Q$1,A!C$1:$F$1),0)),0)</f>
        <v/>
      </c>
      <c r="H253" s="89" t="str">
        <f t="shared" si="30"/>
        <v/>
      </c>
      <c r="I253" s="90" t="str">
        <f t="shared" si="31"/>
        <v/>
      </c>
      <c r="J253" s="86" t="s">
        <v>254</v>
      </c>
      <c r="K253" s="87" t="str">
        <f>IFERROR(IF(J253="","",IF(J253=J252,"",VLOOKUP(J253,A!D$2:$F$469,MATCH($Q$1,A!D$1:$F$1),0))),0)</f>
        <v/>
      </c>
      <c r="L253" s="87" t="str">
        <f t="shared" si="32"/>
        <v/>
      </c>
      <c r="M253" s="94" t="str">
        <f t="shared" si="33"/>
        <v/>
      </c>
      <c r="N253" s="86" t="s">
        <v>256</v>
      </c>
      <c r="O253" s="86">
        <f t="shared" si="34"/>
        <v>33.83475</v>
      </c>
      <c r="P253" s="86">
        <f t="shared" si="35"/>
        <v>0</v>
      </c>
      <c r="Q253" s="87">
        <v>75</v>
      </c>
      <c r="R253" s="95">
        <f>+IFERROR(VLOOKUP(N253,'Productos PD'!$C$2:$E$349,3,0),VLOOKUP(S253,'Productos PD'!$B$3:$D$349,3,0))</f>
        <v>0</v>
      </c>
    </row>
    <row r="254" spans="1:18" ht="45" hidden="1" x14ac:dyDescent="0.25">
      <c r="A254" s="87">
        <f t="shared" si="27"/>
        <v>2</v>
      </c>
      <c r="B254" s="86" t="s">
        <v>189</v>
      </c>
      <c r="C254" s="88" t="str">
        <f>IFERROR(IF(OR(B254="",B254=B253),"",VLOOKUP(B254,A!B$2:$F$469,MATCH($Q$1,A!B$1:$F$1),0)),0)</f>
        <v/>
      </c>
      <c r="D254" s="89" t="str">
        <f t="shared" si="28"/>
        <v/>
      </c>
      <c r="E254" s="90" t="str">
        <f t="shared" si="29"/>
        <v/>
      </c>
      <c r="F254" s="91" t="s">
        <v>257</v>
      </c>
      <c r="G254" s="88">
        <f>IFERROR(IF(OR(F254="",F254=F253),"",VLOOKUP(F254,A!C$2:$F$469,MATCH($Q$1,A!C$1:$F$1),0)),0)</f>
        <v>25</v>
      </c>
      <c r="H254" s="89">
        <f t="shared" si="30"/>
        <v>0</v>
      </c>
      <c r="I254" s="90">
        <f t="shared" si="31"/>
        <v>0</v>
      </c>
      <c r="K254" s="87" t="str">
        <f>IFERROR(IF(J254="","",IF(J254=J253,"",VLOOKUP(J254,A!D$2:$F$469,MATCH($Q$1,A!D$1:$F$1),0))),0)</f>
        <v/>
      </c>
      <c r="L254" s="87" t="str">
        <f t="shared" si="32"/>
        <v/>
      </c>
      <c r="M254" s="94" t="str">
        <f t="shared" si="33"/>
        <v/>
      </c>
      <c r="O254" s="86" t="str">
        <f t="shared" si="34"/>
        <v/>
      </c>
      <c r="P254" s="86" t="str">
        <f t="shared" si="35"/>
        <v/>
      </c>
      <c r="Q254" s="87">
        <v>25</v>
      </c>
      <c r="R254" s="95" t="e">
        <f>+IFERROR(VLOOKUP(N254,'Productos PD'!$C$2:$E$349,3,0),VLOOKUP(S254,'Productos PD'!$B$3:$D$349,3,0))</f>
        <v>#N/A</v>
      </c>
    </row>
    <row r="255" spans="1:18" ht="45" hidden="1" x14ac:dyDescent="0.25">
      <c r="A255" s="87">
        <f t="shared" si="27"/>
        <v>3</v>
      </c>
      <c r="B255" s="86" t="s">
        <v>189</v>
      </c>
      <c r="C255" s="88" t="str">
        <f>IFERROR(IF(OR(B255="",B255=B254),"",VLOOKUP(B255,A!B$2:$F$469,MATCH($Q$1,A!B$1:$F$1),0)),0)</f>
        <v/>
      </c>
      <c r="D255" s="89" t="str">
        <f t="shared" si="28"/>
        <v/>
      </c>
      <c r="E255" s="90" t="str">
        <f t="shared" si="29"/>
        <v/>
      </c>
      <c r="F255" s="91" t="s">
        <v>257</v>
      </c>
      <c r="G255" s="88" t="str">
        <f>IFERROR(IF(OR(F255="",F255=F254),"",VLOOKUP(F255,A!C$2:$F$469,MATCH($Q$1,A!C$1:$F$1),0)),0)</f>
        <v/>
      </c>
      <c r="H255" s="89" t="str">
        <f t="shared" si="30"/>
        <v/>
      </c>
      <c r="I255" s="90" t="str">
        <f t="shared" si="31"/>
        <v/>
      </c>
      <c r="J255" s="86" t="s">
        <v>258</v>
      </c>
      <c r="K255" s="87">
        <f>IFERROR(IF(J255="","",IF(J255=J254,"",VLOOKUP(J255,A!D$2:$F$469,MATCH($Q$1,A!D$1:$F$1),0))),0)</f>
        <v>8.8800000000000008</v>
      </c>
      <c r="L255" s="87">
        <f t="shared" si="32"/>
        <v>0</v>
      </c>
      <c r="M255" s="94">
        <f t="shared" si="33"/>
        <v>0</v>
      </c>
      <c r="O255" s="86" t="str">
        <f t="shared" si="34"/>
        <v/>
      </c>
      <c r="P255" s="86" t="str">
        <f t="shared" si="35"/>
        <v/>
      </c>
      <c r="Q255" s="87">
        <v>8.8800000000000008</v>
      </c>
      <c r="R255" s="95" t="e">
        <f>+IFERROR(VLOOKUP(N255,'Productos PD'!$C$2:$E$349,3,0),VLOOKUP(S255,'Productos PD'!$B$3:$D$349,3,0))</f>
        <v>#N/A</v>
      </c>
    </row>
    <row r="256" spans="1:18" ht="45" x14ac:dyDescent="0.25">
      <c r="A256" s="87">
        <f t="shared" si="27"/>
        <v>4</v>
      </c>
      <c r="B256" s="86" t="s">
        <v>189</v>
      </c>
      <c r="C256" s="88" t="str">
        <f>IFERROR(IF(OR(B256="",B256=B255),"",VLOOKUP(B256,A!B$2:$F$469,MATCH($Q$1,A!B$1:$F$1),0)),0)</f>
        <v/>
      </c>
      <c r="D256" s="89" t="str">
        <f t="shared" si="28"/>
        <v/>
      </c>
      <c r="E256" s="90" t="str">
        <f t="shared" si="29"/>
        <v/>
      </c>
      <c r="F256" s="91" t="s">
        <v>257</v>
      </c>
      <c r="G256" s="88" t="str">
        <f>IFERROR(IF(OR(F256="",F256=F255),"",VLOOKUP(F256,A!C$2:$F$469,MATCH($Q$1,A!C$1:$F$1),0)),0)</f>
        <v/>
      </c>
      <c r="H256" s="89" t="str">
        <f t="shared" si="30"/>
        <v/>
      </c>
      <c r="I256" s="90" t="str">
        <f t="shared" si="31"/>
        <v/>
      </c>
      <c r="J256" s="86" t="s">
        <v>258</v>
      </c>
      <c r="K256" s="87" t="str">
        <f>IFERROR(IF(J256="","",IF(J256=J255,"",VLOOKUP(J256,A!D$2:$F$469,MATCH($Q$1,A!D$1:$F$1),0))),0)</f>
        <v/>
      </c>
      <c r="L256" s="87" t="str">
        <f t="shared" si="32"/>
        <v/>
      </c>
      <c r="M256" s="94" t="str">
        <f t="shared" si="33"/>
        <v/>
      </c>
      <c r="N256" s="86" t="s">
        <v>259</v>
      </c>
      <c r="O256" s="86">
        <f t="shared" si="34"/>
        <v>4.4400000000000004</v>
      </c>
      <c r="P256" s="86">
        <f t="shared" si="35"/>
        <v>0</v>
      </c>
      <c r="Q256" s="87">
        <v>50</v>
      </c>
      <c r="R256" s="95">
        <f>+IFERROR(VLOOKUP(N256,'Productos PD'!$C$2:$E$349,3,0),VLOOKUP(S256,'Productos PD'!$B$3:$D$349,3,0))</f>
        <v>0</v>
      </c>
    </row>
    <row r="257" spans="1:18" ht="75" x14ac:dyDescent="0.25">
      <c r="A257" s="87">
        <f t="shared" si="27"/>
        <v>4</v>
      </c>
      <c r="B257" s="86" t="s">
        <v>189</v>
      </c>
      <c r="C257" s="88" t="str">
        <f>IFERROR(IF(OR(B257="",B257=B256),"",VLOOKUP(B257,A!B$2:$F$469,MATCH($Q$1,A!B$1:$F$1),0)),0)</f>
        <v/>
      </c>
      <c r="D257" s="89" t="str">
        <f t="shared" si="28"/>
        <v/>
      </c>
      <c r="E257" s="90" t="str">
        <f t="shared" si="29"/>
        <v/>
      </c>
      <c r="F257" s="91" t="s">
        <v>257</v>
      </c>
      <c r="G257" s="88" t="str">
        <f>IFERROR(IF(OR(F257="",F257=F256),"",VLOOKUP(F257,A!C$2:$F$469,MATCH($Q$1,A!C$1:$F$1),0)),0)</f>
        <v/>
      </c>
      <c r="H257" s="89" t="str">
        <f t="shared" si="30"/>
        <v/>
      </c>
      <c r="I257" s="90" t="str">
        <f t="shared" si="31"/>
        <v/>
      </c>
      <c r="J257" s="86" t="s">
        <v>258</v>
      </c>
      <c r="K257" s="87" t="str">
        <f>IFERROR(IF(J257="","",IF(J257=J256,"",VLOOKUP(J257,A!D$2:$F$469,MATCH($Q$1,A!D$1:$F$1),0))),0)</f>
        <v/>
      </c>
      <c r="L257" s="87" t="str">
        <f t="shared" si="32"/>
        <v/>
      </c>
      <c r="M257" s="94" t="str">
        <f t="shared" si="33"/>
        <v/>
      </c>
      <c r="N257" s="86" t="s">
        <v>260</v>
      </c>
      <c r="O257" s="86">
        <f t="shared" si="34"/>
        <v>4.4400000000000004</v>
      </c>
      <c r="P257" s="86">
        <f t="shared" si="35"/>
        <v>0</v>
      </c>
      <c r="Q257" s="87">
        <v>50</v>
      </c>
      <c r="R257" s="95">
        <f>+IFERROR(VLOOKUP(N257,'Productos PD'!$C$2:$E$349,3,0),VLOOKUP(S257,'Productos PD'!$B$3:$D$349,3,0))</f>
        <v>0</v>
      </c>
    </row>
    <row r="258" spans="1:18" ht="45" hidden="1" x14ac:dyDescent="0.25">
      <c r="A258" s="87">
        <f t="shared" si="27"/>
        <v>3</v>
      </c>
      <c r="B258" s="86" t="s">
        <v>189</v>
      </c>
      <c r="C258" s="88" t="str">
        <f>IFERROR(IF(OR(B258="",B258=B257),"",VLOOKUP(B258,A!B$2:$F$469,MATCH($Q$1,A!B$1:$F$1),0)),0)</f>
        <v/>
      </c>
      <c r="D258" s="89" t="str">
        <f t="shared" si="28"/>
        <v/>
      </c>
      <c r="E258" s="90" t="str">
        <f t="shared" si="29"/>
        <v/>
      </c>
      <c r="F258" s="91" t="s">
        <v>257</v>
      </c>
      <c r="G258" s="88" t="str">
        <f>IFERROR(IF(OR(F258="",F258=F257),"",VLOOKUP(F258,A!C$2:$F$469,MATCH($Q$1,A!C$1:$F$1),0)),0)</f>
        <v/>
      </c>
      <c r="H258" s="89" t="str">
        <f t="shared" si="30"/>
        <v/>
      </c>
      <c r="I258" s="90" t="str">
        <f t="shared" si="31"/>
        <v/>
      </c>
      <c r="J258" s="86" t="s">
        <v>261</v>
      </c>
      <c r="K258" s="87">
        <f>IFERROR(IF(J258="","",IF(J258=J257,"",VLOOKUP(J258,A!D$2:$F$469,MATCH($Q$1,A!D$1:$F$1),0))),0)</f>
        <v>15.992000000000001</v>
      </c>
      <c r="L258" s="87">
        <f t="shared" si="32"/>
        <v>0</v>
      </c>
      <c r="M258" s="94">
        <f t="shared" si="33"/>
        <v>0</v>
      </c>
      <c r="O258" s="86" t="str">
        <f t="shared" si="34"/>
        <v/>
      </c>
      <c r="P258" s="86" t="str">
        <f t="shared" si="35"/>
        <v/>
      </c>
      <c r="Q258" s="87">
        <v>15.992000000000001</v>
      </c>
      <c r="R258" s="95" t="e">
        <f>+IFERROR(VLOOKUP(N258,'Productos PD'!$C$2:$E$349,3,0),VLOOKUP(S258,'Productos PD'!$B$3:$D$349,3,0))</f>
        <v>#N/A</v>
      </c>
    </row>
    <row r="259" spans="1:18" ht="45" x14ac:dyDescent="0.25">
      <c r="A259" s="87">
        <f t="shared" ref="A259:A322" si="36">+IF(O259&lt;&gt;"",4,IF(K259&lt;&gt;"",3,IF(G259&lt;&gt;"",2,IF(C259&lt;&gt;"",1,""))))</f>
        <v>4</v>
      </c>
      <c r="B259" s="86" t="s">
        <v>189</v>
      </c>
      <c r="C259" s="88" t="str">
        <f>IFERROR(IF(OR(B259="",B259=B258),"",VLOOKUP(B259,A!B$2:$F$469,MATCH($Q$1,A!B$1:$F$1),0)),0)</f>
        <v/>
      </c>
      <c r="D259" s="89" t="str">
        <f t="shared" ref="D259:D322" si="37">IFERROR(IF(C259="","",C259*E259),0)</f>
        <v/>
      </c>
      <c r="E259" s="90" t="str">
        <f t="shared" ref="E259:E322" si="38">IFERROR(IF(C259="","",SUMPRODUCT(($B$2:$B$469=B259)*1,$H$2:$H$469)/100),0)</f>
        <v/>
      </c>
      <c r="F259" s="91" t="s">
        <v>257</v>
      </c>
      <c r="G259" s="88" t="str">
        <f>IFERROR(IF(OR(F259="",F259=F258),"",VLOOKUP(F259,A!C$2:$F$469,MATCH($Q$1,A!C$1:$F$1),0)),0)</f>
        <v/>
      </c>
      <c r="H259" s="89" t="str">
        <f t="shared" si="30"/>
        <v/>
      </c>
      <c r="I259" s="90" t="str">
        <f t="shared" si="31"/>
        <v/>
      </c>
      <c r="J259" s="86" t="s">
        <v>261</v>
      </c>
      <c r="K259" s="87" t="str">
        <f>IFERROR(IF(J259="","",IF(J259=J258,"",VLOOKUP(J259,A!D$2:$F$469,MATCH($Q$1,A!D$1:$F$1),0))),0)</f>
        <v/>
      </c>
      <c r="L259" s="87" t="str">
        <f t="shared" si="32"/>
        <v/>
      </c>
      <c r="M259" s="94" t="str">
        <f t="shared" si="33"/>
        <v/>
      </c>
      <c r="N259" s="86" t="s">
        <v>262</v>
      </c>
      <c r="O259" s="86">
        <f t="shared" si="34"/>
        <v>1.11944</v>
      </c>
      <c r="P259" s="86">
        <f t="shared" si="35"/>
        <v>0</v>
      </c>
      <c r="Q259" s="87">
        <v>7</v>
      </c>
      <c r="R259" s="95">
        <f>+IFERROR(VLOOKUP(N259,'Productos PD'!$C$2:$E$349,3,0),VLOOKUP(S259,'Productos PD'!$B$3:$D$349,3,0))</f>
        <v>0</v>
      </c>
    </row>
    <row r="260" spans="1:18" ht="45" x14ac:dyDescent="0.25">
      <c r="A260" s="87">
        <f t="shared" si="36"/>
        <v>4</v>
      </c>
      <c r="B260" s="86" t="s">
        <v>189</v>
      </c>
      <c r="C260" s="88" t="str">
        <f>IFERROR(IF(OR(B260="",B260=B259),"",VLOOKUP(B260,A!B$2:$F$469,MATCH($Q$1,A!B$1:$F$1),0)),0)</f>
        <v/>
      </c>
      <c r="D260" s="89" t="str">
        <f t="shared" si="37"/>
        <v/>
      </c>
      <c r="E260" s="90" t="str">
        <f t="shared" si="38"/>
        <v/>
      </c>
      <c r="F260" s="91" t="s">
        <v>257</v>
      </c>
      <c r="G260" s="88" t="str">
        <f>IFERROR(IF(OR(F260="",F260=F259),"",VLOOKUP(F260,A!C$2:$F$469,MATCH($Q$1,A!C$1:$F$1),0)),0)</f>
        <v/>
      </c>
      <c r="H260" s="89" t="str">
        <f t="shared" ref="H260:H323" si="39">IFERROR(IF(G260="","",G260*I260),0)</f>
        <v/>
      </c>
      <c r="I260" s="90" t="str">
        <f t="shared" ref="I260:I323" si="40">IFERROR(IF(G260="","",SUMPRODUCT(($F$3:$F$469=F260)*1,$L$3:$L$469)/100),0)</f>
        <v/>
      </c>
      <c r="J260" s="86" t="s">
        <v>261</v>
      </c>
      <c r="K260" s="87" t="str">
        <f>IFERROR(IF(J260="","",IF(J260=J259,"",VLOOKUP(J260,A!D$2:$F$469,MATCH($Q$1,A!D$1:$F$1),0))),0)</f>
        <v/>
      </c>
      <c r="L260" s="87" t="str">
        <f t="shared" si="32"/>
        <v/>
      </c>
      <c r="M260" s="94" t="str">
        <f t="shared" si="33"/>
        <v/>
      </c>
      <c r="N260" s="86" t="s">
        <v>263</v>
      </c>
      <c r="O260" s="86">
        <f t="shared" si="34"/>
        <v>3.9980000000000002</v>
      </c>
      <c r="P260" s="86">
        <f t="shared" si="35"/>
        <v>0</v>
      </c>
      <c r="Q260" s="87">
        <v>25</v>
      </c>
      <c r="R260" s="95">
        <f>+IFERROR(VLOOKUP(N260,'Productos PD'!$C$2:$E$349,3,0),VLOOKUP(S260,'Productos PD'!$B$3:$D$349,3,0))</f>
        <v>0</v>
      </c>
    </row>
    <row r="261" spans="1:18" ht="45" x14ac:dyDescent="0.25">
      <c r="A261" s="87">
        <f t="shared" si="36"/>
        <v>4</v>
      </c>
      <c r="B261" s="86" t="s">
        <v>189</v>
      </c>
      <c r="C261" s="88" t="str">
        <f>IFERROR(IF(OR(B261="",B261=B260),"",VLOOKUP(B261,A!B$2:$F$469,MATCH($Q$1,A!B$1:$F$1),0)),0)</f>
        <v/>
      </c>
      <c r="D261" s="89" t="str">
        <f t="shared" si="37"/>
        <v/>
      </c>
      <c r="E261" s="90" t="str">
        <f t="shared" si="38"/>
        <v/>
      </c>
      <c r="F261" s="91" t="s">
        <v>257</v>
      </c>
      <c r="G261" s="88" t="str">
        <f>IFERROR(IF(OR(F261="",F261=F260),"",VLOOKUP(F261,A!C$2:$F$469,MATCH($Q$1,A!C$1:$F$1),0)),0)</f>
        <v/>
      </c>
      <c r="H261" s="89" t="str">
        <f t="shared" si="39"/>
        <v/>
      </c>
      <c r="I261" s="90" t="str">
        <f t="shared" si="40"/>
        <v/>
      </c>
      <c r="J261" s="86" t="s">
        <v>261</v>
      </c>
      <c r="K261" s="87" t="str">
        <f>IFERROR(IF(J261="","",IF(J261=J260,"",VLOOKUP(J261,A!D$2:$F$469,MATCH($Q$1,A!D$1:$F$1),0))),0)</f>
        <v/>
      </c>
      <c r="L261" s="87" t="str">
        <f t="shared" ref="L261:L324" si="41">IF(OR(J261="",J261=J260),"",SUMPRODUCT(($J$4:$J$469=J261)*1,$P$4:$P$469))</f>
        <v/>
      </c>
      <c r="M261" s="94" t="str">
        <f t="shared" ref="M261:M324" si="42">IFERROR(IF(L261="","",L261/K261),0)</f>
        <v/>
      </c>
      <c r="N261" s="86" t="s">
        <v>264</v>
      </c>
      <c r="O261" s="86">
        <f t="shared" si="34"/>
        <v>3.9980000000000002</v>
      </c>
      <c r="P261" s="86">
        <f t="shared" si="35"/>
        <v>0</v>
      </c>
      <c r="Q261" s="87">
        <v>25</v>
      </c>
      <c r="R261" s="95">
        <f>+IFERROR(VLOOKUP(N261,'Productos PD'!$C$2:$E$349,3,0),VLOOKUP(S261,'Productos PD'!$B$3:$D$349,3,0))</f>
        <v>0</v>
      </c>
    </row>
    <row r="262" spans="1:18" ht="45" x14ac:dyDescent="0.25">
      <c r="A262" s="87">
        <f t="shared" si="36"/>
        <v>4</v>
      </c>
      <c r="B262" s="86" t="s">
        <v>189</v>
      </c>
      <c r="C262" s="88" t="str">
        <f>IFERROR(IF(OR(B262="",B262=B261),"",VLOOKUP(B262,A!B$2:$F$469,MATCH($Q$1,A!B$1:$F$1),0)),0)</f>
        <v/>
      </c>
      <c r="D262" s="89" t="str">
        <f t="shared" si="37"/>
        <v/>
      </c>
      <c r="E262" s="90" t="str">
        <f t="shared" si="38"/>
        <v/>
      </c>
      <c r="F262" s="91" t="s">
        <v>257</v>
      </c>
      <c r="G262" s="88" t="str">
        <f>IFERROR(IF(OR(F262="",F262=F261),"",VLOOKUP(F262,A!C$2:$F$469,MATCH($Q$1,A!C$1:$F$1),0)),0)</f>
        <v/>
      </c>
      <c r="H262" s="89" t="str">
        <f t="shared" si="39"/>
        <v/>
      </c>
      <c r="I262" s="90" t="str">
        <f t="shared" si="40"/>
        <v/>
      </c>
      <c r="J262" s="86" t="s">
        <v>261</v>
      </c>
      <c r="K262" s="87" t="str">
        <f>IFERROR(IF(J262="","",IF(J262=J261,"",VLOOKUP(J262,A!D$2:$F$469,MATCH($Q$1,A!D$1:$F$1),0))),0)</f>
        <v/>
      </c>
      <c r="L262" s="87" t="str">
        <f t="shared" si="41"/>
        <v/>
      </c>
      <c r="M262" s="94" t="str">
        <f t="shared" si="42"/>
        <v/>
      </c>
      <c r="N262" s="86" t="s">
        <v>265</v>
      </c>
      <c r="O262" s="86">
        <f t="shared" ref="O262:O325" si="43">IF(N262="","",IFERROR(VLOOKUP(J262,$J$4:$K$469,2,0)*Q262/100,""))</f>
        <v>1.4392799999999999</v>
      </c>
      <c r="P262" s="86">
        <f t="shared" ref="P262:P325" si="44">IFERROR(R262*O262,"")</f>
        <v>0</v>
      </c>
      <c r="Q262" s="87">
        <v>9</v>
      </c>
      <c r="R262" s="95">
        <f>+IFERROR(VLOOKUP(N262,'Productos PD'!$C$2:$E$349,3,0),VLOOKUP(S262,'Productos PD'!$B$3:$D$349,3,0))</f>
        <v>0</v>
      </c>
    </row>
    <row r="263" spans="1:18" ht="45" x14ac:dyDescent="0.25">
      <c r="A263" s="87">
        <f t="shared" si="36"/>
        <v>4</v>
      </c>
      <c r="B263" s="86" t="s">
        <v>189</v>
      </c>
      <c r="C263" s="88" t="str">
        <f>IFERROR(IF(OR(B263="",B263=B262),"",VLOOKUP(B263,A!B$2:$F$469,MATCH($Q$1,A!B$1:$F$1),0)),0)</f>
        <v/>
      </c>
      <c r="D263" s="89" t="str">
        <f t="shared" si="37"/>
        <v/>
      </c>
      <c r="E263" s="90" t="str">
        <f t="shared" si="38"/>
        <v/>
      </c>
      <c r="F263" s="91" t="s">
        <v>257</v>
      </c>
      <c r="G263" s="88" t="str">
        <f>IFERROR(IF(OR(F263="",F263=F262),"",VLOOKUP(F263,A!C$2:$F$469,MATCH($Q$1,A!C$1:$F$1),0)),0)</f>
        <v/>
      </c>
      <c r="H263" s="89" t="str">
        <f t="shared" si="39"/>
        <v/>
      </c>
      <c r="I263" s="90" t="str">
        <f t="shared" si="40"/>
        <v/>
      </c>
      <c r="J263" s="86" t="s">
        <v>261</v>
      </c>
      <c r="K263" s="87" t="str">
        <f>IFERROR(IF(J263="","",IF(J263=J262,"",VLOOKUP(J263,A!D$2:$F$469,MATCH($Q$1,A!D$1:$F$1),0))),0)</f>
        <v/>
      </c>
      <c r="L263" s="87" t="str">
        <f t="shared" si="41"/>
        <v/>
      </c>
      <c r="M263" s="94" t="str">
        <f t="shared" si="42"/>
        <v/>
      </c>
      <c r="N263" s="86" t="s">
        <v>266</v>
      </c>
      <c r="O263" s="86">
        <f t="shared" si="43"/>
        <v>1.4392799999999999</v>
      </c>
      <c r="P263" s="86">
        <f t="shared" si="44"/>
        <v>0</v>
      </c>
      <c r="Q263" s="87">
        <v>9</v>
      </c>
      <c r="R263" s="95">
        <f>+IFERROR(VLOOKUP(N263,'Productos PD'!$C$2:$E$349,3,0),VLOOKUP(S263,'Productos PD'!$B$3:$D$349,3,0))</f>
        <v>0</v>
      </c>
    </row>
    <row r="264" spans="1:18" ht="45" x14ac:dyDescent="0.25">
      <c r="A264" s="87">
        <f t="shared" si="36"/>
        <v>4</v>
      </c>
      <c r="B264" s="86" t="s">
        <v>189</v>
      </c>
      <c r="C264" s="88" t="str">
        <f>IFERROR(IF(OR(B264="",B264=B263),"",VLOOKUP(B264,A!B$2:$F$469,MATCH($Q$1,A!B$1:$F$1),0)),0)</f>
        <v/>
      </c>
      <c r="D264" s="89" t="str">
        <f t="shared" si="37"/>
        <v/>
      </c>
      <c r="E264" s="90" t="str">
        <f t="shared" si="38"/>
        <v/>
      </c>
      <c r="F264" s="91" t="s">
        <v>257</v>
      </c>
      <c r="G264" s="88" t="str">
        <f>IFERROR(IF(OR(F264="",F264=F263),"",VLOOKUP(F264,A!C$2:$F$469,MATCH($Q$1,A!C$1:$F$1),0)),0)</f>
        <v/>
      </c>
      <c r="H264" s="89" t="str">
        <f t="shared" si="39"/>
        <v/>
      </c>
      <c r="I264" s="90" t="str">
        <f t="shared" si="40"/>
        <v/>
      </c>
      <c r="J264" s="86" t="s">
        <v>261</v>
      </c>
      <c r="K264" s="87" t="str">
        <f>IFERROR(IF(J264="","",IF(J264=J263,"",VLOOKUP(J264,A!D$2:$F$469,MATCH($Q$1,A!D$1:$F$1),0))),0)</f>
        <v/>
      </c>
      <c r="L264" s="87" t="str">
        <f t="shared" si="41"/>
        <v/>
      </c>
      <c r="M264" s="94" t="str">
        <f t="shared" si="42"/>
        <v/>
      </c>
      <c r="N264" s="86" t="s">
        <v>267</v>
      </c>
      <c r="O264" s="86">
        <f t="shared" si="43"/>
        <v>3.9980000000000002</v>
      </c>
      <c r="P264" s="86">
        <f t="shared" si="44"/>
        <v>0</v>
      </c>
      <c r="Q264" s="87">
        <v>25</v>
      </c>
      <c r="R264" s="95">
        <f>+IFERROR(VLOOKUP(N264,'Productos PD'!$C$2:$E$349,3,0),VLOOKUP(S264,'Productos PD'!$B$3:$D$349,3,0))</f>
        <v>0</v>
      </c>
    </row>
    <row r="265" spans="1:18" ht="45" hidden="1" x14ac:dyDescent="0.25">
      <c r="A265" s="87">
        <f t="shared" si="36"/>
        <v>3</v>
      </c>
      <c r="B265" s="86" t="s">
        <v>189</v>
      </c>
      <c r="C265" s="88" t="str">
        <f>IFERROR(IF(OR(B265="",B265=B264),"",VLOOKUP(B265,A!B$2:$F$469,MATCH($Q$1,A!B$1:$F$1),0)),0)</f>
        <v/>
      </c>
      <c r="D265" s="89" t="str">
        <f t="shared" si="37"/>
        <v/>
      </c>
      <c r="E265" s="90" t="str">
        <f t="shared" si="38"/>
        <v/>
      </c>
      <c r="F265" s="91" t="s">
        <v>257</v>
      </c>
      <c r="G265" s="88" t="str">
        <f>IFERROR(IF(OR(F265="",F265=F264),"",VLOOKUP(F265,A!C$2:$F$469,MATCH($Q$1,A!C$1:$F$1),0)),0)</f>
        <v/>
      </c>
      <c r="H265" s="89" t="str">
        <f t="shared" si="39"/>
        <v/>
      </c>
      <c r="I265" s="90" t="str">
        <f t="shared" si="40"/>
        <v/>
      </c>
      <c r="J265" s="86" t="s">
        <v>268</v>
      </c>
      <c r="K265" s="87">
        <f>IFERROR(IF(J265="","",IF(J265=J264,"",VLOOKUP(J265,A!D$2:$F$469,MATCH($Q$1,A!D$1:$F$1),0))),0)</f>
        <v>53.505000000000003</v>
      </c>
      <c r="L265" s="87">
        <f t="shared" si="41"/>
        <v>0</v>
      </c>
      <c r="M265" s="94">
        <f t="shared" si="42"/>
        <v>0</v>
      </c>
      <c r="O265" s="86" t="str">
        <f t="shared" si="43"/>
        <v/>
      </c>
      <c r="P265" s="86" t="str">
        <f t="shared" si="44"/>
        <v/>
      </c>
      <c r="Q265" s="87">
        <v>53.505000000000003</v>
      </c>
      <c r="R265" s="95" t="e">
        <f>+IFERROR(VLOOKUP(N265,'Productos PD'!$C$2:$E$349,3,0),VLOOKUP(S265,'Productos PD'!$B$3:$D$349,3,0))</f>
        <v>#N/A</v>
      </c>
    </row>
    <row r="266" spans="1:18" ht="45" x14ac:dyDescent="0.25">
      <c r="A266" s="87">
        <f t="shared" si="36"/>
        <v>4</v>
      </c>
      <c r="B266" s="86" t="s">
        <v>189</v>
      </c>
      <c r="C266" s="88" t="str">
        <f>IFERROR(IF(OR(B266="",B266=B265),"",VLOOKUP(B266,A!B$2:$F$469,MATCH($Q$1,A!B$1:$F$1),0)),0)</f>
        <v/>
      </c>
      <c r="D266" s="89" t="str">
        <f t="shared" si="37"/>
        <v/>
      </c>
      <c r="E266" s="90" t="str">
        <f t="shared" si="38"/>
        <v/>
      </c>
      <c r="F266" s="91" t="s">
        <v>257</v>
      </c>
      <c r="G266" s="88" t="str">
        <f>IFERROR(IF(OR(F266="",F266=F265),"",VLOOKUP(F266,A!C$2:$F$469,MATCH($Q$1,A!C$1:$F$1),0)),0)</f>
        <v/>
      </c>
      <c r="H266" s="89" t="str">
        <f t="shared" si="39"/>
        <v/>
      </c>
      <c r="I266" s="90" t="str">
        <f t="shared" si="40"/>
        <v/>
      </c>
      <c r="J266" s="86" t="s">
        <v>268</v>
      </c>
      <c r="K266" s="87" t="str">
        <f>IFERROR(IF(J266="","",IF(J266=J265,"",VLOOKUP(J266,A!D$2:$F$469,MATCH($Q$1,A!D$1:$F$1),0))),0)</f>
        <v/>
      </c>
      <c r="L266" s="87" t="str">
        <f t="shared" si="41"/>
        <v/>
      </c>
      <c r="M266" s="94" t="str">
        <f t="shared" si="42"/>
        <v/>
      </c>
      <c r="N266" s="86" t="s">
        <v>269</v>
      </c>
      <c r="O266" s="86">
        <f t="shared" si="43"/>
        <v>2.6752500000000001</v>
      </c>
      <c r="P266" s="86">
        <f t="shared" si="44"/>
        <v>0</v>
      </c>
      <c r="Q266" s="87">
        <v>5</v>
      </c>
      <c r="R266" s="95">
        <f>+IFERROR(VLOOKUP(N266,'Productos PD'!$C$2:$E$349,3,0),VLOOKUP(S266,'Productos PD'!$B$3:$D$349,3,0))</f>
        <v>0</v>
      </c>
    </row>
    <row r="267" spans="1:18" ht="45" x14ac:dyDescent="0.25">
      <c r="A267" s="87">
        <f t="shared" si="36"/>
        <v>4</v>
      </c>
      <c r="B267" s="86" t="s">
        <v>189</v>
      </c>
      <c r="C267" s="88" t="str">
        <f>IFERROR(IF(OR(B267="",B267=B266),"",VLOOKUP(B267,A!B$2:$F$469,MATCH($Q$1,A!B$1:$F$1),0)),0)</f>
        <v/>
      </c>
      <c r="D267" s="89" t="str">
        <f t="shared" si="37"/>
        <v/>
      </c>
      <c r="E267" s="90" t="str">
        <f t="shared" si="38"/>
        <v/>
      </c>
      <c r="F267" s="91" t="s">
        <v>257</v>
      </c>
      <c r="G267" s="88" t="str">
        <f>IFERROR(IF(OR(F267="",F267=F266),"",VLOOKUP(F267,A!C$2:$F$469,MATCH($Q$1,A!C$1:$F$1),0)),0)</f>
        <v/>
      </c>
      <c r="H267" s="89" t="str">
        <f t="shared" si="39"/>
        <v/>
      </c>
      <c r="I267" s="90" t="str">
        <f t="shared" si="40"/>
        <v/>
      </c>
      <c r="J267" s="86" t="s">
        <v>268</v>
      </c>
      <c r="K267" s="87" t="str">
        <f>IFERROR(IF(J267="","",IF(J267=J266,"",VLOOKUP(J267,A!D$2:$F$469,MATCH($Q$1,A!D$1:$F$1),0))),0)</f>
        <v/>
      </c>
      <c r="L267" s="87" t="str">
        <f t="shared" si="41"/>
        <v/>
      </c>
      <c r="M267" s="94" t="str">
        <f t="shared" si="42"/>
        <v/>
      </c>
      <c r="N267" s="86" t="s">
        <v>270</v>
      </c>
      <c r="O267" s="86">
        <f t="shared" si="43"/>
        <v>42.804000000000002</v>
      </c>
      <c r="P267" s="86">
        <f t="shared" si="44"/>
        <v>0</v>
      </c>
      <c r="Q267" s="87">
        <v>80</v>
      </c>
      <c r="R267" s="95">
        <f>+IFERROR(VLOOKUP(N267,'Productos PD'!$C$2:$E$349,3,0),VLOOKUP(S267,'Productos PD'!$B$3:$D$349,3,0))</f>
        <v>0</v>
      </c>
    </row>
    <row r="268" spans="1:18" ht="45" x14ac:dyDescent="0.25">
      <c r="A268" s="87">
        <f t="shared" si="36"/>
        <v>4</v>
      </c>
      <c r="B268" s="86" t="s">
        <v>189</v>
      </c>
      <c r="C268" s="88" t="str">
        <f>IFERROR(IF(OR(B268="",B268=B267),"",VLOOKUP(B268,A!B$2:$F$469,MATCH($Q$1,A!B$1:$F$1),0)),0)</f>
        <v/>
      </c>
      <c r="D268" s="89" t="str">
        <f t="shared" si="37"/>
        <v/>
      </c>
      <c r="E268" s="90" t="str">
        <f t="shared" si="38"/>
        <v/>
      </c>
      <c r="F268" s="91" t="s">
        <v>257</v>
      </c>
      <c r="G268" s="88" t="str">
        <f>IFERROR(IF(OR(F268="",F268=F267),"",VLOOKUP(F268,A!C$2:$F$469,MATCH($Q$1,A!C$1:$F$1),0)),0)</f>
        <v/>
      </c>
      <c r="H268" s="89" t="str">
        <f t="shared" si="39"/>
        <v/>
      </c>
      <c r="I268" s="90" t="str">
        <f t="shared" si="40"/>
        <v/>
      </c>
      <c r="J268" s="86" t="s">
        <v>268</v>
      </c>
      <c r="K268" s="87" t="str">
        <f>IFERROR(IF(J268="","",IF(J268=J267,"",VLOOKUP(J268,A!D$2:$F$469,MATCH($Q$1,A!D$1:$F$1),0))),0)</f>
        <v/>
      </c>
      <c r="L268" s="87" t="str">
        <f t="shared" si="41"/>
        <v/>
      </c>
      <c r="M268" s="94" t="str">
        <f t="shared" si="42"/>
        <v/>
      </c>
      <c r="N268" s="86" t="s">
        <v>271</v>
      </c>
      <c r="O268" s="86">
        <f t="shared" si="43"/>
        <v>2.6752500000000001</v>
      </c>
      <c r="P268" s="86">
        <f t="shared" si="44"/>
        <v>0</v>
      </c>
      <c r="Q268" s="87">
        <v>5</v>
      </c>
      <c r="R268" s="95">
        <f>+IFERROR(VLOOKUP(N268,'Productos PD'!$C$2:$E$349,3,0),VLOOKUP(S268,'Productos PD'!$B$3:$D$349,3,0))</f>
        <v>0</v>
      </c>
    </row>
    <row r="269" spans="1:18" ht="45" x14ac:dyDescent="0.25">
      <c r="A269" s="87">
        <f t="shared" si="36"/>
        <v>4</v>
      </c>
      <c r="B269" s="86" t="s">
        <v>189</v>
      </c>
      <c r="C269" s="88" t="str">
        <f>IFERROR(IF(OR(B269="",B269=B268),"",VLOOKUP(B269,A!B$2:$F$469,MATCH($Q$1,A!B$1:$F$1),0)),0)</f>
        <v/>
      </c>
      <c r="D269" s="89" t="str">
        <f t="shared" si="37"/>
        <v/>
      </c>
      <c r="E269" s="90" t="str">
        <f t="shared" si="38"/>
        <v/>
      </c>
      <c r="F269" s="91" t="s">
        <v>257</v>
      </c>
      <c r="G269" s="88" t="str">
        <f>IFERROR(IF(OR(F269="",F269=F268),"",VLOOKUP(F269,A!C$2:$F$469,MATCH($Q$1,A!C$1:$F$1),0)),0)</f>
        <v/>
      </c>
      <c r="H269" s="89" t="str">
        <f t="shared" si="39"/>
        <v/>
      </c>
      <c r="I269" s="90" t="str">
        <f t="shared" si="40"/>
        <v/>
      </c>
      <c r="J269" s="86" t="s">
        <v>268</v>
      </c>
      <c r="K269" s="87" t="str">
        <f>IFERROR(IF(J269="","",IF(J269=J268,"",VLOOKUP(J269,A!D$2:$F$469,MATCH($Q$1,A!D$1:$F$1),0))),0)</f>
        <v/>
      </c>
      <c r="L269" s="87" t="str">
        <f t="shared" si="41"/>
        <v/>
      </c>
      <c r="M269" s="94" t="str">
        <f t="shared" si="42"/>
        <v/>
      </c>
      <c r="N269" s="86" t="s">
        <v>272</v>
      </c>
      <c r="O269" s="86">
        <f t="shared" si="43"/>
        <v>2.6752500000000001</v>
      </c>
      <c r="P269" s="86">
        <f t="shared" si="44"/>
        <v>0</v>
      </c>
      <c r="Q269" s="87">
        <v>5</v>
      </c>
      <c r="R269" s="95">
        <f>+IFERROR(VLOOKUP(N269,'Productos PD'!$C$2:$E$349,3,0),VLOOKUP(S269,'Productos PD'!$B$3:$D$349,3,0))</f>
        <v>0</v>
      </c>
    </row>
    <row r="270" spans="1:18" ht="45" x14ac:dyDescent="0.25">
      <c r="A270" s="87">
        <f t="shared" si="36"/>
        <v>4</v>
      </c>
      <c r="B270" s="86" t="s">
        <v>189</v>
      </c>
      <c r="C270" s="88" t="str">
        <f>IFERROR(IF(OR(B270="",B270=B269),"",VLOOKUP(B270,A!B$2:$F$469,MATCH($Q$1,A!B$1:$F$1),0)),0)</f>
        <v/>
      </c>
      <c r="D270" s="89" t="str">
        <f t="shared" si="37"/>
        <v/>
      </c>
      <c r="E270" s="90" t="str">
        <f t="shared" si="38"/>
        <v/>
      </c>
      <c r="F270" s="91" t="s">
        <v>257</v>
      </c>
      <c r="G270" s="88" t="str">
        <f>IFERROR(IF(OR(F270="",F270=F269),"",VLOOKUP(F270,A!C$2:$F$469,MATCH($Q$1,A!C$1:$F$1),0)),0)</f>
        <v/>
      </c>
      <c r="H270" s="89" t="str">
        <f t="shared" si="39"/>
        <v/>
      </c>
      <c r="I270" s="90" t="str">
        <f t="shared" si="40"/>
        <v/>
      </c>
      <c r="J270" s="86" t="s">
        <v>268</v>
      </c>
      <c r="K270" s="87" t="str">
        <f>IFERROR(IF(J270="","",IF(J270=J269,"",VLOOKUP(J270,A!D$2:$F$469,MATCH($Q$1,A!D$1:$F$1),0))),0)</f>
        <v/>
      </c>
      <c r="L270" s="87" t="str">
        <f t="shared" si="41"/>
        <v/>
      </c>
      <c r="M270" s="94" t="str">
        <f t="shared" si="42"/>
        <v/>
      </c>
      <c r="N270" s="86" t="s">
        <v>273</v>
      </c>
      <c r="O270" s="86">
        <f t="shared" si="43"/>
        <v>2.6752500000000001</v>
      </c>
      <c r="P270" s="86">
        <f t="shared" si="44"/>
        <v>0</v>
      </c>
      <c r="Q270" s="87">
        <v>5</v>
      </c>
      <c r="R270" s="95">
        <f>+IFERROR(VLOOKUP(N270,'Productos PD'!$C$2:$E$349,3,0),VLOOKUP(S270,'Productos PD'!$B$3:$D$349,3,0))</f>
        <v>0</v>
      </c>
    </row>
    <row r="271" spans="1:18" ht="45" hidden="1" x14ac:dyDescent="0.25">
      <c r="A271" s="87">
        <f t="shared" si="36"/>
        <v>3</v>
      </c>
      <c r="B271" s="86" t="s">
        <v>189</v>
      </c>
      <c r="C271" s="88" t="str">
        <f>IFERROR(IF(OR(B271="",B271=B270),"",VLOOKUP(B271,A!B$2:$F$469,MATCH($Q$1,A!B$1:$F$1),0)),0)</f>
        <v/>
      </c>
      <c r="D271" s="89" t="str">
        <f t="shared" si="37"/>
        <v/>
      </c>
      <c r="E271" s="90" t="str">
        <f t="shared" si="38"/>
        <v/>
      </c>
      <c r="F271" s="91" t="s">
        <v>257</v>
      </c>
      <c r="G271" s="88" t="str">
        <f>IFERROR(IF(OR(F271="",F271=F270),"",VLOOKUP(F271,A!C$2:$F$469,MATCH($Q$1,A!C$1:$F$1),0)),0)</f>
        <v/>
      </c>
      <c r="H271" s="89" t="str">
        <f t="shared" si="39"/>
        <v/>
      </c>
      <c r="I271" s="90" t="str">
        <f t="shared" si="40"/>
        <v/>
      </c>
      <c r="J271" s="86" t="s">
        <v>274</v>
      </c>
      <c r="K271" s="87">
        <f>IFERROR(IF(J271="","",IF(J271=J270,"",VLOOKUP(J271,A!D$2:$F$469,MATCH($Q$1,A!D$1:$F$1),0))),0)</f>
        <v>21.623000000000001</v>
      </c>
      <c r="L271" s="87">
        <f t="shared" si="41"/>
        <v>0</v>
      </c>
      <c r="M271" s="94">
        <f t="shared" si="42"/>
        <v>0</v>
      </c>
      <c r="O271" s="86" t="str">
        <f t="shared" si="43"/>
        <v/>
      </c>
      <c r="P271" s="86" t="str">
        <f t="shared" si="44"/>
        <v/>
      </c>
      <c r="Q271" s="87">
        <v>21.623000000000001</v>
      </c>
      <c r="R271" s="95" t="e">
        <f>+IFERROR(VLOOKUP(N271,'Productos PD'!$C$2:$E$349,3,0),VLOOKUP(S271,'Productos PD'!$B$3:$D$349,3,0))</f>
        <v>#N/A</v>
      </c>
    </row>
    <row r="272" spans="1:18" ht="45" x14ac:dyDescent="0.25">
      <c r="A272" s="87">
        <f t="shared" si="36"/>
        <v>4</v>
      </c>
      <c r="B272" s="86" t="s">
        <v>189</v>
      </c>
      <c r="C272" s="88" t="str">
        <f>IFERROR(IF(OR(B272="",B272=B271),"",VLOOKUP(B272,A!B$2:$F$469,MATCH($Q$1,A!B$1:$F$1),0)),0)</f>
        <v/>
      </c>
      <c r="D272" s="89" t="str">
        <f t="shared" si="37"/>
        <v/>
      </c>
      <c r="E272" s="90" t="str">
        <f t="shared" si="38"/>
        <v/>
      </c>
      <c r="F272" s="91" t="s">
        <v>257</v>
      </c>
      <c r="G272" s="88" t="str">
        <f>IFERROR(IF(OR(F272="",F272=F271),"",VLOOKUP(F272,A!C$2:$F$469,MATCH($Q$1,A!C$1:$F$1),0)),0)</f>
        <v/>
      </c>
      <c r="H272" s="89" t="str">
        <f t="shared" si="39"/>
        <v/>
      </c>
      <c r="I272" s="90" t="str">
        <f t="shared" si="40"/>
        <v/>
      </c>
      <c r="J272" s="86" t="s">
        <v>274</v>
      </c>
      <c r="K272" s="87" t="str">
        <f>IFERROR(IF(J272="","",IF(J272=J271,"",VLOOKUP(J272,A!D$2:$F$469,MATCH($Q$1,A!D$1:$F$1),0))),0)</f>
        <v/>
      </c>
      <c r="L272" s="87" t="str">
        <f t="shared" si="41"/>
        <v/>
      </c>
      <c r="M272" s="94" t="str">
        <f t="shared" si="42"/>
        <v/>
      </c>
      <c r="N272" s="86" t="s">
        <v>275</v>
      </c>
      <c r="O272" s="86">
        <f t="shared" si="43"/>
        <v>2.87758884</v>
      </c>
      <c r="P272" s="86">
        <f t="shared" si="44"/>
        <v>0</v>
      </c>
      <c r="Q272" s="87">
        <v>13.308</v>
      </c>
      <c r="R272" s="95">
        <f>+IFERROR(VLOOKUP(N272,'Productos PD'!$C$2:$E$349,3,0),VLOOKUP(S272,'Productos PD'!$B$3:$D$349,3,0))</f>
        <v>0</v>
      </c>
    </row>
    <row r="273" spans="1:18" ht="60" x14ac:dyDescent="0.25">
      <c r="A273" s="87">
        <f t="shared" si="36"/>
        <v>4</v>
      </c>
      <c r="B273" s="86" t="s">
        <v>189</v>
      </c>
      <c r="C273" s="88" t="str">
        <f>IFERROR(IF(OR(B273="",B273=B272),"",VLOOKUP(B273,A!B$2:$F$469,MATCH($Q$1,A!B$1:$F$1),0)),0)</f>
        <v/>
      </c>
      <c r="D273" s="89" t="str">
        <f t="shared" si="37"/>
        <v/>
      </c>
      <c r="E273" s="90" t="str">
        <f t="shared" si="38"/>
        <v/>
      </c>
      <c r="F273" s="91" t="s">
        <v>257</v>
      </c>
      <c r="G273" s="88" t="str">
        <f>IFERROR(IF(OR(F273="",F273=F272),"",VLOOKUP(F273,A!C$2:$F$469,MATCH($Q$1,A!C$1:$F$1),0)),0)</f>
        <v/>
      </c>
      <c r="H273" s="89" t="str">
        <f t="shared" si="39"/>
        <v/>
      </c>
      <c r="I273" s="90" t="str">
        <f t="shared" si="40"/>
        <v/>
      </c>
      <c r="J273" s="86" t="s">
        <v>274</v>
      </c>
      <c r="K273" s="87" t="str">
        <f>IFERROR(IF(J273="","",IF(J273=J272,"",VLOOKUP(J273,A!D$2:$F$469,MATCH($Q$1,A!D$1:$F$1),0))),0)</f>
        <v/>
      </c>
      <c r="L273" s="87" t="str">
        <f t="shared" si="41"/>
        <v/>
      </c>
      <c r="M273" s="94" t="str">
        <f t="shared" si="42"/>
        <v/>
      </c>
      <c r="N273" s="86" t="s">
        <v>887</v>
      </c>
      <c r="O273" s="86">
        <f t="shared" si="43"/>
        <v>0.73993906000000009</v>
      </c>
      <c r="P273" s="86">
        <f t="shared" si="44"/>
        <v>0</v>
      </c>
      <c r="Q273" s="87">
        <v>3.4220000000000002</v>
      </c>
      <c r="R273" s="95">
        <f>+IFERROR(VLOOKUP(N273,'Productos PD'!$C$2:$E$349,3,0),VLOOKUP(S273,'Productos PD'!$B$3:$D$349,3,0))</f>
        <v>0</v>
      </c>
    </row>
    <row r="274" spans="1:18" ht="45" x14ac:dyDescent="0.25">
      <c r="A274" s="87">
        <f t="shared" si="36"/>
        <v>4</v>
      </c>
      <c r="B274" s="86" t="s">
        <v>189</v>
      </c>
      <c r="C274" s="88" t="str">
        <f>IFERROR(IF(OR(B274="",B274=B273),"",VLOOKUP(B274,A!B$2:$F$469,MATCH($Q$1,A!B$1:$F$1),0)),0)</f>
        <v/>
      </c>
      <c r="D274" s="89" t="str">
        <f t="shared" si="37"/>
        <v/>
      </c>
      <c r="E274" s="90" t="str">
        <f t="shared" si="38"/>
        <v/>
      </c>
      <c r="F274" s="91" t="s">
        <v>257</v>
      </c>
      <c r="G274" s="88" t="str">
        <f>IFERROR(IF(OR(F274="",F274=F273),"",VLOOKUP(F274,A!C$2:$F$469,MATCH($Q$1,A!C$1:$F$1),0)),0)</f>
        <v/>
      </c>
      <c r="H274" s="89" t="str">
        <f t="shared" si="39"/>
        <v/>
      </c>
      <c r="I274" s="90" t="str">
        <f t="shared" si="40"/>
        <v/>
      </c>
      <c r="J274" s="86" t="s">
        <v>274</v>
      </c>
      <c r="K274" s="87" t="str">
        <f>IFERROR(IF(J274="","",IF(J274=J273,"",VLOOKUP(J274,A!D$2:$F$469,MATCH($Q$1,A!D$1:$F$1),0))),0)</f>
        <v/>
      </c>
      <c r="L274" s="87" t="str">
        <f t="shared" si="41"/>
        <v/>
      </c>
      <c r="M274" s="94" t="str">
        <f t="shared" si="42"/>
        <v/>
      </c>
      <c r="N274" s="86" t="s">
        <v>277</v>
      </c>
      <c r="O274" s="86">
        <f t="shared" si="43"/>
        <v>3.6996953000000001</v>
      </c>
      <c r="P274" s="86">
        <f t="shared" si="44"/>
        <v>0</v>
      </c>
      <c r="Q274" s="87">
        <v>17.11</v>
      </c>
      <c r="R274" s="95">
        <f>+IFERROR(VLOOKUP(N274,'Productos PD'!$C$2:$E$349,3,0),VLOOKUP(S274,'Productos PD'!$B$3:$D$349,3,0))</f>
        <v>0</v>
      </c>
    </row>
    <row r="275" spans="1:18" ht="45" x14ac:dyDescent="0.25">
      <c r="A275" s="87">
        <f t="shared" si="36"/>
        <v>4</v>
      </c>
      <c r="B275" s="86" t="s">
        <v>189</v>
      </c>
      <c r="C275" s="88" t="str">
        <f>IFERROR(IF(OR(B275="",B275=B274),"",VLOOKUP(B275,A!B$2:$F$469,MATCH($Q$1,A!B$1:$F$1),0)),0)</f>
        <v/>
      </c>
      <c r="D275" s="89" t="str">
        <f t="shared" si="37"/>
        <v/>
      </c>
      <c r="E275" s="90" t="str">
        <f t="shared" si="38"/>
        <v/>
      </c>
      <c r="F275" s="91" t="s">
        <v>257</v>
      </c>
      <c r="G275" s="88" t="str">
        <f>IFERROR(IF(OR(F275="",F275=F274),"",VLOOKUP(F275,A!C$2:$F$469,MATCH($Q$1,A!C$1:$F$1),0)),0)</f>
        <v/>
      </c>
      <c r="H275" s="89" t="str">
        <f t="shared" si="39"/>
        <v/>
      </c>
      <c r="I275" s="90" t="str">
        <f t="shared" si="40"/>
        <v/>
      </c>
      <c r="J275" s="86" t="s">
        <v>274</v>
      </c>
      <c r="K275" s="87" t="str">
        <f>IFERROR(IF(J275="","",IF(J275=J274,"",VLOOKUP(J275,A!D$2:$F$469,MATCH($Q$1,A!D$1:$F$1),0))),0)</f>
        <v/>
      </c>
      <c r="L275" s="87" t="str">
        <f t="shared" si="41"/>
        <v/>
      </c>
      <c r="M275" s="94" t="str">
        <f t="shared" si="42"/>
        <v/>
      </c>
      <c r="N275" s="86" t="s">
        <v>278</v>
      </c>
      <c r="O275" s="86">
        <f t="shared" si="43"/>
        <v>0.90449009000000002</v>
      </c>
      <c r="P275" s="86">
        <f t="shared" si="44"/>
        <v>0</v>
      </c>
      <c r="Q275" s="87">
        <v>4.1829999999999998</v>
      </c>
      <c r="R275" s="95">
        <f>+IFERROR(VLOOKUP(N275,'Productos PD'!$C$2:$E$349,3,0),VLOOKUP(S275,'Productos PD'!$B$3:$D$349,3,0))</f>
        <v>0</v>
      </c>
    </row>
    <row r="276" spans="1:18" ht="45" x14ac:dyDescent="0.25">
      <c r="A276" s="87">
        <f t="shared" si="36"/>
        <v>4</v>
      </c>
      <c r="B276" s="86" t="s">
        <v>189</v>
      </c>
      <c r="C276" s="88" t="str">
        <f>IFERROR(IF(OR(B276="",B276=B275),"",VLOOKUP(B276,A!B$2:$F$469,MATCH($Q$1,A!B$1:$F$1),0)),0)</f>
        <v/>
      </c>
      <c r="D276" s="89" t="str">
        <f t="shared" si="37"/>
        <v/>
      </c>
      <c r="E276" s="90" t="str">
        <f t="shared" si="38"/>
        <v/>
      </c>
      <c r="F276" s="91" t="s">
        <v>257</v>
      </c>
      <c r="G276" s="88" t="str">
        <f>IFERROR(IF(OR(F276="",F276=F275),"",VLOOKUP(F276,A!C$2:$F$469,MATCH($Q$1,A!C$1:$F$1),0)),0)</f>
        <v/>
      </c>
      <c r="H276" s="89" t="str">
        <f t="shared" si="39"/>
        <v/>
      </c>
      <c r="I276" s="90" t="str">
        <f t="shared" si="40"/>
        <v/>
      </c>
      <c r="J276" s="86" t="s">
        <v>274</v>
      </c>
      <c r="K276" s="87" t="str">
        <f>IFERROR(IF(J276="","",IF(J276=J275,"",VLOOKUP(J276,A!D$2:$F$469,MATCH($Q$1,A!D$1:$F$1),0))),0)</f>
        <v/>
      </c>
      <c r="L276" s="87" t="str">
        <f t="shared" si="41"/>
        <v/>
      </c>
      <c r="M276" s="94" t="str">
        <f t="shared" si="42"/>
        <v/>
      </c>
      <c r="N276" s="86" t="s">
        <v>279</v>
      </c>
      <c r="O276" s="86">
        <f t="shared" si="43"/>
        <v>5.13027298</v>
      </c>
      <c r="P276" s="86">
        <f t="shared" si="44"/>
        <v>0</v>
      </c>
      <c r="Q276" s="87">
        <v>23.725999999999999</v>
      </c>
      <c r="R276" s="95">
        <f>+IFERROR(VLOOKUP(N276,'Productos PD'!$C$2:$E$349,3,0),VLOOKUP(S276,'Productos PD'!$B$3:$D$349,3,0))</f>
        <v>0</v>
      </c>
    </row>
    <row r="277" spans="1:18" ht="45" x14ac:dyDescent="0.25">
      <c r="A277" s="87">
        <f t="shared" si="36"/>
        <v>4</v>
      </c>
      <c r="B277" s="86" t="s">
        <v>189</v>
      </c>
      <c r="C277" s="88" t="str">
        <f>IFERROR(IF(OR(B277="",B277=B276),"",VLOOKUP(B277,A!B$2:$F$469,MATCH($Q$1,A!B$1:$F$1),0)),0)</f>
        <v/>
      </c>
      <c r="D277" s="89" t="str">
        <f t="shared" si="37"/>
        <v/>
      </c>
      <c r="E277" s="90" t="str">
        <f t="shared" si="38"/>
        <v/>
      </c>
      <c r="F277" s="91" t="s">
        <v>257</v>
      </c>
      <c r="G277" s="88" t="str">
        <f>IFERROR(IF(OR(F277="",F277=F276),"",VLOOKUP(F277,A!C$2:$F$469,MATCH($Q$1,A!C$1:$F$1),0)),0)</f>
        <v/>
      </c>
      <c r="H277" s="89" t="str">
        <f t="shared" si="39"/>
        <v/>
      </c>
      <c r="I277" s="90" t="str">
        <f t="shared" si="40"/>
        <v/>
      </c>
      <c r="J277" s="86" t="s">
        <v>274</v>
      </c>
      <c r="K277" s="87" t="str">
        <f>IFERROR(IF(J277="","",IF(J277=J276,"",VLOOKUP(J277,A!D$2:$F$469,MATCH($Q$1,A!D$1:$F$1),0))),0)</f>
        <v/>
      </c>
      <c r="L277" s="87" t="str">
        <f t="shared" si="41"/>
        <v/>
      </c>
      <c r="M277" s="94" t="str">
        <f t="shared" si="42"/>
        <v/>
      </c>
      <c r="N277" s="86" t="s">
        <v>888</v>
      </c>
      <c r="O277" s="86">
        <f t="shared" si="43"/>
        <v>8.27101373</v>
      </c>
      <c r="P277" s="86">
        <f t="shared" si="44"/>
        <v>0</v>
      </c>
      <c r="Q277" s="87">
        <v>38.250999999999998</v>
      </c>
      <c r="R277" s="95">
        <f>+IFERROR(VLOOKUP(N277,'Productos PD'!$C$2:$E$349,3,0),VLOOKUP(S277,'Productos PD'!$B$3:$D$349,3,0))</f>
        <v>0</v>
      </c>
    </row>
    <row r="278" spans="1:18" ht="45" hidden="1" x14ac:dyDescent="0.25">
      <c r="A278" s="87">
        <f t="shared" si="36"/>
        <v>1</v>
      </c>
      <c r="B278" s="86" t="s">
        <v>281</v>
      </c>
      <c r="C278" s="88">
        <f>IFERROR(IF(OR(B278="",B278=B277),"",VLOOKUP(B278,A!B$2:$F$469,MATCH($Q$1,A!B$1:$F$1),0)),0)</f>
        <v>25</v>
      </c>
      <c r="D278" s="89">
        <f t="shared" si="37"/>
        <v>0</v>
      </c>
      <c r="E278" s="90">
        <f>IFERROR(IF(C278="","",SUMPRODUCT(($B$2:$B$469=B278)*1,$H$2:$H$469)/100),0)</f>
        <v>0</v>
      </c>
      <c r="G278" s="88" t="str">
        <f>IFERROR(IF(OR(F278="",F278=F277),"",VLOOKUP(F278,A!C$2:$F$469,MATCH($Q$1,A!C$1:$F$1),0)),0)</f>
        <v/>
      </c>
      <c r="H278" s="89" t="str">
        <f t="shared" si="39"/>
        <v/>
      </c>
      <c r="I278" s="90" t="str">
        <f t="shared" si="40"/>
        <v/>
      </c>
      <c r="K278" s="87" t="str">
        <f>IFERROR(IF(J278="","",IF(J278=J277,"",VLOOKUP(J278,A!D$2:$F$469,MATCH($Q$1,A!D$1:$F$1),0))),0)</f>
        <v/>
      </c>
      <c r="L278" s="87" t="str">
        <f t="shared" si="41"/>
        <v/>
      </c>
      <c r="M278" s="94" t="str">
        <f t="shared" si="42"/>
        <v/>
      </c>
      <c r="O278" s="86" t="str">
        <f t="shared" si="43"/>
        <v/>
      </c>
      <c r="P278" s="86" t="str">
        <f t="shared" si="44"/>
        <v/>
      </c>
      <c r="Q278" s="87">
        <v>25</v>
      </c>
      <c r="R278" s="95" t="e">
        <f>+IFERROR(VLOOKUP(N278,'Productos PD'!$C$2:$E$349,3,0),VLOOKUP(S278,'Productos PD'!$B$3:$D$349,3,0))</f>
        <v>#N/A</v>
      </c>
    </row>
    <row r="279" spans="1:18" ht="45" hidden="1" x14ac:dyDescent="0.25">
      <c r="A279" s="87">
        <f t="shared" si="36"/>
        <v>2</v>
      </c>
      <c r="B279" s="86" t="s">
        <v>281</v>
      </c>
      <c r="C279" s="88" t="str">
        <f>IFERROR(IF(OR(B279="",B279=B278),"",VLOOKUP(B279,A!B$2:$F$469,MATCH($Q$1,A!B$1:$F$1),0)),0)</f>
        <v/>
      </c>
      <c r="D279" s="89" t="str">
        <f t="shared" si="37"/>
        <v/>
      </c>
      <c r="E279" s="90" t="str">
        <f t="shared" si="38"/>
        <v/>
      </c>
      <c r="F279" s="91" t="s">
        <v>282</v>
      </c>
      <c r="G279" s="88">
        <f>IFERROR(IF(OR(F279="",F279=F278),"",VLOOKUP(F279,A!C$2:$F$469,MATCH($Q$1,A!C$1:$F$1),0)),0)</f>
        <v>10</v>
      </c>
      <c r="H279" s="89">
        <f t="shared" si="39"/>
        <v>0</v>
      </c>
      <c r="I279" s="90">
        <f t="shared" si="40"/>
        <v>0</v>
      </c>
      <c r="K279" s="87" t="str">
        <f>IFERROR(IF(J279="","",IF(J279=J278,"",VLOOKUP(J279,A!D$2:$F$469,MATCH($Q$1,A!D$1:$F$1),0))),0)</f>
        <v/>
      </c>
      <c r="L279" s="87" t="str">
        <f t="shared" si="41"/>
        <v/>
      </c>
      <c r="M279" s="94" t="str">
        <f t="shared" si="42"/>
        <v/>
      </c>
      <c r="O279" s="86" t="str">
        <f t="shared" si="43"/>
        <v/>
      </c>
      <c r="P279" s="86" t="str">
        <f t="shared" si="44"/>
        <v/>
      </c>
      <c r="Q279" s="87">
        <v>10</v>
      </c>
      <c r="R279" s="95" t="e">
        <f>+IFERROR(VLOOKUP(N279,'Productos PD'!$C$2:$E$349,3,0),VLOOKUP(S279,'Productos PD'!$B$3:$D$349,3,0))</f>
        <v>#N/A</v>
      </c>
    </row>
    <row r="280" spans="1:18" ht="45" hidden="1" x14ac:dyDescent="0.25">
      <c r="A280" s="87">
        <f t="shared" si="36"/>
        <v>3</v>
      </c>
      <c r="B280" s="86" t="s">
        <v>281</v>
      </c>
      <c r="C280" s="88" t="str">
        <f>IFERROR(IF(OR(B280="",B280=B279),"",VLOOKUP(B280,A!B$2:$F$469,MATCH($Q$1,A!B$1:$F$1),0)),0)</f>
        <v/>
      </c>
      <c r="D280" s="89" t="str">
        <f t="shared" si="37"/>
        <v/>
      </c>
      <c r="E280" s="90" t="str">
        <f t="shared" si="38"/>
        <v/>
      </c>
      <c r="F280" s="91" t="s">
        <v>282</v>
      </c>
      <c r="G280" s="88" t="str">
        <f>IFERROR(IF(OR(F280="",F280=F279),"",VLOOKUP(F280,A!C$2:$F$469,MATCH($Q$1,A!C$1:$F$1),0)),0)</f>
        <v/>
      </c>
      <c r="H280" s="89" t="str">
        <f t="shared" si="39"/>
        <v/>
      </c>
      <c r="I280" s="90" t="str">
        <f t="shared" si="40"/>
        <v/>
      </c>
      <c r="J280" s="86" t="s">
        <v>283</v>
      </c>
      <c r="K280" s="87">
        <f>IFERROR(IF(J280="","",IF(J280=J279,"",VLOOKUP(J280,A!D$2:$F$469,MATCH($Q$1,A!D$1:$F$1),0))),0)</f>
        <v>80</v>
      </c>
      <c r="L280" s="87">
        <f t="shared" si="41"/>
        <v>0</v>
      </c>
      <c r="M280" s="94">
        <f t="shared" si="42"/>
        <v>0</v>
      </c>
      <c r="O280" s="86" t="str">
        <f t="shared" si="43"/>
        <v/>
      </c>
      <c r="P280" s="86" t="str">
        <f t="shared" si="44"/>
        <v/>
      </c>
      <c r="Q280" s="87">
        <v>80</v>
      </c>
      <c r="R280" s="95" t="e">
        <f>+IFERROR(VLOOKUP(N280,'Productos PD'!$C$2:$E$349,3,0),VLOOKUP(S280,'Productos PD'!$B$3:$D$349,3,0))</f>
        <v>#N/A</v>
      </c>
    </row>
    <row r="281" spans="1:18" ht="45" x14ac:dyDescent="0.25">
      <c r="A281" s="87">
        <f t="shared" si="36"/>
        <v>4</v>
      </c>
      <c r="B281" s="86" t="s">
        <v>281</v>
      </c>
      <c r="C281" s="88" t="str">
        <f>IFERROR(IF(OR(B281="",B281=B280),"",VLOOKUP(B281,A!B$2:$F$469,MATCH($Q$1,A!B$1:$F$1),0)),0)</f>
        <v/>
      </c>
      <c r="D281" s="89" t="str">
        <f t="shared" si="37"/>
        <v/>
      </c>
      <c r="E281" s="90" t="str">
        <f t="shared" si="38"/>
        <v/>
      </c>
      <c r="F281" s="91" t="s">
        <v>282</v>
      </c>
      <c r="G281" s="88" t="str">
        <f>IFERROR(IF(OR(F281="",F281=F280),"",VLOOKUP(F281,A!C$2:$F$469,MATCH($Q$1,A!C$1:$F$1),0)),0)</f>
        <v/>
      </c>
      <c r="H281" s="89" t="str">
        <f t="shared" si="39"/>
        <v/>
      </c>
      <c r="I281" s="90" t="str">
        <f t="shared" si="40"/>
        <v/>
      </c>
      <c r="J281" s="86" t="s">
        <v>283</v>
      </c>
      <c r="K281" s="87" t="str">
        <f>IFERROR(IF(J281="","",IF(J281=J280,"",VLOOKUP(J281,A!D$2:$F$469,MATCH($Q$1,A!D$1:$F$1),0))),0)</f>
        <v/>
      </c>
      <c r="L281" s="87" t="str">
        <f t="shared" si="41"/>
        <v/>
      </c>
      <c r="M281" s="94" t="str">
        <f t="shared" si="42"/>
        <v/>
      </c>
      <c r="N281" s="86" t="s">
        <v>284</v>
      </c>
      <c r="O281" s="86">
        <f t="shared" si="43"/>
        <v>30.663200000000003</v>
      </c>
      <c r="P281" s="86">
        <f t="shared" si="44"/>
        <v>0</v>
      </c>
      <c r="Q281" s="87">
        <v>38.329000000000001</v>
      </c>
      <c r="R281" s="95">
        <f>+IFERROR(VLOOKUP(N281,'Productos PD'!$C$2:$E$349,3,0),VLOOKUP(S281,'Productos PD'!$B$3:$D$349,3,0))</f>
        <v>0</v>
      </c>
    </row>
    <row r="282" spans="1:18" ht="45" x14ac:dyDescent="0.25">
      <c r="A282" s="87">
        <f t="shared" si="36"/>
        <v>4</v>
      </c>
      <c r="B282" s="86" t="s">
        <v>281</v>
      </c>
      <c r="C282" s="88" t="str">
        <f>IFERROR(IF(OR(B282="",B282=B281),"",VLOOKUP(B282,A!B$2:$F$469,MATCH($Q$1,A!B$1:$F$1),0)),0)</f>
        <v/>
      </c>
      <c r="D282" s="89" t="str">
        <f t="shared" si="37"/>
        <v/>
      </c>
      <c r="E282" s="90" t="str">
        <f t="shared" si="38"/>
        <v/>
      </c>
      <c r="F282" s="91" t="s">
        <v>282</v>
      </c>
      <c r="G282" s="88" t="str">
        <f>IFERROR(IF(OR(F282="",F282=F281),"",VLOOKUP(F282,A!C$2:$F$469,MATCH($Q$1,A!C$1:$F$1),0)),0)</f>
        <v/>
      </c>
      <c r="H282" s="89" t="str">
        <f t="shared" si="39"/>
        <v/>
      </c>
      <c r="I282" s="90" t="str">
        <f t="shared" si="40"/>
        <v/>
      </c>
      <c r="J282" s="86" t="s">
        <v>283</v>
      </c>
      <c r="K282" s="87" t="str">
        <f>IFERROR(IF(J282="","",IF(J282=J281,"",VLOOKUP(J282,A!D$2:$F$469,MATCH($Q$1,A!D$1:$F$1),0))),0)</f>
        <v/>
      </c>
      <c r="L282" s="87" t="str">
        <f t="shared" si="41"/>
        <v/>
      </c>
      <c r="M282" s="94" t="str">
        <f t="shared" si="42"/>
        <v/>
      </c>
      <c r="N282" s="86" t="s">
        <v>285</v>
      </c>
      <c r="O282" s="86">
        <f t="shared" si="43"/>
        <v>3.7392000000000003</v>
      </c>
      <c r="P282" s="86">
        <f t="shared" si="44"/>
        <v>0</v>
      </c>
      <c r="Q282" s="87">
        <v>4.6740000000000004</v>
      </c>
      <c r="R282" s="95">
        <f>+IFERROR(VLOOKUP(N282,'Productos PD'!$C$2:$E$349,3,0),VLOOKUP(S282,'Productos PD'!$B$3:$D$349,3,0))</f>
        <v>0</v>
      </c>
    </row>
    <row r="283" spans="1:18" ht="45" x14ac:dyDescent="0.25">
      <c r="A283" s="87">
        <f t="shared" si="36"/>
        <v>4</v>
      </c>
      <c r="B283" s="86" t="s">
        <v>281</v>
      </c>
      <c r="C283" s="88" t="str">
        <f>IFERROR(IF(OR(B283="",B283=B282),"",VLOOKUP(B283,A!B$2:$F$469,MATCH($Q$1,A!B$1:$F$1),0)),0)</f>
        <v/>
      </c>
      <c r="D283" s="89" t="str">
        <f t="shared" si="37"/>
        <v/>
      </c>
      <c r="E283" s="90" t="str">
        <f t="shared" si="38"/>
        <v/>
      </c>
      <c r="F283" s="91" t="s">
        <v>282</v>
      </c>
      <c r="G283" s="88" t="str">
        <f>IFERROR(IF(OR(F283="",F283=F282),"",VLOOKUP(F283,A!C$2:$F$469,MATCH($Q$1,A!C$1:$F$1),0)),0)</f>
        <v/>
      </c>
      <c r="H283" s="89" t="str">
        <f t="shared" si="39"/>
        <v/>
      </c>
      <c r="I283" s="90" t="str">
        <f t="shared" si="40"/>
        <v/>
      </c>
      <c r="J283" s="86" t="s">
        <v>283</v>
      </c>
      <c r="K283" s="87" t="str">
        <f>IFERROR(IF(J283="","",IF(J283=J282,"",VLOOKUP(J283,A!D$2:$F$469,MATCH($Q$1,A!D$1:$F$1),0))),0)</f>
        <v/>
      </c>
      <c r="L283" s="87" t="str">
        <f t="shared" si="41"/>
        <v/>
      </c>
      <c r="M283" s="94" t="str">
        <f t="shared" si="42"/>
        <v/>
      </c>
      <c r="N283" s="86" t="s">
        <v>286</v>
      </c>
      <c r="O283" s="86">
        <f t="shared" si="43"/>
        <v>35.845600000000005</v>
      </c>
      <c r="P283" s="86">
        <f t="shared" si="44"/>
        <v>0</v>
      </c>
      <c r="Q283" s="87">
        <v>44.807000000000002</v>
      </c>
      <c r="R283" s="95">
        <f>+IFERROR(VLOOKUP(N283,'Productos PD'!$C$2:$E$349,3,0),VLOOKUP(S283,'Productos PD'!$B$3:$D$349,3,0))</f>
        <v>0</v>
      </c>
    </row>
    <row r="284" spans="1:18" ht="45" x14ac:dyDescent="0.25">
      <c r="A284" s="87">
        <f t="shared" si="36"/>
        <v>4</v>
      </c>
      <c r="B284" s="86" t="s">
        <v>281</v>
      </c>
      <c r="C284" s="88" t="str">
        <f>IFERROR(IF(OR(B284="",B284=B283),"",VLOOKUP(B284,A!B$2:$F$469,MATCH($Q$1,A!B$1:$F$1),0)),0)</f>
        <v/>
      </c>
      <c r="D284" s="89" t="str">
        <f t="shared" si="37"/>
        <v/>
      </c>
      <c r="E284" s="90" t="str">
        <f t="shared" si="38"/>
        <v/>
      </c>
      <c r="F284" s="91" t="s">
        <v>282</v>
      </c>
      <c r="G284" s="88" t="str">
        <f>IFERROR(IF(OR(F284="",F284=F283),"",VLOOKUP(F284,A!C$2:$F$469,MATCH($Q$1,A!C$1:$F$1),0)),0)</f>
        <v/>
      </c>
      <c r="H284" s="89" t="str">
        <f t="shared" si="39"/>
        <v/>
      </c>
      <c r="I284" s="90" t="str">
        <f t="shared" si="40"/>
        <v/>
      </c>
      <c r="J284" s="86" t="s">
        <v>283</v>
      </c>
      <c r="K284" s="87" t="str">
        <f>IFERROR(IF(J284="","",IF(J284=J283,"",VLOOKUP(J284,A!D$2:$F$469,MATCH($Q$1,A!D$1:$F$1),0))),0)</f>
        <v/>
      </c>
      <c r="L284" s="87" t="str">
        <f t="shared" si="41"/>
        <v/>
      </c>
      <c r="M284" s="94" t="str">
        <f t="shared" si="42"/>
        <v/>
      </c>
      <c r="N284" s="86" t="s">
        <v>876</v>
      </c>
      <c r="O284" s="86">
        <f t="shared" si="43"/>
        <v>4.4927999999999999</v>
      </c>
      <c r="P284" s="86">
        <f t="shared" si="44"/>
        <v>0</v>
      </c>
      <c r="Q284" s="87">
        <v>5.6159999999999997</v>
      </c>
      <c r="R284" s="95">
        <f>+IFERROR(VLOOKUP(N284,'Productos PD'!$C$2:$E$349,3,0),VLOOKUP(S284,'Productos PD'!$B$3:$D$349,3,0))</f>
        <v>0</v>
      </c>
    </row>
    <row r="285" spans="1:18" ht="45" x14ac:dyDescent="0.25">
      <c r="A285" s="87">
        <f t="shared" si="36"/>
        <v>4</v>
      </c>
      <c r="B285" s="86" t="s">
        <v>281</v>
      </c>
      <c r="C285" s="88" t="str">
        <f>IFERROR(IF(OR(B285="",B285=B284),"",VLOOKUP(B285,A!B$2:$F$469,MATCH($Q$1,A!B$1:$F$1),0)),0)</f>
        <v/>
      </c>
      <c r="D285" s="89" t="str">
        <f t="shared" si="37"/>
        <v/>
      </c>
      <c r="E285" s="90" t="str">
        <f t="shared" si="38"/>
        <v/>
      </c>
      <c r="F285" s="91" t="s">
        <v>282</v>
      </c>
      <c r="G285" s="88" t="str">
        <f>IFERROR(IF(OR(F285="",F285=F284),"",VLOOKUP(F285,A!C$2:$F$469,MATCH($Q$1,A!C$1:$F$1),0)),0)</f>
        <v/>
      </c>
      <c r="H285" s="89" t="str">
        <f t="shared" si="39"/>
        <v/>
      </c>
      <c r="I285" s="90" t="str">
        <f t="shared" si="40"/>
        <v/>
      </c>
      <c r="J285" s="86" t="s">
        <v>283</v>
      </c>
      <c r="K285" s="87" t="str">
        <f>IFERROR(IF(J285="","",IF(J285=J284,"",VLOOKUP(J285,A!D$2:$F$469,MATCH($Q$1,A!D$1:$F$1),0))),0)</f>
        <v/>
      </c>
      <c r="L285" s="87" t="str">
        <f t="shared" si="41"/>
        <v/>
      </c>
      <c r="M285" s="94" t="str">
        <f t="shared" si="42"/>
        <v/>
      </c>
      <c r="N285" s="86" t="s">
        <v>288</v>
      </c>
      <c r="O285" s="86">
        <f t="shared" si="43"/>
        <v>5.2591999999999999</v>
      </c>
      <c r="P285" s="86">
        <f t="shared" si="44"/>
        <v>0</v>
      </c>
      <c r="Q285" s="87">
        <v>6.5739999999999998</v>
      </c>
      <c r="R285" s="95">
        <f>+IFERROR(VLOOKUP(N285,'Productos PD'!$C$2:$E$349,3,0),VLOOKUP(S285,'Productos PD'!$B$3:$D$349,3,0))</f>
        <v>0</v>
      </c>
    </row>
    <row r="286" spans="1:18" ht="45" hidden="1" x14ac:dyDescent="0.25">
      <c r="A286" s="87">
        <f t="shared" si="36"/>
        <v>3</v>
      </c>
      <c r="B286" s="86" t="s">
        <v>281</v>
      </c>
      <c r="C286" s="88" t="str">
        <f>IFERROR(IF(OR(B286="",B286=B285),"",VLOOKUP(B286,A!B$2:$F$469,MATCH($Q$1,A!B$1:$F$1),0)),0)</f>
        <v/>
      </c>
      <c r="D286" s="89" t="str">
        <f t="shared" si="37"/>
        <v/>
      </c>
      <c r="E286" s="90" t="str">
        <f t="shared" si="38"/>
        <v/>
      </c>
      <c r="F286" s="91" t="s">
        <v>282</v>
      </c>
      <c r="G286" s="88" t="str">
        <f>IFERROR(IF(OR(F286="",F286=F285),"",VLOOKUP(F286,A!C$2:$F$469,MATCH($Q$1,A!C$1:$F$1),0)),0)</f>
        <v/>
      </c>
      <c r="H286" s="89" t="str">
        <f t="shared" si="39"/>
        <v/>
      </c>
      <c r="I286" s="90" t="str">
        <f t="shared" si="40"/>
        <v/>
      </c>
      <c r="J286" s="86" t="s">
        <v>289</v>
      </c>
      <c r="K286" s="87">
        <f>IFERROR(IF(J286="","",IF(J286=J285,"",VLOOKUP(J286,A!D$2:$F$469,MATCH($Q$1,A!D$1:$F$1),0))),0)</f>
        <v>10</v>
      </c>
      <c r="L286" s="87">
        <f t="shared" si="41"/>
        <v>0</v>
      </c>
      <c r="M286" s="94">
        <f t="shared" si="42"/>
        <v>0</v>
      </c>
      <c r="O286" s="86" t="str">
        <f t="shared" si="43"/>
        <v/>
      </c>
      <c r="P286" s="86" t="str">
        <f t="shared" si="44"/>
        <v/>
      </c>
      <c r="Q286" s="87">
        <v>10</v>
      </c>
      <c r="R286" s="95" t="e">
        <f>+IFERROR(VLOOKUP(N286,'Productos PD'!$C$2:$E$349,3,0),VLOOKUP(S286,'Productos PD'!$B$3:$D$349,3,0))</f>
        <v>#N/A</v>
      </c>
    </row>
    <row r="287" spans="1:18" ht="45" x14ac:dyDescent="0.25">
      <c r="A287" s="87">
        <f t="shared" si="36"/>
        <v>4</v>
      </c>
      <c r="B287" s="86" t="s">
        <v>281</v>
      </c>
      <c r="C287" s="88" t="str">
        <f>IFERROR(IF(OR(B287="",B287=B286),"",VLOOKUP(B287,A!B$2:$F$469,MATCH($Q$1,A!B$1:$F$1),0)),0)</f>
        <v/>
      </c>
      <c r="D287" s="89" t="str">
        <f t="shared" si="37"/>
        <v/>
      </c>
      <c r="E287" s="90" t="str">
        <f t="shared" si="38"/>
        <v/>
      </c>
      <c r="F287" s="91" t="s">
        <v>282</v>
      </c>
      <c r="G287" s="88" t="str">
        <f>IFERROR(IF(OR(F287="",F287=F286),"",VLOOKUP(F287,A!C$2:$F$469,MATCH($Q$1,A!C$1:$F$1),0)),0)</f>
        <v/>
      </c>
      <c r="H287" s="89" t="str">
        <f t="shared" si="39"/>
        <v/>
      </c>
      <c r="I287" s="90" t="str">
        <f t="shared" si="40"/>
        <v/>
      </c>
      <c r="J287" s="86" t="s">
        <v>289</v>
      </c>
      <c r="K287" s="87" t="str">
        <f>IFERROR(IF(J287="","",IF(J287=J286,"",VLOOKUP(J287,A!D$2:$F$469,MATCH($Q$1,A!D$1:$F$1),0))),0)</f>
        <v/>
      </c>
      <c r="L287" s="87" t="str">
        <f t="shared" si="41"/>
        <v/>
      </c>
      <c r="M287" s="94" t="str">
        <f t="shared" si="42"/>
        <v/>
      </c>
      <c r="N287" s="86" t="s">
        <v>875</v>
      </c>
      <c r="O287" s="86">
        <f t="shared" si="43"/>
        <v>10</v>
      </c>
      <c r="P287" s="86">
        <f t="shared" si="44"/>
        <v>0</v>
      </c>
      <c r="Q287" s="87">
        <v>100</v>
      </c>
      <c r="R287" s="95">
        <f>+IFERROR(VLOOKUP(N287,'Productos PD'!$C$2:$E$349,3,0),VLOOKUP(S287,'Productos PD'!$B$3:$D$349,3,0))</f>
        <v>0</v>
      </c>
    </row>
    <row r="288" spans="1:18" ht="45" hidden="1" x14ac:dyDescent="0.25">
      <c r="A288" s="87">
        <f t="shared" si="36"/>
        <v>3</v>
      </c>
      <c r="B288" s="86" t="s">
        <v>281</v>
      </c>
      <c r="C288" s="88" t="str">
        <f>IFERROR(IF(OR(B288="",B288=B287),"",VLOOKUP(B288,A!B$2:$F$469,MATCH($Q$1,A!B$1:$F$1),0)),0)</f>
        <v/>
      </c>
      <c r="D288" s="89" t="str">
        <f t="shared" si="37"/>
        <v/>
      </c>
      <c r="E288" s="90" t="str">
        <f t="shared" si="38"/>
        <v/>
      </c>
      <c r="F288" s="91" t="s">
        <v>282</v>
      </c>
      <c r="G288" s="88" t="str">
        <f>IFERROR(IF(OR(F288="",F288=F287),"",VLOOKUP(F288,A!C$2:$F$469,MATCH($Q$1,A!C$1:$F$1),0)),0)</f>
        <v/>
      </c>
      <c r="H288" s="89" t="str">
        <f t="shared" si="39"/>
        <v/>
      </c>
      <c r="I288" s="90" t="str">
        <f t="shared" si="40"/>
        <v/>
      </c>
      <c r="J288" s="86" t="s">
        <v>291</v>
      </c>
      <c r="K288" s="87">
        <f>IFERROR(IF(J288="","",IF(J288=J287,"",VLOOKUP(J288,A!D$2:$F$469,MATCH($Q$1,A!D$1:$F$1),0))),0)</f>
        <v>10</v>
      </c>
      <c r="L288" s="87">
        <f t="shared" si="41"/>
        <v>0</v>
      </c>
      <c r="M288" s="94">
        <f t="shared" si="42"/>
        <v>0</v>
      </c>
      <c r="O288" s="86" t="str">
        <f t="shared" si="43"/>
        <v/>
      </c>
      <c r="P288" s="86" t="str">
        <f t="shared" si="44"/>
        <v/>
      </c>
      <c r="Q288" s="87">
        <v>10</v>
      </c>
      <c r="R288" s="95" t="e">
        <f>+IFERROR(VLOOKUP(N288,'Productos PD'!$C$2:$E$349,3,0),VLOOKUP(S288,'Productos PD'!$B$3:$D$349,3,0))</f>
        <v>#N/A</v>
      </c>
    </row>
    <row r="289" spans="1:18" ht="45" x14ac:dyDescent="0.25">
      <c r="A289" s="87">
        <f t="shared" si="36"/>
        <v>4</v>
      </c>
      <c r="B289" s="86" t="s">
        <v>281</v>
      </c>
      <c r="C289" s="88" t="str">
        <f>IFERROR(IF(OR(B289="",B289=B288),"",VLOOKUP(B289,A!B$2:$F$469,MATCH($Q$1,A!B$1:$F$1),0)),0)</f>
        <v/>
      </c>
      <c r="D289" s="89" t="str">
        <f t="shared" si="37"/>
        <v/>
      </c>
      <c r="E289" s="90" t="str">
        <f t="shared" si="38"/>
        <v/>
      </c>
      <c r="F289" s="91" t="s">
        <v>282</v>
      </c>
      <c r="G289" s="88" t="str">
        <f>IFERROR(IF(OR(F289="",F289=F288),"",VLOOKUP(F289,A!C$2:$F$469,MATCH($Q$1,A!C$1:$F$1),0)),0)</f>
        <v/>
      </c>
      <c r="H289" s="89" t="str">
        <f t="shared" si="39"/>
        <v/>
      </c>
      <c r="I289" s="90" t="str">
        <f t="shared" si="40"/>
        <v/>
      </c>
      <c r="J289" s="86" t="s">
        <v>291</v>
      </c>
      <c r="K289" s="87" t="str">
        <f>IFERROR(IF(J289="","",IF(J289=J288,"",VLOOKUP(J289,A!D$2:$F$469,MATCH($Q$1,A!D$1:$F$1),0))),0)</f>
        <v/>
      </c>
      <c r="L289" s="87" t="str">
        <f t="shared" si="41"/>
        <v/>
      </c>
      <c r="M289" s="94" t="str">
        <f t="shared" si="42"/>
        <v/>
      </c>
      <c r="N289" s="86" t="s">
        <v>292</v>
      </c>
      <c r="O289" s="86">
        <f t="shared" si="43"/>
        <v>1</v>
      </c>
      <c r="P289" s="86">
        <f t="shared" si="44"/>
        <v>0</v>
      </c>
      <c r="Q289" s="87">
        <v>10</v>
      </c>
      <c r="R289" s="95">
        <f>+IFERROR(VLOOKUP(N289,'Productos PD'!$C$2:$E$349,3,0),VLOOKUP(S289,'Productos PD'!$B$3:$D$349,3,0))</f>
        <v>0</v>
      </c>
    </row>
    <row r="290" spans="1:18" ht="45" x14ac:dyDescent="0.25">
      <c r="A290" s="87">
        <f t="shared" si="36"/>
        <v>4</v>
      </c>
      <c r="B290" s="86" t="s">
        <v>281</v>
      </c>
      <c r="C290" s="88" t="str">
        <f>IFERROR(IF(OR(B290="",B290=B289),"",VLOOKUP(B290,A!B$2:$F$469,MATCH($Q$1,A!B$1:$F$1),0)),0)</f>
        <v/>
      </c>
      <c r="D290" s="89" t="str">
        <f t="shared" si="37"/>
        <v/>
      </c>
      <c r="E290" s="90" t="str">
        <f t="shared" si="38"/>
        <v/>
      </c>
      <c r="F290" s="91" t="s">
        <v>282</v>
      </c>
      <c r="G290" s="88" t="str">
        <f>IFERROR(IF(OR(F290="",F290=F289),"",VLOOKUP(F290,A!C$2:$F$469,MATCH($Q$1,A!C$1:$F$1),0)),0)</f>
        <v/>
      </c>
      <c r="H290" s="89" t="str">
        <f t="shared" si="39"/>
        <v/>
      </c>
      <c r="I290" s="90" t="str">
        <f t="shared" si="40"/>
        <v/>
      </c>
      <c r="J290" s="86" t="s">
        <v>291</v>
      </c>
      <c r="K290" s="87" t="str">
        <f>IFERROR(IF(J290="","",IF(J290=J289,"",VLOOKUP(J290,A!D$2:$F$469,MATCH($Q$1,A!D$1:$F$1),0))),0)</f>
        <v/>
      </c>
      <c r="L290" s="87" t="str">
        <f t="shared" si="41"/>
        <v/>
      </c>
      <c r="M290" s="94" t="str">
        <f t="shared" si="42"/>
        <v/>
      </c>
      <c r="N290" s="86" t="s">
        <v>293</v>
      </c>
      <c r="O290" s="86">
        <f t="shared" si="43"/>
        <v>1</v>
      </c>
      <c r="P290" s="86">
        <f t="shared" si="44"/>
        <v>0</v>
      </c>
      <c r="Q290" s="87">
        <v>10</v>
      </c>
      <c r="R290" s="95">
        <f>+IFERROR(VLOOKUP(N290,'Productos PD'!$C$2:$E$349,3,0),VLOOKUP(S290,'Productos PD'!$B$3:$D$349,3,0))</f>
        <v>0</v>
      </c>
    </row>
    <row r="291" spans="1:18" ht="60" x14ac:dyDescent="0.25">
      <c r="A291" s="87">
        <f t="shared" si="36"/>
        <v>4</v>
      </c>
      <c r="B291" s="86" t="s">
        <v>281</v>
      </c>
      <c r="C291" s="88" t="str">
        <f>IFERROR(IF(OR(B291="",B291=B290),"",VLOOKUP(B291,A!B$2:$F$469,MATCH($Q$1,A!B$1:$F$1),0)),0)</f>
        <v/>
      </c>
      <c r="D291" s="89" t="str">
        <f t="shared" si="37"/>
        <v/>
      </c>
      <c r="E291" s="90" t="str">
        <f t="shared" si="38"/>
        <v/>
      </c>
      <c r="F291" s="91" t="s">
        <v>282</v>
      </c>
      <c r="G291" s="88" t="str">
        <f>IFERROR(IF(OR(F291="",F291=F290),"",VLOOKUP(F291,A!C$2:$F$469,MATCH($Q$1,A!C$1:$F$1),0)),0)</f>
        <v/>
      </c>
      <c r="H291" s="89" t="str">
        <f t="shared" si="39"/>
        <v/>
      </c>
      <c r="I291" s="90" t="str">
        <f t="shared" si="40"/>
        <v/>
      </c>
      <c r="J291" s="86" t="s">
        <v>291</v>
      </c>
      <c r="K291" s="87" t="str">
        <f>IFERROR(IF(J291="","",IF(J291=J290,"",VLOOKUP(J291,A!D$2:$F$469,MATCH($Q$1,A!D$1:$F$1),0))),0)</f>
        <v/>
      </c>
      <c r="L291" s="87" t="str">
        <f t="shared" si="41"/>
        <v/>
      </c>
      <c r="M291" s="94" t="str">
        <f t="shared" si="42"/>
        <v/>
      </c>
      <c r="N291" s="86" t="s">
        <v>877</v>
      </c>
      <c r="O291" s="86">
        <f t="shared" si="43"/>
        <v>2</v>
      </c>
      <c r="P291" s="86">
        <f t="shared" si="44"/>
        <v>0</v>
      </c>
      <c r="Q291" s="87">
        <v>20</v>
      </c>
      <c r="R291" s="95">
        <f>+IFERROR(VLOOKUP(N291,'Productos PD'!$C$2:$E$349,3,0),VLOOKUP(S291,'Productos PD'!$B$3:$D$349,3,0))</f>
        <v>0</v>
      </c>
    </row>
    <row r="292" spans="1:18" ht="45" x14ac:dyDescent="0.25">
      <c r="A292" s="87">
        <f t="shared" si="36"/>
        <v>4</v>
      </c>
      <c r="B292" s="86" t="s">
        <v>281</v>
      </c>
      <c r="C292" s="88" t="str">
        <f>IFERROR(IF(OR(B292="",B292=B291),"",VLOOKUP(B292,A!B$2:$F$469,MATCH($Q$1,A!B$1:$F$1),0)),0)</f>
        <v/>
      </c>
      <c r="D292" s="89" t="str">
        <f t="shared" si="37"/>
        <v/>
      </c>
      <c r="E292" s="90" t="str">
        <f t="shared" si="38"/>
        <v/>
      </c>
      <c r="F292" s="91" t="s">
        <v>282</v>
      </c>
      <c r="G292" s="88" t="str">
        <f>IFERROR(IF(OR(F292="",F292=F291),"",VLOOKUP(F292,A!C$2:$F$469,MATCH($Q$1,A!C$1:$F$1),0)),0)</f>
        <v/>
      </c>
      <c r="H292" s="89" t="str">
        <f t="shared" si="39"/>
        <v/>
      </c>
      <c r="I292" s="90" t="str">
        <f t="shared" si="40"/>
        <v/>
      </c>
      <c r="J292" s="86" t="s">
        <v>291</v>
      </c>
      <c r="K292" s="87" t="str">
        <f>IFERROR(IF(J292="","",IF(J292=J291,"",VLOOKUP(J292,A!D$2:$F$469,MATCH($Q$1,A!D$1:$F$1),0))),0)</f>
        <v/>
      </c>
      <c r="L292" s="87" t="str">
        <f t="shared" si="41"/>
        <v/>
      </c>
      <c r="M292" s="94" t="str">
        <f t="shared" si="42"/>
        <v/>
      </c>
      <c r="N292" s="86" t="s">
        <v>295</v>
      </c>
      <c r="O292" s="86">
        <f t="shared" si="43"/>
        <v>6</v>
      </c>
      <c r="P292" s="86">
        <f t="shared" si="44"/>
        <v>0</v>
      </c>
      <c r="Q292" s="87">
        <v>60</v>
      </c>
      <c r="R292" s="95">
        <f>+IFERROR(VLOOKUP(N292,'Productos PD'!$C$2:$E$349,3,0),VLOOKUP(S292,'Productos PD'!$B$3:$D$349,3,0))</f>
        <v>0</v>
      </c>
    </row>
    <row r="293" spans="1:18" ht="45" hidden="1" x14ac:dyDescent="0.25">
      <c r="A293" s="87">
        <f t="shared" si="36"/>
        <v>2</v>
      </c>
      <c r="B293" s="86" t="s">
        <v>281</v>
      </c>
      <c r="C293" s="88" t="str">
        <f>IFERROR(IF(OR(B293="",B293=B292),"",VLOOKUP(B293,A!B$2:$F$469,MATCH($Q$1,A!B$1:$F$1),0)),0)</f>
        <v/>
      </c>
      <c r="D293" s="89" t="str">
        <f t="shared" si="37"/>
        <v/>
      </c>
      <c r="E293" s="90" t="str">
        <f t="shared" si="38"/>
        <v/>
      </c>
      <c r="F293" s="91" t="s">
        <v>296</v>
      </c>
      <c r="G293" s="88">
        <f>IFERROR(IF(OR(F293="",F293=F292),"",VLOOKUP(F293,A!C$2:$F$469,MATCH($Q$1,A!C$1:$F$1),0)),0)</f>
        <v>30</v>
      </c>
      <c r="H293" s="89">
        <f t="shared" si="39"/>
        <v>0</v>
      </c>
      <c r="I293" s="90">
        <f t="shared" si="40"/>
        <v>0</v>
      </c>
      <c r="K293" s="87" t="str">
        <f>IFERROR(IF(J293="","",IF(J293=J292,"",VLOOKUP(J293,A!D$2:$F$469,MATCH($Q$1,A!D$1:$F$1),0))),0)</f>
        <v/>
      </c>
      <c r="L293" s="87" t="str">
        <f t="shared" si="41"/>
        <v/>
      </c>
      <c r="M293" s="94" t="str">
        <f t="shared" si="42"/>
        <v/>
      </c>
      <c r="O293" s="86" t="str">
        <f t="shared" si="43"/>
        <v/>
      </c>
      <c r="P293" s="86" t="str">
        <f t="shared" si="44"/>
        <v/>
      </c>
      <c r="Q293" s="87">
        <v>30</v>
      </c>
      <c r="R293" s="95" t="e">
        <f>+IFERROR(VLOOKUP(N293,'Productos PD'!$C$2:$E$349,3,0),VLOOKUP(S293,'Productos PD'!$B$3:$D$349,3,0))</f>
        <v>#N/A</v>
      </c>
    </row>
    <row r="294" spans="1:18" ht="45" hidden="1" x14ac:dyDescent="0.25">
      <c r="A294" s="87">
        <f t="shared" si="36"/>
        <v>3</v>
      </c>
      <c r="B294" s="86" t="s">
        <v>281</v>
      </c>
      <c r="C294" s="88" t="str">
        <f>IFERROR(IF(OR(B294="",B294=B293),"",VLOOKUP(B294,A!B$2:$F$469,MATCH($Q$1,A!B$1:$F$1),0)),0)</f>
        <v/>
      </c>
      <c r="D294" s="89" t="str">
        <f t="shared" si="37"/>
        <v/>
      </c>
      <c r="E294" s="90" t="str">
        <f t="shared" si="38"/>
        <v/>
      </c>
      <c r="F294" s="91" t="s">
        <v>296</v>
      </c>
      <c r="G294" s="88" t="str">
        <f>IFERROR(IF(OR(F294="",F294=F293),"",VLOOKUP(F294,A!C$2:$F$469,MATCH($Q$1,A!C$1:$F$1),0)),0)</f>
        <v/>
      </c>
      <c r="H294" s="89" t="str">
        <f t="shared" si="39"/>
        <v/>
      </c>
      <c r="I294" s="90" t="str">
        <f t="shared" si="40"/>
        <v/>
      </c>
      <c r="J294" s="86" t="s">
        <v>297</v>
      </c>
      <c r="K294" s="87">
        <f>IFERROR(IF(J294="","",IF(J294=J293,"",VLOOKUP(J294,A!D$2:$F$469,MATCH($Q$1,A!D$1:$F$1),0))),0)</f>
        <v>10</v>
      </c>
      <c r="L294" s="87">
        <f t="shared" si="41"/>
        <v>0</v>
      </c>
      <c r="M294" s="94">
        <f t="shared" si="42"/>
        <v>0</v>
      </c>
      <c r="O294" s="86" t="str">
        <f t="shared" si="43"/>
        <v/>
      </c>
      <c r="P294" s="86" t="str">
        <f t="shared" si="44"/>
        <v/>
      </c>
      <c r="Q294" s="87">
        <v>10</v>
      </c>
      <c r="R294" s="95" t="e">
        <f>+IFERROR(VLOOKUP(N294,'Productos PD'!$C$2:$E$349,3,0),VLOOKUP(S294,'Productos PD'!$B$3:$D$349,3,0))</f>
        <v>#N/A</v>
      </c>
    </row>
    <row r="295" spans="1:18" ht="60" x14ac:dyDescent="0.25">
      <c r="A295" s="87">
        <f t="shared" si="36"/>
        <v>4</v>
      </c>
      <c r="B295" s="86" t="s">
        <v>281</v>
      </c>
      <c r="C295" s="88" t="str">
        <f>IFERROR(IF(OR(B295="",B295=B294),"",VLOOKUP(B295,A!B$2:$F$469,MATCH($Q$1,A!B$1:$F$1),0)),0)</f>
        <v/>
      </c>
      <c r="D295" s="89" t="str">
        <f t="shared" si="37"/>
        <v/>
      </c>
      <c r="E295" s="90" t="str">
        <f t="shared" si="38"/>
        <v/>
      </c>
      <c r="F295" s="91" t="s">
        <v>296</v>
      </c>
      <c r="G295" s="88" t="str">
        <f>IFERROR(IF(OR(F295="",F295=F294),"",VLOOKUP(F295,A!C$2:$F$469,MATCH($Q$1,A!C$1:$F$1),0)),0)</f>
        <v/>
      </c>
      <c r="H295" s="89" t="str">
        <f t="shared" si="39"/>
        <v/>
      </c>
      <c r="I295" s="90" t="str">
        <f t="shared" si="40"/>
        <v/>
      </c>
      <c r="J295" s="86" t="s">
        <v>297</v>
      </c>
      <c r="K295" s="87" t="str">
        <f>IFERROR(IF(J295="","",IF(J295=J294,"",VLOOKUP(J295,A!D$2:$F$469,MATCH($Q$1,A!D$1:$F$1),0))),0)</f>
        <v/>
      </c>
      <c r="L295" s="87" t="str">
        <f t="shared" si="41"/>
        <v/>
      </c>
      <c r="M295" s="94" t="str">
        <f t="shared" si="42"/>
        <v/>
      </c>
      <c r="N295" s="86" t="s">
        <v>872</v>
      </c>
      <c r="O295" s="86">
        <f t="shared" si="43"/>
        <v>10</v>
      </c>
      <c r="P295" s="86">
        <f t="shared" si="44"/>
        <v>0</v>
      </c>
      <c r="Q295" s="87">
        <v>100</v>
      </c>
      <c r="R295" s="95">
        <f>+IFERROR(VLOOKUP(N295,'Productos PD'!$C$2:$E$349,3,0),VLOOKUP(S295,'Productos PD'!$B$3:$D$349,3,0))</f>
        <v>0</v>
      </c>
    </row>
    <row r="296" spans="1:18" ht="45" hidden="1" x14ac:dyDescent="0.25">
      <c r="A296" s="87">
        <f t="shared" si="36"/>
        <v>3</v>
      </c>
      <c r="B296" s="86" t="s">
        <v>281</v>
      </c>
      <c r="C296" s="88" t="str">
        <f>IFERROR(IF(OR(B296="",B296=B295),"",VLOOKUP(B296,A!B$2:$F$469,MATCH($Q$1,A!B$1:$F$1),0)),0)</f>
        <v/>
      </c>
      <c r="D296" s="89" t="str">
        <f t="shared" si="37"/>
        <v/>
      </c>
      <c r="E296" s="90" t="str">
        <f t="shared" si="38"/>
        <v/>
      </c>
      <c r="F296" s="91" t="s">
        <v>296</v>
      </c>
      <c r="G296" s="88" t="str">
        <f>IFERROR(IF(OR(F296="",F296=F295),"",VLOOKUP(F296,A!C$2:$F$469,MATCH($Q$1,A!C$1:$F$1),0)),0)</f>
        <v/>
      </c>
      <c r="H296" s="89" t="str">
        <f t="shared" si="39"/>
        <v/>
      </c>
      <c r="I296" s="90" t="str">
        <f t="shared" si="40"/>
        <v/>
      </c>
      <c r="J296" s="86" t="s">
        <v>299</v>
      </c>
      <c r="K296" s="87">
        <f>IFERROR(IF(J296="","",IF(J296=J295,"",VLOOKUP(J296,A!D$2:$F$469,MATCH($Q$1,A!D$1:$F$1),0))),0)</f>
        <v>45</v>
      </c>
      <c r="L296" s="87">
        <f t="shared" si="41"/>
        <v>0</v>
      </c>
      <c r="M296" s="94">
        <f t="shared" si="42"/>
        <v>0</v>
      </c>
      <c r="O296" s="86" t="str">
        <f t="shared" si="43"/>
        <v/>
      </c>
      <c r="P296" s="86" t="str">
        <f t="shared" si="44"/>
        <v/>
      </c>
      <c r="Q296" s="87">
        <v>45</v>
      </c>
      <c r="R296" s="95" t="e">
        <f>+IFERROR(VLOOKUP(N296,'Productos PD'!$C$2:$E$349,3,0),VLOOKUP(S296,'Productos PD'!$B$3:$D$349,3,0))</f>
        <v>#N/A</v>
      </c>
    </row>
    <row r="297" spans="1:18" ht="45" x14ac:dyDescent="0.25">
      <c r="A297" s="87">
        <f t="shared" si="36"/>
        <v>4</v>
      </c>
      <c r="B297" s="86" t="s">
        <v>281</v>
      </c>
      <c r="C297" s="88" t="str">
        <f>IFERROR(IF(OR(B297="",B297=B296),"",VLOOKUP(B297,A!B$2:$F$469,MATCH($Q$1,A!B$1:$F$1),0)),0)</f>
        <v/>
      </c>
      <c r="D297" s="89" t="str">
        <f t="shared" si="37"/>
        <v/>
      </c>
      <c r="E297" s="90" t="str">
        <f t="shared" si="38"/>
        <v/>
      </c>
      <c r="F297" s="91" t="s">
        <v>296</v>
      </c>
      <c r="G297" s="88" t="str">
        <f>IFERROR(IF(OR(F297="",F297=F296),"",VLOOKUP(F297,A!C$2:$F$469,MATCH($Q$1,A!C$1:$F$1),0)),0)</f>
        <v/>
      </c>
      <c r="H297" s="89" t="str">
        <f t="shared" si="39"/>
        <v/>
      </c>
      <c r="I297" s="90" t="str">
        <f t="shared" si="40"/>
        <v/>
      </c>
      <c r="J297" s="86" t="s">
        <v>299</v>
      </c>
      <c r="K297" s="87" t="str">
        <f>IFERROR(IF(J297="","",IF(J297=J296,"",VLOOKUP(J297,A!D$2:$F$469,MATCH($Q$1,A!D$1:$F$1),0))),0)</f>
        <v/>
      </c>
      <c r="L297" s="87" t="str">
        <f t="shared" si="41"/>
        <v/>
      </c>
      <c r="M297" s="94" t="str">
        <f t="shared" si="42"/>
        <v/>
      </c>
      <c r="N297" s="86" t="s">
        <v>300</v>
      </c>
      <c r="O297" s="86">
        <f t="shared" si="43"/>
        <v>15.75</v>
      </c>
      <c r="P297" s="86">
        <f t="shared" si="44"/>
        <v>0</v>
      </c>
      <c r="Q297" s="87">
        <v>35</v>
      </c>
      <c r="R297" s="95">
        <f>+IFERROR(VLOOKUP(N297,'Productos PD'!$C$2:$E$349,3,0),VLOOKUP(S297,'Productos PD'!$B$3:$D$349,3,0))</f>
        <v>0</v>
      </c>
    </row>
    <row r="298" spans="1:18" ht="45" x14ac:dyDescent="0.25">
      <c r="A298" s="87">
        <f t="shared" si="36"/>
        <v>4</v>
      </c>
      <c r="B298" s="86" t="s">
        <v>281</v>
      </c>
      <c r="C298" s="88" t="str">
        <f>IFERROR(IF(OR(B298="",B298=B297),"",VLOOKUP(B298,A!B$2:$F$469,MATCH($Q$1,A!B$1:$F$1),0)),0)</f>
        <v/>
      </c>
      <c r="D298" s="89" t="str">
        <f t="shared" si="37"/>
        <v/>
      </c>
      <c r="E298" s="90" t="str">
        <f t="shared" si="38"/>
        <v/>
      </c>
      <c r="F298" s="91" t="s">
        <v>296</v>
      </c>
      <c r="G298" s="88" t="str">
        <f>IFERROR(IF(OR(F298="",F298=F297),"",VLOOKUP(F298,A!C$2:$F$469,MATCH($Q$1,A!C$1:$F$1),0)),0)</f>
        <v/>
      </c>
      <c r="H298" s="89" t="str">
        <f t="shared" si="39"/>
        <v/>
      </c>
      <c r="I298" s="90" t="str">
        <f t="shared" si="40"/>
        <v/>
      </c>
      <c r="J298" s="86" t="s">
        <v>299</v>
      </c>
      <c r="K298" s="87" t="str">
        <f>IFERROR(IF(J298="","",IF(J298=J297,"",VLOOKUP(J298,A!D$2:$F$469,MATCH($Q$1,A!D$1:$F$1),0))),0)</f>
        <v/>
      </c>
      <c r="L298" s="87" t="str">
        <f t="shared" si="41"/>
        <v/>
      </c>
      <c r="M298" s="94" t="str">
        <f t="shared" si="42"/>
        <v/>
      </c>
      <c r="N298" s="86" t="s">
        <v>660</v>
      </c>
      <c r="O298" s="86">
        <f t="shared" si="43"/>
        <v>2.25</v>
      </c>
      <c r="P298" s="86">
        <f t="shared" si="44"/>
        <v>0</v>
      </c>
      <c r="Q298" s="87">
        <v>5</v>
      </c>
      <c r="R298" s="95">
        <f>+IFERROR(VLOOKUP(N298,'Productos PD'!$C$2:$E$349,3,0),VLOOKUP(S298,'Productos PD'!$B$3:$D$349,3,0))</f>
        <v>0</v>
      </c>
    </row>
    <row r="299" spans="1:18" ht="45" x14ac:dyDescent="0.25">
      <c r="A299" s="87">
        <f t="shared" si="36"/>
        <v>4</v>
      </c>
      <c r="B299" s="86" t="s">
        <v>281</v>
      </c>
      <c r="C299" s="88" t="str">
        <f>IFERROR(IF(OR(B299="",B299=B298),"",VLOOKUP(B299,A!B$2:$F$469,MATCH($Q$1,A!B$1:$F$1),0)),0)</f>
        <v/>
      </c>
      <c r="D299" s="89" t="str">
        <f t="shared" si="37"/>
        <v/>
      </c>
      <c r="E299" s="90" t="str">
        <f t="shared" si="38"/>
        <v/>
      </c>
      <c r="F299" s="91" t="s">
        <v>296</v>
      </c>
      <c r="G299" s="88" t="str">
        <f>IFERROR(IF(OR(F299="",F299=F298),"",VLOOKUP(F299,A!C$2:$F$469,MATCH($Q$1,A!C$1:$F$1),0)),0)</f>
        <v/>
      </c>
      <c r="H299" s="89" t="str">
        <f t="shared" si="39"/>
        <v/>
      </c>
      <c r="I299" s="90" t="str">
        <f t="shared" si="40"/>
        <v/>
      </c>
      <c r="J299" s="86" t="s">
        <v>299</v>
      </c>
      <c r="K299" s="87" t="str">
        <f>IFERROR(IF(J299="","",IF(J299=J298,"",VLOOKUP(J299,A!D$2:$F$469,MATCH($Q$1,A!D$1:$F$1),0))),0)</f>
        <v/>
      </c>
      <c r="L299" s="87" t="str">
        <f t="shared" si="41"/>
        <v/>
      </c>
      <c r="M299" s="94" t="str">
        <f t="shared" si="42"/>
        <v/>
      </c>
      <c r="N299" s="86" t="s">
        <v>302</v>
      </c>
      <c r="O299" s="86">
        <f t="shared" si="43"/>
        <v>27</v>
      </c>
      <c r="P299" s="86">
        <f t="shared" si="44"/>
        <v>0</v>
      </c>
      <c r="Q299" s="87">
        <v>60</v>
      </c>
      <c r="R299" s="95">
        <f>+IFERROR(VLOOKUP(N299,'Productos PD'!$C$2:$E$349,3,0),VLOOKUP(S299,'Productos PD'!$B$3:$D$349,3,0))</f>
        <v>0</v>
      </c>
    </row>
    <row r="300" spans="1:18" ht="45" hidden="1" x14ac:dyDescent="0.25">
      <c r="A300" s="87">
        <f t="shared" si="36"/>
        <v>3</v>
      </c>
      <c r="B300" s="86" t="s">
        <v>281</v>
      </c>
      <c r="C300" s="88" t="str">
        <f>IFERROR(IF(OR(B300="",B300=B299),"",VLOOKUP(B300,A!B$2:$F$469,MATCH($Q$1,A!B$1:$F$1),0)),0)</f>
        <v/>
      </c>
      <c r="D300" s="89" t="str">
        <f t="shared" si="37"/>
        <v/>
      </c>
      <c r="E300" s="90" t="str">
        <f t="shared" si="38"/>
        <v/>
      </c>
      <c r="F300" s="91" t="s">
        <v>296</v>
      </c>
      <c r="G300" s="88" t="str">
        <f>IFERROR(IF(OR(F300="",F300=F299),"",VLOOKUP(F300,A!C$2:$F$469,MATCH($Q$1,A!C$1:$F$1),0)),0)</f>
        <v/>
      </c>
      <c r="H300" s="89" t="str">
        <f t="shared" si="39"/>
        <v/>
      </c>
      <c r="I300" s="90" t="str">
        <f t="shared" si="40"/>
        <v/>
      </c>
      <c r="J300" s="86" t="s">
        <v>303</v>
      </c>
      <c r="K300" s="87">
        <f>IFERROR(IF(J300="","",IF(J300=J299,"",VLOOKUP(J300,A!D$2:$F$469,MATCH($Q$1,A!D$1:$F$1),0))),0)</f>
        <v>40</v>
      </c>
      <c r="L300" s="87">
        <f t="shared" si="41"/>
        <v>0</v>
      </c>
      <c r="M300" s="94">
        <f t="shared" si="42"/>
        <v>0</v>
      </c>
      <c r="O300" s="86" t="str">
        <f t="shared" si="43"/>
        <v/>
      </c>
      <c r="P300" s="86" t="str">
        <f t="shared" si="44"/>
        <v/>
      </c>
      <c r="Q300" s="87">
        <v>40</v>
      </c>
      <c r="R300" s="95" t="e">
        <f>+IFERROR(VLOOKUP(N300,'Productos PD'!$C$2:$E$349,3,0),VLOOKUP(S300,'Productos PD'!$B$3:$D$349,3,0))</f>
        <v>#N/A</v>
      </c>
    </row>
    <row r="301" spans="1:18" ht="45" x14ac:dyDescent="0.25">
      <c r="A301" s="87">
        <f t="shared" si="36"/>
        <v>4</v>
      </c>
      <c r="B301" s="86" t="s">
        <v>281</v>
      </c>
      <c r="C301" s="88" t="str">
        <f>IFERROR(IF(OR(B301="",B301=B300),"",VLOOKUP(B301,A!B$2:$F$469,MATCH($Q$1,A!B$1:$F$1),0)),0)</f>
        <v/>
      </c>
      <c r="D301" s="89" t="str">
        <f t="shared" si="37"/>
        <v/>
      </c>
      <c r="E301" s="90" t="str">
        <f t="shared" si="38"/>
        <v/>
      </c>
      <c r="F301" s="91" t="s">
        <v>296</v>
      </c>
      <c r="G301" s="88" t="str">
        <f>IFERROR(IF(OR(F301="",F301=F300),"",VLOOKUP(F301,A!C$2:$F$469,MATCH($Q$1,A!C$1:$F$1),0)),0)</f>
        <v/>
      </c>
      <c r="H301" s="89" t="str">
        <f t="shared" si="39"/>
        <v/>
      </c>
      <c r="I301" s="90" t="str">
        <f t="shared" si="40"/>
        <v/>
      </c>
      <c r="J301" s="86" t="s">
        <v>303</v>
      </c>
      <c r="K301" s="87" t="str">
        <f>IFERROR(IF(J301="","",IF(J301=J300,"",VLOOKUP(J301,A!D$2:$F$469,MATCH($Q$1,A!D$1:$F$1),0))),0)</f>
        <v/>
      </c>
      <c r="L301" s="87" t="str">
        <f t="shared" si="41"/>
        <v/>
      </c>
      <c r="M301" s="94" t="str">
        <f t="shared" si="42"/>
        <v/>
      </c>
      <c r="N301" s="86" t="s">
        <v>874</v>
      </c>
      <c r="O301" s="86">
        <f t="shared" si="43"/>
        <v>6</v>
      </c>
      <c r="P301" s="86">
        <f t="shared" si="44"/>
        <v>0</v>
      </c>
      <c r="Q301" s="87">
        <v>15</v>
      </c>
      <c r="R301" s="95">
        <f>+IFERROR(VLOOKUP(N301,'Productos PD'!$C$2:$E$349,3,0),VLOOKUP(S301,'Productos PD'!$B$3:$D$349,3,0))</f>
        <v>0</v>
      </c>
    </row>
    <row r="302" spans="1:18" ht="45" x14ac:dyDescent="0.25">
      <c r="A302" s="87">
        <f t="shared" si="36"/>
        <v>4</v>
      </c>
      <c r="B302" s="86" t="s">
        <v>281</v>
      </c>
      <c r="C302" s="88" t="str">
        <f>IFERROR(IF(OR(B302="",B302=B301),"",VLOOKUP(B302,A!B$2:$F$469,MATCH($Q$1,A!B$1:$F$1),0)),0)</f>
        <v/>
      </c>
      <c r="D302" s="89" t="str">
        <f t="shared" si="37"/>
        <v/>
      </c>
      <c r="E302" s="90" t="str">
        <f t="shared" si="38"/>
        <v/>
      </c>
      <c r="F302" s="91" t="s">
        <v>296</v>
      </c>
      <c r="G302" s="88" t="str">
        <f>IFERROR(IF(OR(F302="",F302=F301),"",VLOOKUP(F302,A!C$2:$F$469,MATCH($Q$1,A!C$1:$F$1),0)),0)</f>
        <v/>
      </c>
      <c r="H302" s="89" t="str">
        <f t="shared" si="39"/>
        <v/>
      </c>
      <c r="I302" s="90" t="str">
        <f t="shared" si="40"/>
        <v/>
      </c>
      <c r="J302" s="86" t="s">
        <v>303</v>
      </c>
      <c r="K302" s="87" t="str">
        <f>IFERROR(IF(J302="","",IF(J302=J301,"",VLOOKUP(J302,A!D$2:$F$469,MATCH($Q$1,A!D$1:$F$1),0))),0)</f>
        <v/>
      </c>
      <c r="L302" s="87" t="str">
        <f t="shared" si="41"/>
        <v/>
      </c>
      <c r="M302" s="94" t="str">
        <f t="shared" si="42"/>
        <v/>
      </c>
      <c r="N302" s="86" t="s">
        <v>305</v>
      </c>
      <c r="O302" s="86">
        <f t="shared" si="43"/>
        <v>4</v>
      </c>
      <c r="P302" s="86">
        <f t="shared" si="44"/>
        <v>0</v>
      </c>
      <c r="Q302" s="87">
        <v>10</v>
      </c>
      <c r="R302" s="95">
        <f>+IFERROR(VLOOKUP(N302,'Productos PD'!$C$2:$E$349,3,0),VLOOKUP(S302,'Productos PD'!$B$3:$D$349,3,0))</f>
        <v>0</v>
      </c>
    </row>
    <row r="303" spans="1:18" ht="45" x14ac:dyDescent="0.25">
      <c r="A303" s="87">
        <f t="shared" si="36"/>
        <v>4</v>
      </c>
      <c r="B303" s="86" t="s">
        <v>281</v>
      </c>
      <c r="C303" s="88" t="str">
        <f>IFERROR(IF(OR(B303="",B303=B302),"",VLOOKUP(B303,A!B$2:$F$469,MATCH($Q$1,A!B$1:$F$1),0)),0)</f>
        <v/>
      </c>
      <c r="D303" s="89" t="str">
        <f t="shared" si="37"/>
        <v/>
      </c>
      <c r="E303" s="90" t="str">
        <f t="shared" si="38"/>
        <v/>
      </c>
      <c r="F303" s="91" t="s">
        <v>296</v>
      </c>
      <c r="G303" s="88" t="str">
        <f>IFERROR(IF(OR(F303="",F303=F302),"",VLOOKUP(F303,A!C$2:$F$469,MATCH($Q$1,A!C$1:$F$1),0)),0)</f>
        <v/>
      </c>
      <c r="H303" s="89" t="str">
        <f t="shared" si="39"/>
        <v/>
      </c>
      <c r="I303" s="90" t="str">
        <f t="shared" si="40"/>
        <v/>
      </c>
      <c r="J303" s="86" t="s">
        <v>303</v>
      </c>
      <c r="K303" s="87" t="str">
        <f>IFERROR(IF(J303="","",IF(J303=J302,"",VLOOKUP(J303,A!D$2:$F$469,MATCH($Q$1,A!D$1:$F$1),0))),0)</f>
        <v/>
      </c>
      <c r="L303" s="87" t="str">
        <f t="shared" si="41"/>
        <v/>
      </c>
      <c r="M303" s="94" t="str">
        <f t="shared" si="42"/>
        <v/>
      </c>
      <c r="N303" s="86" t="s">
        <v>306</v>
      </c>
      <c r="O303" s="86">
        <f t="shared" si="43"/>
        <v>2</v>
      </c>
      <c r="P303" s="86">
        <f t="shared" si="44"/>
        <v>0</v>
      </c>
      <c r="Q303" s="87">
        <v>5</v>
      </c>
      <c r="R303" s="95">
        <f>+IFERROR(VLOOKUP(N303,'Productos PD'!$C$2:$E$349,3,0),VLOOKUP(S303,'Productos PD'!$B$3:$D$349,3,0))</f>
        <v>0</v>
      </c>
    </row>
    <row r="304" spans="1:18" ht="45" x14ac:dyDescent="0.25">
      <c r="A304" s="87">
        <f t="shared" si="36"/>
        <v>4</v>
      </c>
      <c r="B304" s="86" t="s">
        <v>281</v>
      </c>
      <c r="C304" s="88" t="str">
        <f>IFERROR(IF(OR(B304="",B304=B303),"",VLOOKUP(B304,A!B$2:$F$469,MATCH($Q$1,A!B$1:$F$1),0)),0)</f>
        <v/>
      </c>
      <c r="D304" s="89" t="str">
        <f t="shared" si="37"/>
        <v/>
      </c>
      <c r="E304" s="90" t="str">
        <f t="shared" si="38"/>
        <v/>
      </c>
      <c r="F304" s="91" t="s">
        <v>296</v>
      </c>
      <c r="G304" s="88" t="str">
        <f>IFERROR(IF(OR(F304="",F304=F303),"",VLOOKUP(F304,A!C$2:$F$469,MATCH($Q$1,A!C$1:$F$1),0)),0)</f>
        <v/>
      </c>
      <c r="H304" s="89" t="str">
        <f t="shared" si="39"/>
        <v/>
      </c>
      <c r="I304" s="90" t="str">
        <f t="shared" si="40"/>
        <v/>
      </c>
      <c r="J304" s="86" t="s">
        <v>303</v>
      </c>
      <c r="K304" s="87" t="str">
        <f>IFERROR(IF(J304="","",IF(J304=J303,"",VLOOKUP(J304,A!D$2:$F$469,MATCH($Q$1,A!D$1:$F$1),0))),0)</f>
        <v/>
      </c>
      <c r="L304" s="87" t="str">
        <f t="shared" si="41"/>
        <v/>
      </c>
      <c r="M304" s="94" t="str">
        <f t="shared" si="42"/>
        <v/>
      </c>
      <c r="N304" s="86" t="s">
        <v>873</v>
      </c>
      <c r="O304" s="86">
        <f t="shared" si="43"/>
        <v>23.6</v>
      </c>
      <c r="P304" s="86">
        <f t="shared" si="44"/>
        <v>0</v>
      </c>
      <c r="Q304" s="87">
        <v>59</v>
      </c>
      <c r="R304" s="95">
        <f>+IFERROR(VLOOKUP(N304,'Productos PD'!$C$2:$E$349,3,0),VLOOKUP(S304,'Productos PD'!$B$3:$D$349,3,0))</f>
        <v>0</v>
      </c>
    </row>
    <row r="305" spans="1:19" ht="60" x14ac:dyDescent="0.25">
      <c r="A305" s="87">
        <f t="shared" si="36"/>
        <v>4</v>
      </c>
      <c r="B305" s="86" t="s">
        <v>281</v>
      </c>
      <c r="C305" s="88" t="str">
        <f>IFERROR(IF(OR(B305="",B305=B304),"",VLOOKUP(B305,A!B$2:$F$469,MATCH($Q$1,A!B$1:$F$1),0)),0)</f>
        <v/>
      </c>
      <c r="D305" s="89" t="str">
        <f t="shared" si="37"/>
        <v/>
      </c>
      <c r="E305" s="90" t="str">
        <f t="shared" si="38"/>
        <v/>
      </c>
      <c r="F305" s="91" t="s">
        <v>296</v>
      </c>
      <c r="G305" s="88" t="str">
        <f>IFERROR(IF(OR(F305="",F305=F304),"",VLOOKUP(F305,A!C$2:$F$469,MATCH($Q$1,A!C$1:$F$1),0)),0)</f>
        <v/>
      </c>
      <c r="H305" s="89" t="str">
        <f t="shared" si="39"/>
        <v/>
      </c>
      <c r="I305" s="90" t="str">
        <f t="shared" si="40"/>
        <v/>
      </c>
      <c r="J305" s="86" t="s">
        <v>303</v>
      </c>
      <c r="K305" s="87" t="str">
        <f>IFERROR(IF(J305="","",IF(J305=J304,"",VLOOKUP(J305,A!D$2:$F$469,MATCH($Q$1,A!D$1:$F$1),0))),0)</f>
        <v/>
      </c>
      <c r="L305" s="87" t="str">
        <f t="shared" si="41"/>
        <v/>
      </c>
      <c r="M305" s="94" t="str">
        <f t="shared" si="42"/>
        <v/>
      </c>
      <c r="N305" s="86" t="s">
        <v>308</v>
      </c>
      <c r="O305" s="86">
        <f t="shared" si="43"/>
        <v>0.4</v>
      </c>
      <c r="P305" s="86">
        <f t="shared" si="44"/>
        <v>0</v>
      </c>
      <c r="Q305" s="87">
        <v>1</v>
      </c>
      <c r="R305" s="95">
        <f>+IFERROR(VLOOKUP(N305,'Productos PD'!$C$2:$E$349,3,0),VLOOKUP(S305,'Productos PD'!$B$3:$D$349,3,0))</f>
        <v>0</v>
      </c>
    </row>
    <row r="306" spans="1:19" ht="45" x14ac:dyDescent="0.25">
      <c r="A306" s="87">
        <f t="shared" si="36"/>
        <v>4</v>
      </c>
      <c r="B306" s="86" t="s">
        <v>281</v>
      </c>
      <c r="C306" s="88" t="str">
        <f>IFERROR(IF(OR(B306="",B306=B305),"",VLOOKUP(B306,A!B$2:$F$469,MATCH($Q$1,A!B$1:$F$1),0)),0)</f>
        <v/>
      </c>
      <c r="D306" s="89" t="str">
        <f t="shared" si="37"/>
        <v/>
      </c>
      <c r="E306" s="90" t="str">
        <f t="shared" si="38"/>
        <v/>
      </c>
      <c r="F306" s="91" t="s">
        <v>296</v>
      </c>
      <c r="G306" s="88" t="str">
        <f>IFERROR(IF(OR(F306="",F306=F305),"",VLOOKUP(F306,A!C$2:$F$469,MATCH($Q$1,A!C$1:$F$1),0)),0)</f>
        <v/>
      </c>
      <c r="H306" s="89" t="str">
        <f t="shared" si="39"/>
        <v/>
      </c>
      <c r="I306" s="90" t="str">
        <f t="shared" si="40"/>
        <v/>
      </c>
      <c r="J306" s="86" t="s">
        <v>303</v>
      </c>
      <c r="K306" s="87" t="str">
        <f>IFERROR(IF(J306="","",IF(J306=J305,"",VLOOKUP(J306,A!D$2:$F$469,MATCH($Q$1,A!D$1:$F$1),0))),0)</f>
        <v/>
      </c>
      <c r="L306" s="87" t="str">
        <f t="shared" si="41"/>
        <v/>
      </c>
      <c r="M306" s="94" t="str">
        <f t="shared" si="42"/>
        <v/>
      </c>
      <c r="N306" s="86" t="s">
        <v>309</v>
      </c>
      <c r="O306" s="86">
        <f t="shared" si="43"/>
        <v>4</v>
      </c>
      <c r="P306" s="86">
        <f t="shared" si="44"/>
        <v>0</v>
      </c>
      <c r="Q306" s="87">
        <v>10</v>
      </c>
      <c r="R306" s="95">
        <f>+IFERROR(VLOOKUP(N306,'Productos PD'!$C$2:$E$349,3,0),VLOOKUP(S306,'Productos PD'!$B$3:$D$349,3,0))</f>
        <v>0</v>
      </c>
    </row>
    <row r="307" spans="1:19" ht="75" hidden="1" x14ac:dyDescent="0.25">
      <c r="A307" s="87">
        <f t="shared" si="36"/>
        <v>3</v>
      </c>
      <c r="B307" s="86" t="s">
        <v>281</v>
      </c>
      <c r="C307" s="88" t="str">
        <f>IFERROR(IF(OR(B307="",B307=B306),"",VLOOKUP(B307,A!B$2:$F$469,MATCH($Q$1,A!B$1:$F$1),0)),0)</f>
        <v/>
      </c>
      <c r="D307" s="89" t="str">
        <f t="shared" si="37"/>
        <v/>
      </c>
      <c r="E307" s="90" t="str">
        <f t="shared" si="38"/>
        <v/>
      </c>
      <c r="F307" s="91" t="s">
        <v>296</v>
      </c>
      <c r="G307" s="88" t="str">
        <f>IFERROR(IF(OR(F307="",F307=F306),"",VLOOKUP(F307,A!C$2:$F$469,MATCH($Q$1,A!C$1:$F$1),0)),0)</f>
        <v/>
      </c>
      <c r="H307" s="89" t="str">
        <f t="shared" si="39"/>
        <v/>
      </c>
      <c r="I307" s="90" t="str">
        <f t="shared" si="40"/>
        <v/>
      </c>
      <c r="J307" s="86" t="s">
        <v>310</v>
      </c>
      <c r="K307" s="87">
        <f>IFERROR(IF(J307="","",IF(J307=J306,"",VLOOKUP(J307,A!D$2:$F$469,MATCH($Q$1,A!D$1:$F$1),0))),0)</f>
        <v>5</v>
      </c>
      <c r="L307" s="87">
        <f t="shared" si="41"/>
        <v>0</v>
      </c>
      <c r="M307" s="94">
        <f t="shared" si="42"/>
        <v>0</v>
      </c>
      <c r="O307" s="86" t="str">
        <f t="shared" si="43"/>
        <v/>
      </c>
      <c r="P307" s="86" t="str">
        <f t="shared" si="44"/>
        <v/>
      </c>
      <c r="Q307" s="87">
        <v>5</v>
      </c>
      <c r="R307" s="95" t="e">
        <f>+IFERROR(VLOOKUP(N307,'Productos PD'!$C$2:$E$349,3,0),VLOOKUP(S307,'Productos PD'!$B$3:$D$349,3,0))</f>
        <v>#N/A</v>
      </c>
    </row>
    <row r="308" spans="1:19" ht="75" x14ac:dyDescent="0.25">
      <c r="A308" s="87">
        <f t="shared" si="36"/>
        <v>4</v>
      </c>
      <c r="B308" s="86" t="s">
        <v>281</v>
      </c>
      <c r="C308" s="88" t="str">
        <f>IFERROR(IF(OR(B308="",B308=B307),"",VLOOKUP(B308,A!B$2:$F$469,MATCH($Q$1,A!B$1:$F$1),0)),0)</f>
        <v/>
      </c>
      <c r="D308" s="89" t="str">
        <f t="shared" si="37"/>
        <v/>
      </c>
      <c r="E308" s="90" t="str">
        <f t="shared" si="38"/>
        <v/>
      </c>
      <c r="F308" s="91" t="s">
        <v>296</v>
      </c>
      <c r="G308" s="88" t="str">
        <f>IFERROR(IF(OR(F308="",F308=F307),"",VLOOKUP(F308,A!C$2:$F$469,MATCH($Q$1,A!C$1:$F$1),0)),0)</f>
        <v/>
      </c>
      <c r="H308" s="89" t="str">
        <f t="shared" si="39"/>
        <v/>
      </c>
      <c r="I308" s="90" t="str">
        <f t="shared" si="40"/>
        <v/>
      </c>
      <c r="J308" s="86" t="s">
        <v>310</v>
      </c>
      <c r="K308" s="87" t="str">
        <f>IFERROR(IF(J308="","",IF(J308=J307,"",VLOOKUP(J308,A!D$2:$F$469,MATCH($Q$1,A!D$1:$F$1),0))),0)</f>
        <v/>
      </c>
      <c r="L308" s="87" t="str">
        <f t="shared" si="41"/>
        <v/>
      </c>
      <c r="M308" s="94" t="str">
        <f t="shared" si="42"/>
        <v/>
      </c>
      <c r="N308" s="86" t="s">
        <v>311</v>
      </c>
      <c r="O308" s="86">
        <f t="shared" si="43"/>
        <v>5</v>
      </c>
      <c r="P308" s="86">
        <f t="shared" si="44"/>
        <v>0</v>
      </c>
      <c r="Q308" s="87">
        <v>100</v>
      </c>
      <c r="R308" s="95">
        <f>+IFERROR(VLOOKUP(N308,'Productos PD'!$C$2:$E$349,3,0),VLOOKUP(S308,'Productos PD'!$B$3:$D$349,3,0))</f>
        <v>0</v>
      </c>
    </row>
    <row r="309" spans="1:19" ht="45" hidden="1" x14ac:dyDescent="0.25">
      <c r="A309" s="87">
        <f t="shared" si="36"/>
        <v>2</v>
      </c>
      <c r="B309" s="86" t="s">
        <v>281</v>
      </c>
      <c r="C309" s="88" t="str">
        <f>IFERROR(IF(OR(B309="",B309=B308),"",VLOOKUP(B309,A!B$2:$F$469,MATCH($Q$1,A!B$1:$F$1),0)),0)</f>
        <v/>
      </c>
      <c r="D309" s="89" t="str">
        <f t="shared" si="37"/>
        <v/>
      </c>
      <c r="E309" s="90" t="str">
        <f t="shared" si="38"/>
        <v/>
      </c>
      <c r="F309" s="91" t="s">
        <v>312</v>
      </c>
      <c r="G309" s="88">
        <f>IFERROR(IF(OR(F309="",F309=F308),"",VLOOKUP(F309,A!C$2:$F$469,MATCH($Q$1,A!C$1:$F$1),0)),0)</f>
        <v>5</v>
      </c>
      <c r="H309" s="89">
        <f t="shared" si="39"/>
        <v>0</v>
      </c>
      <c r="I309" s="90">
        <f t="shared" si="40"/>
        <v>0</v>
      </c>
      <c r="K309" s="87" t="str">
        <f>IFERROR(IF(J309="","",IF(J309=J308,"",VLOOKUP(J309,A!D$2:$F$469,MATCH($Q$1,A!D$1:$F$1),0))),0)</f>
        <v/>
      </c>
      <c r="L309" s="87" t="str">
        <f t="shared" si="41"/>
        <v/>
      </c>
      <c r="M309" s="94" t="str">
        <f t="shared" si="42"/>
        <v/>
      </c>
      <c r="O309" s="86" t="str">
        <f t="shared" si="43"/>
        <v/>
      </c>
      <c r="P309" s="86" t="str">
        <f t="shared" si="44"/>
        <v/>
      </c>
      <c r="Q309" s="87">
        <v>5</v>
      </c>
      <c r="R309" s="95" t="e">
        <f>+IFERROR(VLOOKUP(N309,'Productos PD'!$C$2:$E$349,3,0),VLOOKUP(S309,'Productos PD'!$B$3:$D$349,3,0))</f>
        <v>#N/A</v>
      </c>
    </row>
    <row r="310" spans="1:19" ht="45" hidden="1" x14ac:dyDescent="0.25">
      <c r="A310" s="87">
        <f t="shared" si="36"/>
        <v>3</v>
      </c>
      <c r="B310" s="86" t="s">
        <v>281</v>
      </c>
      <c r="C310" s="88" t="str">
        <f>IFERROR(IF(OR(B310="",B310=B309),"",VLOOKUP(B310,A!B$2:$F$469,MATCH($Q$1,A!B$1:$F$1),0)),0)</f>
        <v/>
      </c>
      <c r="D310" s="89" t="str">
        <f t="shared" si="37"/>
        <v/>
      </c>
      <c r="E310" s="90" t="str">
        <f t="shared" si="38"/>
        <v/>
      </c>
      <c r="F310" s="91" t="s">
        <v>312</v>
      </c>
      <c r="G310" s="88" t="str">
        <f>IFERROR(IF(OR(F310="",F310=F309),"",VLOOKUP(F310,A!C$2:$F$469,MATCH($Q$1,A!C$1:$F$1),0)),0)</f>
        <v/>
      </c>
      <c r="H310" s="89" t="str">
        <f t="shared" si="39"/>
        <v/>
      </c>
      <c r="I310" s="90" t="str">
        <f t="shared" si="40"/>
        <v/>
      </c>
      <c r="J310" s="86" t="s">
        <v>313</v>
      </c>
      <c r="K310" s="87">
        <f>IFERROR(IF(J310="","",IF(J310=J309,"",VLOOKUP(J310,A!D$2:$F$469,MATCH($Q$1,A!D$1:$F$1),0))),0)</f>
        <v>13.952999999999999</v>
      </c>
      <c r="L310" s="87">
        <f t="shared" si="41"/>
        <v>0</v>
      </c>
      <c r="M310" s="94">
        <f t="shared" si="42"/>
        <v>0</v>
      </c>
      <c r="O310" s="86" t="str">
        <f t="shared" si="43"/>
        <v/>
      </c>
      <c r="P310" s="86" t="str">
        <f t="shared" si="44"/>
        <v/>
      </c>
      <c r="Q310" s="87">
        <v>13.952999999999999</v>
      </c>
      <c r="R310" s="95" t="e">
        <f>+IFERROR(VLOOKUP(N310,'Productos PD'!$C$2:$E$349,3,0),VLOOKUP(S310,'Productos PD'!$B$3:$D$349,3,0))</f>
        <v>#N/A</v>
      </c>
    </row>
    <row r="311" spans="1:19" ht="105" x14ac:dyDescent="0.25">
      <c r="A311" s="87">
        <f t="shared" si="36"/>
        <v>4</v>
      </c>
      <c r="B311" s="86" t="s">
        <v>281</v>
      </c>
      <c r="C311" s="88" t="str">
        <f>IFERROR(IF(OR(B311="",B311=B310),"",VLOOKUP(B311,A!B$2:$F$469,MATCH($Q$1,A!B$1:$F$1),0)),0)</f>
        <v/>
      </c>
      <c r="D311" s="89" t="str">
        <f t="shared" si="37"/>
        <v/>
      </c>
      <c r="E311" s="90" t="str">
        <f t="shared" si="38"/>
        <v/>
      </c>
      <c r="F311" s="91" t="s">
        <v>312</v>
      </c>
      <c r="G311" s="88" t="str">
        <f>IFERROR(IF(OR(F311="",F311=F310),"",VLOOKUP(F311,A!C$2:$F$469,MATCH($Q$1,A!C$1:$F$1),0)),0)</f>
        <v/>
      </c>
      <c r="H311" s="89" t="str">
        <f t="shared" si="39"/>
        <v/>
      </c>
      <c r="I311" s="90" t="str">
        <f t="shared" si="40"/>
        <v/>
      </c>
      <c r="J311" s="86" t="s">
        <v>313</v>
      </c>
      <c r="K311" s="87" t="str">
        <f>IFERROR(IF(J311="","",IF(J311=J310,"",VLOOKUP(J311,A!D$2:$F$469,MATCH($Q$1,A!D$1:$F$1),0))),0)</f>
        <v/>
      </c>
      <c r="L311" s="87" t="str">
        <f t="shared" si="41"/>
        <v/>
      </c>
      <c r="M311" s="94" t="str">
        <f t="shared" si="42"/>
        <v/>
      </c>
      <c r="N311" s="86" t="s">
        <v>861</v>
      </c>
      <c r="O311" s="86">
        <f t="shared" si="43"/>
        <v>2.9417109899999998</v>
      </c>
      <c r="P311" s="86">
        <f t="shared" si="44"/>
        <v>0</v>
      </c>
      <c r="Q311" s="87">
        <v>21.082999999999998</v>
      </c>
      <c r="R311" s="95">
        <f>+IFERROR(VLOOKUP(N311,'Productos PD'!$C$2:$E$349,3,0),VLOOKUP(S311,'Productos PD'!$B$3:$D$349,3,0))</f>
        <v>0</v>
      </c>
      <c r="S311" s="86">
        <v>3316</v>
      </c>
    </row>
    <row r="312" spans="1:19" ht="60" x14ac:dyDescent="0.25">
      <c r="A312" s="87">
        <f t="shared" si="36"/>
        <v>4</v>
      </c>
      <c r="B312" s="86" t="s">
        <v>281</v>
      </c>
      <c r="C312" s="88" t="str">
        <f>IFERROR(IF(OR(B312="",B312=B311),"",VLOOKUP(B312,A!B$2:$F$469,MATCH($Q$1,A!B$1:$F$1),0)),0)</f>
        <v/>
      </c>
      <c r="D312" s="89" t="str">
        <f t="shared" si="37"/>
        <v/>
      </c>
      <c r="E312" s="90" t="str">
        <f t="shared" si="38"/>
        <v/>
      </c>
      <c r="F312" s="91" t="s">
        <v>312</v>
      </c>
      <c r="G312" s="88" t="str">
        <f>IFERROR(IF(OR(F312="",F312=F311),"",VLOOKUP(F312,A!C$2:$F$469,MATCH($Q$1,A!C$1:$F$1),0)),0)</f>
        <v/>
      </c>
      <c r="H312" s="89" t="str">
        <f t="shared" si="39"/>
        <v/>
      </c>
      <c r="I312" s="90" t="str">
        <f t="shared" si="40"/>
        <v/>
      </c>
      <c r="J312" s="86" t="s">
        <v>313</v>
      </c>
      <c r="K312" s="87" t="str">
        <f>IFERROR(IF(J312="","",IF(J312=J311,"",VLOOKUP(J312,A!D$2:$F$469,MATCH($Q$1,A!D$1:$F$1),0))),0)</f>
        <v/>
      </c>
      <c r="L312" s="87" t="str">
        <f t="shared" si="41"/>
        <v/>
      </c>
      <c r="M312" s="94" t="str">
        <f t="shared" si="42"/>
        <v/>
      </c>
      <c r="N312" s="86" t="s">
        <v>859</v>
      </c>
      <c r="O312" s="86">
        <f t="shared" si="43"/>
        <v>0.65244227999999993</v>
      </c>
      <c r="P312" s="86">
        <f t="shared" si="44"/>
        <v>0</v>
      </c>
      <c r="Q312" s="87">
        <v>4.6760000000000002</v>
      </c>
      <c r="R312" s="95">
        <f>+IFERROR(VLOOKUP(N312,'Productos PD'!$C$2:$E$349,3,0),VLOOKUP(S312,'Productos PD'!$B$3:$D$349,3,0))</f>
        <v>0</v>
      </c>
    </row>
    <row r="313" spans="1:19" ht="60" x14ac:dyDescent="0.25">
      <c r="A313" s="87">
        <f t="shared" si="36"/>
        <v>4</v>
      </c>
      <c r="B313" s="86" t="s">
        <v>281</v>
      </c>
      <c r="C313" s="88" t="str">
        <f>IFERROR(IF(OR(B313="",B313=B312),"",VLOOKUP(B313,A!B$2:$F$469,MATCH($Q$1,A!B$1:$F$1),0)),0)</f>
        <v/>
      </c>
      <c r="D313" s="89" t="str">
        <f t="shared" si="37"/>
        <v/>
      </c>
      <c r="E313" s="90" t="str">
        <f t="shared" si="38"/>
        <v/>
      </c>
      <c r="F313" s="91" t="s">
        <v>312</v>
      </c>
      <c r="G313" s="88" t="str">
        <f>IFERROR(IF(OR(F313="",F313=F312),"",VLOOKUP(F313,A!C$2:$F$469,MATCH($Q$1,A!C$1:$F$1),0)),0)</f>
        <v/>
      </c>
      <c r="H313" s="89" t="str">
        <f t="shared" si="39"/>
        <v/>
      </c>
      <c r="I313" s="90" t="str">
        <f t="shared" si="40"/>
        <v/>
      </c>
      <c r="J313" s="86" t="s">
        <v>313</v>
      </c>
      <c r="K313" s="87" t="str">
        <f>IFERROR(IF(J313="","",IF(J313=J312,"",VLOOKUP(J313,A!D$2:$F$469,MATCH($Q$1,A!D$1:$F$1),0))),0)</f>
        <v/>
      </c>
      <c r="L313" s="87" t="str">
        <f t="shared" si="41"/>
        <v/>
      </c>
      <c r="M313" s="94" t="str">
        <f t="shared" si="42"/>
        <v/>
      </c>
      <c r="N313" s="86" t="s">
        <v>857</v>
      </c>
      <c r="O313" s="86">
        <f t="shared" si="43"/>
        <v>4.0142780999999994</v>
      </c>
      <c r="P313" s="86">
        <f t="shared" si="44"/>
        <v>0</v>
      </c>
      <c r="Q313" s="87">
        <v>28.77</v>
      </c>
      <c r="R313" s="95">
        <f>+IFERROR(VLOOKUP(N313,'Productos PD'!$C$2:$E$349,3,0),VLOOKUP(S313,'Productos PD'!$B$3:$D$349,3,0))</f>
        <v>0</v>
      </c>
    </row>
    <row r="314" spans="1:19" ht="45" x14ac:dyDescent="0.25">
      <c r="A314" s="87">
        <f t="shared" si="36"/>
        <v>4</v>
      </c>
      <c r="B314" s="86" t="s">
        <v>281</v>
      </c>
      <c r="C314" s="88" t="str">
        <f>IFERROR(IF(OR(B314="",B314=B313),"",VLOOKUP(B314,A!B$2:$F$469,MATCH($Q$1,A!B$1:$F$1),0)),0)</f>
        <v/>
      </c>
      <c r="D314" s="89" t="str">
        <f t="shared" si="37"/>
        <v/>
      </c>
      <c r="E314" s="90" t="str">
        <f t="shared" si="38"/>
        <v/>
      </c>
      <c r="F314" s="91" t="s">
        <v>312</v>
      </c>
      <c r="G314" s="88" t="str">
        <f>IFERROR(IF(OR(F314="",F314=F313),"",VLOOKUP(F314,A!C$2:$F$469,MATCH($Q$1,A!C$1:$F$1),0)),0)</f>
        <v/>
      </c>
      <c r="H314" s="89" t="str">
        <f t="shared" si="39"/>
        <v/>
      </c>
      <c r="I314" s="90" t="str">
        <f t="shared" si="40"/>
        <v/>
      </c>
      <c r="J314" s="86" t="s">
        <v>313</v>
      </c>
      <c r="K314" s="87" t="str">
        <f>IFERROR(IF(J314="","",IF(J314=J313,"",VLOOKUP(J314,A!D$2:$F$469,MATCH($Q$1,A!D$1:$F$1),0))),0)</f>
        <v/>
      </c>
      <c r="L314" s="87" t="str">
        <f t="shared" si="41"/>
        <v/>
      </c>
      <c r="M314" s="94" t="str">
        <f t="shared" si="42"/>
        <v/>
      </c>
      <c r="N314" s="86" t="s">
        <v>317</v>
      </c>
      <c r="O314" s="86">
        <f t="shared" si="43"/>
        <v>3.2504908799999996</v>
      </c>
      <c r="P314" s="86">
        <f t="shared" si="44"/>
        <v>0</v>
      </c>
      <c r="Q314" s="87">
        <v>23.295999999999999</v>
      </c>
      <c r="R314" s="95">
        <f>+IFERROR(VLOOKUP(N314,'Productos PD'!$C$2:$E$349,3,0),VLOOKUP(S314,'Productos PD'!$B$3:$D$349,3,0))</f>
        <v>0</v>
      </c>
    </row>
    <row r="315" spans="1:19" ht="105" x14ac:dyDescent="0.25">
      <c r="A315" s="87">
        <f t="shared" si="36"/>
        <v>4</v>
      </c>
      <c r="B315" s="86" t="s">
        <v>281</v>
      </c>
      <c r="C315" s="88" t="str">
        <f>IFERROR(IF(OR(B315="",B315=B314),"",VLOOKUP(B315,A!B$2:$F$469,MATCH($Q$1,A!B$1:$F$1),0)),0)</f>
        <v/>
      </c>
      <c r="D315" s="89" t="str">
        <f t="shared" si="37"/>
        <v/>
      </c>
      <c r="E315" s="90" t="str">
        <f t="shared" si="38"/>
        <v/>
      </c>
      <c r="F315" s="91" t="s">
        <v>312</v>
      </c>
      <c r="G315" s="88" t="str">
        <f>IFERROR(IF(OR(F315="",F315=F314),"",VLOOKUP(F315,A!C$2:$F$469,MATCH($Q$1,A!C$1:$F$1),0)),0)</f>
        <v/>
      </c>
      <c r="H315" s="89" t="str">
        <f t="shared" si="39"/>
        <v/>
      </c>
      <c r="I315" s="90" t="str">
        <f t="shared" si="40"/>
        <v/>
      </c>
      <c r="J315" s="86" t="s">
        <v>313</v>
      </c>
      <c r="K315" s="87" t="str">
        <f>IFERROR(IF(J315="","",IF(J315=J314,"",VLOOKUP(J315,A!D$2:$F$469,MATCH($Q$1,A!D$1:$F$1),0))),0)</f>
        <v/>
      </c>
      <c r="L315" s="87" t="str">
        <f t="shared" si="41"/>
        <v/>
      </c>
      <c r="M315" s="94" t="str">
        <f t="shared" si="42"/>
        <v/>
      </c>
      <c r="N315" s="86" t="s">
        <v>858</v>
      </c>
      <c r="O315" s="86">
        <f t="shared" si="43"/>
        <v>1.5715263899999998</v>
      </c>
      <c r="P315" s="86">
        <f t="shared" si="44"/>
        <v>0</v>
      </c>
      <c r="Q315" s="87">
        <v>11.263</v>
      </c>
      <c r="R315" s="95">
        <f>+IFERROR(VLOOKUP(N315,'Productos PD'!$C$2:$E$349,3,0),VLOOKUP(S315,'Productos PD'!$B$3:$D$349,3,0))</f>
        <v>0</v>
      </c>
      <c r="S315" s="86">
        <v>3313</v>
      </c>
    </row>
    <row r="316" spans="1:19" ht="45" x14ac:dyDescent="0.25">
      <c r="A316" s="87">
        <f t="shared" si="36"/>
        <v>4</v>
      </c>
      <c r="B316" s="86" t="s">
        <v>281</v>
      </c>
      <c r="C316" s="88" t="str">
        <f>IFERROR(IF(OR(B316="",B316=B315),"",VLOOKUP(B316,A!B$2:$F$469,MATCH($Q$1,A!B$1:$F$1),0)),0)</f>
        <v/>
      </c>
      <c r="D316" s="89" t="str">
        <f t="shared" si="37"/>
        <v/>
      </c>
      <c r="E316" s="90" t="str">
        <f t="shared" si="38"/>
        <v/>
      </c>
      <c r="F316" s="91" t="s">
        <v>312</v>
      </c>
      <c r="G316" s="88" t="str">
        <f>IFERROR(IF(OR(F316="",F316=F315),"",VLOOKUP(F316,A!C$2:$F$469,MATCH($Q$1,A!C$1:$F$1),0)),0)</f>
        <v/>
      </c>
      <c r="H316" s="89" t="str">
        <f t="shared" si="39"/>
        <v/>
      </c>
      <c r="I316" s="90" t="str">
        <f t="shared" si="40"/>
        <v/>
      </c>
      <c r="J316" s="86" t="s">
        <v>313</v>
      </c>
      <c r="K316" s="87" t="str">
        <f>IFERROR(IF(J316="","",IF(J316=J315,"",VLOOKUP(J316,A!D$2:$F$469,MATCH($Q$1,A!D$1:$F$1),0))),0)</f>
        <v/>
      </c>
      <c r="L316" s="87" t="str">
        <f t="shared" si="41"/>
        <v/>
      </c>
      <c r="M316" s="94" t="str">
        <f t="shared" si="42"/>
        <v/>
      </c>
      <c r="N316" s="86" t="s">
        <v>860</v>
      </c>
      <c r="O316" s="86">
        <f t="shared" si="43"/>
        <v>1.52255136</v>
      </c>
      <c r="P316" s="86">
        <f t="shared" si="44"/>
        <v>0</v>
      </c>
      <c r="Q316" s="87">
        <v>10.912000000000001</v>
      </c>
      <c r="R316" s="95">
        <f>+IFERROR(VLOOKUP(N316,'Productos PD'!$C$2:$E$349,3,0),VLOOKUP(S316,'Productos PD'!$B$3:$D$349,3,0))</f>
        <v>0</v>
      </c>
    </row>
    <row r="317" spans="1:19" ht="45" hidden="1" x14ac:dyDescent="0.25">
      <c r="A317" s="87">
        <f t="shared" si="36"/>
        <v>3</v>
      </c>
      <c r="B317" s="86" t="s">
        <v>281</v>
      </c>
      <c r="C317" s="88" t="str">
        <f>IFERROR(IF(OR(B317="",B317=B316),"",VLOOKUP(B317,A!B$2:$F$469,MATCH($Q$1,A!B$1:$F$1),0)),0)</f>
        <v/>
      </c>
      <c r="D317" s="89" t="str">
        <f t="shared" si="37"/>
        <v/>
      </c>
      <c r="E317" s="90" t="str">
        <f t="shared" si="38"/>
        <v/>
      </c>
      <c r="F317" s="91" t="s">
        <v>312</v>
      </c>
      <c r="G317" s="88" t="str">
        <f>IFERROR(IF(OR(F317="",F317=F316),"",VLOOKUP(F317,A!C$2:$F$469,MATCH($Q$1,A!C$1:$F$1),0)),0)</f>
        <v/>
      </c>
      <c r="H317" s="89" t="str">
        <f t="shared" si="39"/>
        <v/>
      </c>
      <c r="I317" s="90" t="str">
        <f t="shared" si="40"/>
        <v/>
      </c>
      <c r="J317" s="86" t="s">
        <v>320</v>
      </c>
      <c r="K317" s="87">
        <f>IFERROR(IF(J317="","",IF(J317=J316,"",VLOOKUP(J317,A!D$2:$F$469,MATCH($Q$1,A!D$1:$F$1),0))),0)</f>
        <v>19.792999999999999</v>
      </c>
      <c r="L317" s="87">
        <f t="shared" si="41"/>
        <v>0</v>
      </c>
      <c r="M317" s="94">
        <f t="shared" si="42"/>
        <v>0</v>
      </c>
      <c r="O317" s="86" t="str">
        <f t="shared" si="43"/>
        <v/>
      </c>
      <c r="P317" s="86" t="str">
        <f t="shared" si="44"/>
        <v/>
      </c>
      <c r="Q317" s="87">
        <v>19.792999999999999</v>
      </c>
      <c r="R317" s="95" t="e">
        <f>+IFERROR(VLOOKUP(N317,'Productos PD'!$C$2:$E$349,3,0),VLOOKUP(S317,'Productos PD'!$B$3:$D$349,3,0))</f>
        <v>#N/A</v>
      </c>
    </row>
    <row r="318" spans="1:19" ht="45" x14ac:dyDescent="0.25">
      <c r="A318" s="87">
        <f t="shared" si="36"/>
        <v>4</v>
      </c>
      <c r="B318" s="86" t="s">
        <v>281</v>
      </c>
      <c r="C318" s="88" t="str">
        <f>IFERROR(IF(OR(B318="",B318=B317),"",VLOOKUP(B318,A!B$2:$F$469,MATCH($Q$1,A!B$1:$F$1),0)),0)</f>
        <v/>
      </c>
      <c r="D318" s="89" t="str">
        <f t="shared" si="37"/>
        <v/>
      </c>
      <c r="E318" s="90" t="str">
        <f t="shared" si="38"/>
        <v/>
      </c>
      <c r="F318" s="91" t="s">
        <v>312</v>
      </c>
      <c r="G318" s="88" t="str">
        <f>IFERROR(IF(OR(F318="",F318=F317),"",VLOOKUP(F318,A!C$2:$F$469,MATCH($Q$1,A!C$1:$F$1),0)),0)</f>
        <v/>
      </c>
      <c r="H318" s="89" t="str">
        <f t="shared" si="39"/>
        <v/>
      </c>
      <c r="I318" s="90" t="str">
        <f t="shared" si="40"/>
        <v/>
      </c>
      <c r="J318" s="86" t="s">
        <v>320</v>
      </c>
      <c r="K318" s="87" t="str">
        <f>IFERROR(IF(J318="","",IF(J318=J317,"",VLOOKUP(J318,A!D$2:$F$469,MATCH($Q$1,A!D$1:$F$1),0))),0)</f>
        <v/>
      </c>
      <c r="L318" s="87" t="str">
        <f t="shared" si="41"/>
        <v/>
      </c>
      <c r="M318" s="94" t="str">
        <f t="shared" si="42"/>
        <v/>
      </c>
      <c r="N318" s="86" t="s">
        <v>321</v>
      </c>
      <c r="O318" s="86">
        <f t="shared" si="43"/>
        <v>0.98965000000000003</v>
      </c>
      <c r="P318" s="86">
        <f t="shared" si="44"/>
        <v>0</v>
      </c>
      <c r="Q318" s="87">
        <v>5</v>
      </c>
      <c r="R318" s="95">
        <f>+IFERROR(VLOOKUP(N318,'Productos PD'!$C$2:$E$349,3,0),VLOOKUP(S318,'Productos PD'!$B$3:$D$349,3,0))</f>
        <v>0</v>
      </c>
    </row>
    <row r="319" spans="1:19" ht="75" x14ac:dyDescent="0.25">
      <c r="A319" s="87">
        <f t="shared" si="36"/>
        <v>4</v>
      </c>
      <c r="B319" s="86" t="s">
        <v>281</v>
      </c>
      <c r="C319" s="88" t="str">
        <f>IFERROR(IF(OR(B319="",B319=B318),"",VLOOKUP(B319,A!B$2:$F$469,MATCH($Q$1,A!B$1:$F$1),0)),0)</f>
        <v/>
      </c>
      <c r="D319" s="89" t="str">
        <f t="shared" si="37"/>
        <v/>
      </c>
      <c r="E319" s="90" t="str">
        <f t="shared" si="38"/>
        <v/>
      </c>
      <c r="F319" s="91" t="s">
        <v>312</v>
      </c>
      <c r="G319" s="88" t="str">
        <f>IFERROR(IF(OR(F319="",F319=F318),"",VLOOKUP(F319,A!C$2:$F$469,MATCH($Q$1,A!C$1:$F$1),0)),0)</f>
        <v/>
      </c>
      <c r="H319" s="89" t="str">
        <f t="shared" si="39"/>
        <v/>
      </c>
      <c r="I319" s="90" t="str">
        <f t="shared" si="40"/>
        <v/>
      </c>
      <c r="J319" s="86" t="s">
        <v>320</v>
      </c>
      <c r="K319" s="87" t="str">
        <f>IFERROR(IF(J319="","",IF(J319=J318,"",VLOOKUP(J319,A!D$2:$F$469,MATCH($Q$1,A!D$1:$F$1),0))),0)</f>
        <v/>
      </c>
      <c r="L319" s="87" t="str">
        <f t="shared" si="41"/>
        <v/>
      </c>
      <c r="M319" s="94" t="str">
        <f t="shared" si="42"/>
        <v/>
      </c>
      <c r="N319" s="86" t="s">
        <v>866</v>
      </c>
      <c r="O319" s="86">
        <f t="shared" si="43"/>
        <v>0.98965000000000003</v>
      </c>
      <c r="P319" s="86">
        <f t="shared" si="44"/>
        <v>0</v>
      </c>
      <c r="Q319" s="87">
        <v>5</v>
      </c>
      <c r="R319" s="95">
        <f>+IFERROR(VLOOKUP(N319,'Productos PD'!$C$2:$E$349,3,0),VLOOKUP(S319,'Productos PD'!$B$3:$D$349,3,0))</f>
        <v>0</v>
      </c>
      <c r="S319" s="86">
        <v>3332</v>
      </c>
    </row>
    <row r="320" spans="1:19" ht="45" x14ac:dyDescent="0.25">
      <c r="A320" s="87">
        <f t="shared" si="36"/>
        <v>4</v>
      </c>
      <c r="B320" s="86" t="s">
        <v>281</v>
      </c>
      <c r="C320" s="88" t="str">
        <f>IFERROR(IF(OR(B320="",B320=B319),"",VLOOKUP(B320,A!B$2:$F$469,MATCH($Q$1,A!B$1:$F$1),0)),0)</f>
        <v/>
      </c>
      <c r="D320" s="89" t="str">
        <f t="shared" si="37"/>
        <v/>
      </c>
      <c r="E320" s="90" t="str">
        <f t="shared" si="38"/>
        <v/>
      </c>
      <c r="F320" s="91" t="s">
        <v>312</v>
      </c>
      <c r="G320" s="88" t="str">
        <f>IFERROR(IF(OR(F320="",F320=F319),"",VLOOKUP(F320,A!C$2:$F$469,MATCH($Q$1,A!C$1:$F$1),0)),0)</f>
        <v/>
      </c>
      <c r="H320" s="89" t="str">
        <f t="shared" si="39"/>
        <v/>
      </c>
      <c r="I320" s="90" t="str">
        <f t="shared" si="40"/>
        <v/>
      </c>
      <c r="J320" s="86" t="s">
        <v>320</v>
      </c>
      <c r="K320" s="87" t="str">
        <f>IFERROR(IF(J320="","",IF(J320=J319,"",VLOOKUP(J320,A!D$2:$F$469,MATCH($Q$1,A!D$1:$F$1),0))),0)</f>
        <v/>
      </c>
      <c r="L320" s="87" t="str">
        <f t="shared" si="41"/>
        <v/>
      </c>
      <c r="M320" s="94" t="str">
        <f t="shared" si="42"/>
        <v/>
      </c>
      <c r="N320" s="86" t="s">
        <v>867</v>
      </c>
      <c r="O320" s="86">
        <f t="shared" si="43"/>
        <v>17.813699999999997</v>
      </c>
      <c r="P320" s="86">
        <f t="shared" si="44"/>
        <v>0</v>
      </c>
      <c r="Q320" s="87">
        <v>90</v>
      </c>
      <c r="R320" s="95">
        <f>+IFERROR(VLOOKUP(N320,'Productos PD'!$C$2:$E$349,3,0),VLOOKUP(S320,'Productos PD'!$B$3:$D$349,3,0))</f>
        <v>0</v>
      </c>
    </row>
    <row r="321" spans="1:19" ht="45" hidden="1" x14ac:dyDescent="0.25">
      <c r="A321" s="87">
        <f t="shared" si="36"/>
        <v>3</v>
      </c>
      <c r="B321" s="86" t="s">
        <v>281</v>
      </c>
      <c r="C321" s="88" t="str">
        <f>IFERROR(IF(OR(B321="",B321=B320),"",VLOOKUP(B321,A!B$2:$F$469,MATCH($Q$1,A!B$1:$F$1),0)),0)</f>
        <v/>
      </c>
      <c r="D321" s="89" t="str">
        <f t="shared" si="37"/>
        <v/>
      </c>
      <c r="E321" s="90" t="str">
        <f t="shared" si="38"/>
        <v/>
      </c>
      <c r="F321" s="91" t="s">
        <v>312</v>
      </c>
      <c r="G321" s="88" t="str">
        <f>IFERROR(IF(OR(F321="",F321=F320),"",VLOOKUP(F321,A!C$2:$F$469,MATCH($Q$1,A!C$1:$F$1),0)),0)</f>
        <v/>
      </c>
      <c r="H321" s="89" t="str">
        <f t="shared" si="39"/>
        <v/>
      </c>
      <c r="I321" s="90" t="str">
        <f t="shared" si="40"/>
        <v/>
      </c>
      <c r="J321" s="86" t="s">
        <v>324</v>
      </c>
      <c r="K321" s="87">
        <f>IFERROR(IF(J321="","",IF(J321=J320,"",VLOOKUP(J321,A!D$2:$F$469,MATCH($Q$1,A!D$1:$F$1),0))),0)</f>
        <v>66.254000000000005</v>
      </c>
      <c r="L321" s="87">
        <f t="shared" si="41"/>
        <v>0</v>
      </c>
      <c r="M321" s="94">
        <f t="shared" si="42"/>
        <v>0</v>
      </c>
      <c r="O321" s="86" t="str">
        <f t="shared" si="43"/>
        <v/>
      </c>
      <c r="P321" s="86" t="str">
        <f t="shared" si="44"/>
        <v/>
      </c>
      <c r="Q321" s="87">
        <v>66.254000000000005</v>
      </c>
      <c r="R321" s="95" t="e">
        <f>+IFERROR(VLOOKUP(N321,'Productos PD'!$C$2:$E$349,3,0),VLOOKUP(S321,'Productos PD'!$B$3:$D$349,3,0))</f>
        <v>#N/A</v>
      </c>
    </row>
    <row r="322" spans="1:19" ht="60" x14ac:dyDescent="0.25">
      <c r="A322" s="87">
        <f t="shared" si="36"/>
        <v>4</v>
      </c>
      <c r="B322" s="86" t="s">
        <v>281</v>
      </c>
      <c r="C322" s="88" t="str">
        <f>IFERROR(IF(OR(B322="",B322=B321),"",VLOOKUP(B322,A!B$2:$F$469,MATCH($Q$1,A!B$1:$F$1),0)),0)</f>
        <v/>
      </c>
      <c r="D322" s="89" t="str">
        <f t="shared" si="37"/>
        <v/>
      </c>
      <c r="E322" s="90" t="str">
        <f t="shared" si="38"/>
        <v/>
      </c>
      <c r="F322" s="91" t="s">
        <v>312</v>
      </c>
      <c r="G322" s="88" t="str">
        <f>IFERROR(IF(OR(F322="",F322=F321),"",VLOOKUP(F322,A!C$2:$F$469,MATCH($Q$1,A!C$1:$F$1),0)),0)</f>
        <v/>
      </c>
      <c r="H322" s="89" t="str">
        <f t="shared" si="39"/>
        <v/>
      </c>
      <c r="I322" s="90" t="str">
        <f t="shared" si="40"/>
        <v/>
      </c>
      <c r="J322" s="86" t="s">
        <v>324</v>
      </c>
      <c r="K322" s="87" t="str">
        <f>IFERROR(IF(J322="","",IF(J322=J321,"",VLOOKUP(J322,A!D$2:$F$469,MATCH($Q$1,A!D$1:$F$1),0))),0)</f>
        <v/>
      </c>
      <c r="L322" s="87" t="str">
        <f t="shared" si="41"/>
        <v/>
      </c>
      <c r="M322" s="94" t="str">
        <f t="shared" si="42"/>
        <v/>
      </c>
      <c r="N322" s="86" t="s">
        <v>325</v>
      </c>
      <c r="O322" s="86">
        <f t="shared" si="43"/>
        <v>43.065100000000001</v>
      </c>
      <c r="P322" s="86">
        <f t="shared" si="44"/>
        <v>0</v>
      </c>
      <c r="Q322" s="87">
        <v>65</v>
      </c>
      <c r="R322" s="95">
        <f>+IFERROR(VLOOKUP(N322,'Productos PD'!$C$2:$E$349,3,0),VLOOKUP(S322,'Productos PD'!$B$3:$D$349,3,0))</f>
        <v>0</v>
      </c>
    </row>
    <row r="323" spans="1:19" ht="60" x14ac:dyDescent="0.25">
      <c r="A323" s="87">
        <f t="shared" ref="A323:A386" si="45">+IF(O323&lt;&gt;"",4,IF(K323&lt;&gt;"",3,IF(G323&lt;&gt;"",2,IF(C323&lt;&gt;"",1,""))))</f>
        <v>4</v>
      </c>
      <c r="B323" s="86" t="s">
        <v>281</v>
      </c>
      <c r="C323" s="88" t="str">
        <f>IFERROR(IF(OR(B323="",B323=B322),"",VLOOKUP(B323,A!B$2:$F$469,MATCH($Q$1,A!B$1:$F$1),0)),0)</f>
        <v/>
      </c>
      <c r="D323" s="89" t="str">
        <f t="shared" ref="D323:D386" si="46">IFERROR(IF(C323="","",C323*E323),0)</f>
        <v/>
      </c>
      <c r="E323" s="90" t="str">
        <f t="shared" ref="E323:E386" si="47">IFERROR(IF(C323="","",SUMPRODUCT(($B$2:$B$469=B323)*1,$H$2:$H$469)/100),0)</f>
        <v/>
      </c>
      <c r="F323" s="91" t="s">
        <v>312</v>
      </c>
      <c r="G323" s="88" t="str">
        <f>IFERROR(IF(OR(F323="",F323=F322),"",VLOOKUP(F323,A!C$2:$F$469,MATCH($Q$1,A!C$1:$F$1),0)),0)</f>
        <v/>
      </c>
      <c r="H323" s="89" t="str">
        <f t="shared" si="39"/>
        <v/>
      </c>
      <c r="I323" s="90" t="str">
        <f t="shared" si="40"/>
        <v/>
      </c>
      <c r="J323" s="86" t="s">
        <v>324</v>
      </c>
      <c r="K323" s="87" t="str">
        <f>IFERROR(IF(J323="","",IF(J323=J322,"",VLOOKUP(J323,A!D$2:$F$469,MATCH($Q$1,A!D$1:$F$1),0))),0)</f>
        <v/>
      </c>
      <c r="L323" s="87" t="str">
        <f t="shared" si="41"/>
        <v/>
      </c>
      <c r="M323" s="94" t="str">
        <f t="shared" si="42"/>
        <v/>
      </c>
      <c r="N323" s="86" t="s">
        <v>864</v>
      </c>
      <c r="O323" s="86">
        <f t="shared" si="43"/>
        <v>16.563500000000001</v>
      </c>
      <c r="P323" s="86">
        <f t="shared" si="44"/>
        <v>0</v>
      </c>
      <c r="Q323" s="87">
        <v>25</v>
      </c>
      <c r="R323" s="95">
        <f>+IFERROR(VLOOKUP(N323,'Productos PD'!$C$2:$E$349,3,0),VLOOKUP(S323,'Productos PD'!$B$3:$D$349,3,0))</f>
        <v>0</v>
      </c>
    </row>
    <row r="324" spans="1:19" ht="60" x14ac:dyDescent="0.25">
      <c r="A324" s="87">
        <f t="shared" si="45"/>
        <v>4</v>
      </c>
      <c r="B324" s="86" t="s">
        <v>281</v>
      </c>
      <c r="C324" s="88" t="str">
        <f>IFERROR(IF(OR(B324="",B324=B323),"",VLOOKUP(B324,A!B$2:$F$469,MATCH($Q$1,A!B$1:$F$1),0)),0)</f>
        <v/>
      </c>
      <c r="D324" s="89" t="str">
        <f t="shared" si="46"/>
        <v/>
      </c>
      <c r="E324" s="90" t="str">
        <f t="shared" si="47"/>
        <v/>
      </c>
      <c r="F324" s="91" t="s">
        <v>312</v>
      </c>
      <c r="G324" s="88" t="str">
        <f>IFERROR(IF(OR(F324="",F324=F323),"",VLOOKUP(F324,A!C$2:$F$469,MATCH($Q$1,A!C$1:$F$1),0)),0)</f>
        <v/>
      </c>
      <c r="H324" s="89" t="str">
        <f t="shared" ref="H324:H387" si="48">IFERROR(IF(G324="","",G324*I324),0)</f>
        <v/>
      </c>
      <c r="I324" s="90" t="str">
        <f t="shared" ref="I324:I387" si="49">IFERROR(IF(G324="","",SUMPRODUCT(($F$3:$F$469=F324)*1,$L$3:$L$469)/100),0)</f>
        <v/>
      </c>
      <c r="J324" s="86" t="s">
        <v>324</v>
      </c>
      <c r="K324" s="87" t="str">
        <f>IFERROR(IF(J324="","",IF(J324=J323,"",VLOOKUP(J324,A!D$2:$F$469,MATCH($Q$1,A!D$1:$F$1),0))),0)</f>
        <v/>
      </c>
      <c r="L324" s="87" t="str">
        <f t="shared" si="41"/>
        <v/>
      </c>
      <c r="M324" s="94" t="str">
        <f t="shared" si="42"/>
        <v/>
      </c>
      <c r="N324" s="86" t="s">
        <v>862</v>
      </c>
      <c r="O324" s="86">
        <f t="shared" si="43"/>
        <v>3.3127000000000004</v>
      </c>
      <c r="P324" s="86">
        <f t="shared" si="44"/>
        <v>0</v>
      </c>
      <c r="Q324" s="87">
        <v>5</v>
      </c>
      <c r="R324" s="95">
        <f>+IFERROR(VLOOKUP(N324,'Productos PD'!$C$2:$E$349,3,0),VLOOKUP(S324,'Productos PD'!$B$3:$D$349,3,0))</f>
        <v>0</v>
      </c>
    </row>
    <row r="325" spans="1:19" ht="120" x14ac:dyDescent="0.25">
      <c r="A325" s="87">
        <f t="shared" si="45"/>
        <v>4</v>
      </c>
      <c r="B325" s="86" t="s">
        <v>281</v>
      </c>
      <c r="C325" s="88" t="str">
        <f>IFERROR(IF(OR(B325="",B325=B324),"",VLOOKUP(B325,A!B$2:$F$469,MATCH($Q$1,A!B$1:$F$1),0)),0)</f>
        <v/>
      </c>
      <c r="D325" s="89" t="str">
        <f t="shared" si="46"/>
        <v/>
      </c>
      <c r="E325" s="90" t="str">
        <f t="shared" si="47"/>
        <v/>
      </c>
      <c r="F325" s="91" t="s">
        <v>312</v>
      </c>
      <c r="G325" s="88" t="str">
        <f>IFERROR(IF(OR(F325="",F325=F324),"",VLOOKUP(F325,A!C$2:$F$469,MATCH($Q$1,A!C$1:$F$1),0)),0)</f>
        <v/>
      </c>
      <c r="H325" s="89" t="str">
        <f t="shared" si="48"/>
        <v/>
      </c>
      <c r="I325" s="90" t="str">
        <f t="shared" si="49"/>
        <v/>
      </c>
      <c r="J325" s="86" t="s">
        <v>324</v>
      </c>
      <c r="K325" s="87" t="str">
        <f>IFERROR(IF(J325="","",IF(J325=J324,"",VLOOKUP(J325,A!D$2:$F$469,MATCH($Q$1,A!D$1:$F$1),0))),0)</f>
        <v/>
      </c>
      <c r="L325" s="87" t="str">
        <f t="shared" ref="L325:L388" si="50">IF(OR(J325="",J325=J324),"",SUMPRODUCT(($J$4:$J$469=J325)*1,$P$4:$P$469))</f>
        <v/>
      </c>
      <c r="M325" s="94" t="str">
        <f t="shared" ref="M325:M388" si="51">IFERROR(IF(L325="","",L325/K325),0)</f>
        <v/>
      </c>
      <c r="N325" s="86" t="s">
        <v>863</v>
      </c>
      <c r="O325" s="86">
        <f t="shared" si="43"/>
        <v>3.3127000000000004</v>
      </c>
      <c r="P325" s="86">
        <f t="shared" si="44"/>
        <v>0</v>
      </c>
      <c r="Q325" s="87">
        <v>5</v>
      </c>
      <c r="R325" s="95">
        <f>+IFERROR(VLOOKUP(N325,'Productos PD'!$C$2:$E$349,3,0),VLOOKUP(S325,'Productos PD'!$B$3:$D$349,3,0))</f>
        <v>0</v>
      </c>
      <c r="S325" s="86">
        <v>3322</v>
      </c>
    </row>
    <row r="326" spans="1:19" ht="45" hidden="1" x14ac:dyDescent="0.25">
      <c r="A326" s="87">
        <f t="shared" si="45"/>
        <v>2</v>
      </c>
      <c r="B326" s="86" t="s">
        <v>281</v>
      </c>
      <c r="C326" s="88" t="str">
        <f>IFERROR(IF(OR(B326="",B326=B325),"",VLOOKUP(B326,A!B$2:$F$469,MATCH($Q$1,A!B$1:$F$1),0)),0)</f>
        <v/>
      </c>
      <c r="D326" s="89" t="str">
        <f t="shared" si="46"/>
        <v/>
      </c>
      <c r="E326" s="90" t="str">
        <f t="shared" si="47"/>
        <v/>
      </c>
      <c r="F326" s="91" t="s">
        <v>329</v>
      </c>
      <c r="G326" s="88">
        <f>IFERROR(IF(OR(F326="",F326=F325),"",VLOOKUP(F326,A!C$2:$F$469,MATCH($Q$1,A!C$1:$F$1),0)),0)</f>
        <v>30</v>
      </c>
      <c r="H326" s="89">
        <f t="shared" si="48"/>
        <v>0</v>
      </c>
      <c r="I326" s="90">
        <f t="shared" si="49"/>
        <v>0</v>
      </c>
      <c r="K326" s="87" t="str">
        <f>IFERROR(IF(J326="","",IF(J326=J325,"",VLOOKUP(J326,A!D$2:$F$469,MATCH($Q$1,A!D$1:$F$1),0))),0)</f>
        <v/>
      </c>
      <c r="L326" s="87" t="str">
        <f t="shared" si="50"/>
        <v/>
      </c>
      <c r="M326" s="94" t="str">
        <f t="shared" si="51"/>
        <v/>
      </c>
      <c r="O326" s="86" t="str">
        <f t="shared" ref="O326:O389" si="52">IF(N326="","",IFERROR(VLOOKUP(J326,$J$4:$K$469,2,0)*Q326/100,""))</f>
        <v/>
      </c>
      <c r="P326" s="86" t="str">
        <f t="shared" ref="P326:P389" si="53">IFERROR(R326*O326,"")</f>
        <v/>
      </c>
      <c r="Q326" s="87">
        <v>30</v>
      </c>
      <c r="R326" s="95" t="e">
        <f>+IFERROR(VLOOKUP(N326,'Productos PD'!$C$2:$E$349,3,0),VLOOKUP(S326,'Productos PD'!$B$3:$D$349,3,0))</f>
        <v>#N/A</v>
      </c>
    </row>
    <row r="327" spans="1:19" ht="45" hidden="1" x14ac:dyDescent="0.25">
      <c r="A327" s="87">
        <f t="shared" si="45"/>
        <v>3</v>
      </c>
      <c r="B327" s="86" t="s">
        <v>281</v>
      </c>
      <c r="C327" s="88" t="str">
        <f>IFERROR(IF(OR(B327="",B327=B326),"",VLOOKUP(B327,A!B$2:$F$469,MATCH($Q$1,A!B$1:$F$1),0)),0)</f>
        <v/>
      </c>
      <c r="D327" s="89" t="str">
        <f t="shared" si="46"/>
        <v/>
      </c>
      <c r="E327" s="90" t="str">
        <f t="shared" si="47"/>
        <v/>
      </c>
      <c r="F327" s="91" t="s">
        <v>329</v>
      </c>
      <c r="G327" s="88" t="str">
        <f>IFERROR(IF(OR(F327="",F327=F326),"",VLOOKUP(F327,A!C$2:$F$469,MATCH($Q$1,A!C$1:$F$1),0)),0)</f>
        <v/>
      </c>
      <c r="H327" s="89" t="str">
        <f t="shared" si="48"/>
        <v/>
      </c>
      <c r="I327" s="90" t="str">
        <f t="shared" si="49"/>
        <v/>
      </c>
      <c r="J327" s="86" t="s">
        <v>330</v>
      </c>
      <c r="K327" s="87">
        <f>IFERROR(IF(J327="","",IF(J327=J326,"",VLOOKUP(J327,A!D$2:$F$469,MATCH($Q$1,A!D$1:$F$1),0))),0)</f>
        <v>20</v>
      </c>
      <c r="L327" s="87">
        <f t="shared" si="50"/>
        <v>0</v>
      </c>
      <c r="M327" s="94">
        <f t="shared" si="51"/>
        <v>0</v>
      </c>
      <c r="O327" s="86" t="str">
        <f t="shared" si="52"/>
        <v/>
      </c>
      <c r="P327" s="86" t="str">
        <f t="shared" si="53"/>
        <v/>
      </c>
      <c r="Q327" s="87">
        <v>20</v>
      </c>
      <c r="R327" s="95" t="e">
        <f>+IFERROR(VLOOKUP(N327,'Productos PD'!$C$2:$E$349,3,0),VLOOKUP(S327,'Productos PD'!$B$3:$D$349,3,0))</f>
        <v>#N/A</v>
      </c>
    </row>
    <row r="328" spans="1:19" ht="60" x14ac:dyDescent="0.25">
      <c r="A328" s="87">
        <f t="shared" si="45"/>
        <v>4</v>
      </c>
      <c r="B328" s="86" t="s">
        <v>281</v>
      </c>
      <c r="C328" s="88" t="str">
        <f>IFERROR(IF(OR(B328="",B328=B327),"",VLOOKUP(B328,A!B$2:$F$469,MATCH($Q$1,A!B$1:$F$1),0)),0)</f>
        <v/>
      </c>
      <c r="D328" s="89" t="str">
        <f t="shared" si="46"/>
        <v/>
      </c>
      <c r="E328" s="90" t="str">
        <f t="shared" si="47"/>
        <v/>
      </c>
      <c r="F328" s="91" t="s">
        <v>329</v>
      </c>
      <c r="G328" s="88" t="str">
        <f>IFERROR(IF(OR(F328="",F328=F327),"",VLOOKUP(F328,A!C$2:$F$469,MATCH($Q$1,A!C$1:$F$1),0)),0)</f>
        <v/>
      </c>
      <c r="H328" s="89" t="str">
        <f t="shared" si="48"/>
        <v/>
      </c>
      <c r="I328" s="90" t="str">
        <f t="shared" si="49"/>
        <v/>
      </c>
      <c r="J328" s="86" t="s">
        <v>330</v>
      </c>
      <c r="K328" s="87" t="str">
        <f>IFERROR(IF(J328="","",IF(J328=J327,"",VLOOKUP(J328,A!D$2:$F$469,MATCH($Q$1,A!D$1:$F$1),0))),0)</f>
        <v/>
      </c>
      <c r="L328" s="87" t="str">
        <f t="shared" si="50"/>
        <v/>
      </c>
      <c r="M328" s="94" t="str">
        <f t="shared" si="51"/>
        <v/>
      </c>
      <c r="N328" s="86" t="s">
        <v>331</v>
      </c>
      <c r="O328" s="86">
        <f t="shared" si="52"/>
        <v>6</v>
      </c>
      <c r="P328" s="86">
        <f t="shared" si="53"/>
        <v>0</v>
      </c>
      <c r="Q328" s="87">
        <v>30</v>
      </c>
      <c r="R328" s="95">
        <f>+IFERROR(VLOOKUP(N328,'Productos PD'!$C$2:$E$349,3,0),VLOOKUP(S328,'Productos PD'!$B$3:$D$349,3,0))</f>
        <v>0</v>
      </c>
    </row>
    <row r="329" spans="1:19" ht="45" x14ac:dyDescent="0.25">
      <c r="A329" s="87">
        <f t="shared" si="45"/>
        <v>4</v>
      </c>
      <c r="B329" s="86" t="s">
        <v>281</v>
      </c>
      <c r="C329" s="88" t="str">
        <f>IFERROR(IF(OR(B329="",B329=B328),"",VLOOKUP(B329,A!B$2:$F$469,MATCH($Q$1,A!B$1:$F$1),0)),0)</f>
        <v/>
      </c>
      <c r="D329" s="89" t="str">
        <f t="shared" si="46"/>
        <v/>
      </c>
      <c r="E329" s="90" t="str">
        <f t="shared" si="47"/>
        <v/>
      </c>
      <c r="F329" s="91" t="s">
        <v>329</v>
      </c>
      <c r="G329" s="88" t="str">
        <f>IFERROR(IF(OR(F329="",F329=F328),"",VLOOKUP(F329,A!C$2:$F$469,MATCH($Q$1,A!C$1:$F$1),0)),0)</f>
        <v/>
      </c>
      <c r="H329" s="89" t="str">
        <f t="shared" si="48"/>
        <v/>
      </c>
      <c r="I329" s="90" t="str">
        <f t="shared" si="49"/>
        <v/>
      </c>
      <c r="J329" s="86" t="s">
        <v>330</v>
      </c>
      <c r="K329" s="87" t="str">
        <f>IFERROR(IF(J329="","",IF(J329=J328,"",VLOOKUP(J329,A!D$2:$F$469,MATCH($Q$1,A!D$1:$F$1),0))),0)</f>
        <v/>
      </c>
      <c r="L329" s="87" t="str">
        <f t="shared" si="50"/>
        <v/>
      </c>
      <c r="M329" s="94" t="str">
        <f t="shared" si="51"/>
        <v/>
      </c>
      <c r="N329" s="86" t="s">
        <v>332</v>
      </c>
      <c r="O329" s="86">
        <f t="shared" si="52"/>
        <v>14</v>
      </c>
      <c r="P329" s="86">
        <f t="shared" si="53"/>
        <v>0</v>
      </c>
      <c r="Q329" s="87">
        <v>70</v>
      </c>
      <c r="R329" s="95">
        <f>+IFERROR(VLOOKUP(N329,'Productos PD'!$C$2:$E$349,3,0),VLOOKUP(S329,'Productos PD'!$B$3:$D$349,3,0))</f>
        <v>0</v>
      </c>
    </row>
    <row r="330" spans="1:19" ht="45" hidden="1" x14ac:dyDescent="0.25">
      <c r="A330" s="87">
        <f t="shared" si="45"/>
        <v>3</v>
      </c>
      <c r="B330" s="86" t="s">
        <v>281</v>
      </c>
      <c r="C330" s="88" t="str">
        <f>IFERROR(IF(OR(B330="",B330=B329),"",VLOOKUP(B330,A!B$2:$F$469,MATCH($Q$1,A!B$1:$F$1),0)),0)</f>
        <v/>
      </c>
      <c r="D330" s="89" t="str">
        <f t="shared" si="46"/>
        <v/>
      </c>
      <c r="E330" s="90" t="str">
        <f t="shared" si="47"/>
        <v/>
      </c>
      <c r="F330" s="91" t="s">
        <v>329</v>
      </c>
      <c r="G330" s="88" t="str">
        <f>IFERROR(IF(OR(F330="",F330=F329),"",VLOOKUP(F330,A!C$2:$F$469,MATCH($Q$1,A!C$1:$F$1),0)),0)</f>
        <v/>
      </c>
      <c r="H330" s="89" t="str">
        <f t="shared" si="48"/>
        <v/>
      </c>
      <c r="I330" s="90" t="str">
        <f t="shared" si="49"/>
        <v/>
      </c>
      <c r="J330" s="86" t="s">
        <v>333</v>
      </c>
      <c r="K330" s="87">
        <f>IFERROR(IF(J330="","",IF(J330=J329,"",VLOOKUP(J330,A!D$2:$F$469,MATCH($Q$1,A!D$1:$F$1),0))),0)</f>
        <v>27.3</v>
      </c>
      <c r="L330" s="87">
        <f t="shared" si="50"/>
        <v>0</v>
      </c>
      <c r="M330" s="94">
        <f t="shared" si="51"/>
        <v>0</v>
      </c>
      <c r="O330" s="86" t="str">
        <f t="shared" si="52"/>
        <v/>
      </c>
      <c r="P330" s="86" t="str">
        <f t="shared" si="53"/>
        <v/>
      </c>
      <c r="Q330" s="87">
        <v>27.3</v>
      </c>
      <c r="R330" s="95" t="e">
        <f>+IFERROR(VLOOKUP(N330,'Productos PD'!$C$2:$E$349,3,0),VLOOKUP(S330,'Productos PD'!$B$3:$D$349,3,0))</f>
        <v>#N/A</v>
      </c>
    </row>
    <row r="331" spans="1:19" ht="45" x14ac:dyDescent="0.25">
      <c r="A331" s="87">
        <f t="shared" si="45"/>
        <v>4</v>
      </c>
      <c r="B331" s="86" t="s">
        <v>281</v>
      </c>
      <c r="C331" s="88" t="str">
        <f>IFERROR(IF(OR(B331="",B331=B330),"",VLOOKUP(B331,A!B$2:$F$469,MATCH($Q$1,A!B$1:$F$1),0)),0)</f>
        <v/>
      </c>
      <c r="D331" s="89" t="str">
        <f t="shared" si="46"/>
        <v/>
      </c>
      <c r="E331" s="90" t="str">
        <f t="shared" si="47"/>
        <v/>
      </c>
      <c r="F331" s="91" t="s">
        <v>329</v>
      </c>
      <c r="G331" s="88" t="str">
        <f>IFERROR(IF(OR(F331="",F331=F330),"",VLOOKUP(F331,A!C$2:$F$469,MATCH($Q$1,A!C$1:$F$1),0)),0)</f>
        <v/>
      </c>
      <c r="H331" s="89" t="str">
        <f t="shared" si="48"/>
        <v/>
      </c>
      <c r="I331" s="90" t="str">
        <f t="shared" si="49"/>
        <v/>
      </c>
      <c r="J331" s="86" t="s">
        <v>333</v>
      </c>
      <c r="K331" s="87" t="str">
        <f>IFERROR(IF(J331="","",IF(J331=J330,"",VLOOKUP(J331,A!D$2:$F$469,MATCH($Q$1,A!D$1:$F$1),0))),0)</f>
        <v/>
      </c>
      <c r="L331" s="87" t="str">
        <f t="shared" si="50"/>
        <v/>
      </c>
      <c r="M331" s="94" t="str">
        <f t="shared" si="51"/>
        <v/>
      </c>
      <c r="N331" s="86" t="s">
        <v>334</v>
      </c>
      <c r="O331" s="86">
        <f t="shared" si="52"/>
        <v>1.0920000000000001</v>
      </c>
      <c r="P331" s="86">
        <f t="shared" si="53"/>
        <v>0</v>
      </c>
      <c r="Q331" s="87">
        <v>4</v>
      </c>
      <c r="R331" s="95">
        <f>+IFERROR(VLOOKUP(N331,'Productos PD'!$C$2:$E$349,3,0),VLOOKUP(S331,'Productos PD'!$B$3:$D$349,3,0))</f>
        <v>0</v>
      </c>
    </row>
    <row r="332" spans="1:19" ht="60" x14ac:dyDescent="0.25">
      <c r="A332" s="87">
        <f t="shared" si="45"/>
        <v>4</v>
      </c>
      <c r="B332" s="86" t="s">
        <v>281</v>
      </c>
      <c r="C332" s="88" t="str">
        <f>IFERROR(IF(OR(B332="",B332=B331),"",VLOOKUP(B332,A!B$2:$F$469,MATCH($Q$1,A!B$1:$F$1),0)),0)</f>
        <v/>
      </c>
      <c r="D332" s="89" t="str">
        <f t="shared" si="46"/>
        <v/>
      </c>
      <c r="E332" s="90" t="str">
        <f t="shared" si="47"/>
        <v/>
      </c>
      <c r="F332" s="91" t="s">
        <v>329</v>
      </c>
      <c r="G332" s="88" t="str">
        <f>IFERROR(IF(OR(F332="",F332=F331),"",VLOOKUP(F332,A!C$2:$F$469,MATCH($Q$1,A!C$1:$F$1),0)),0)</f>
        <v/>
      </c>
      <c r="H332" s="89" t="str">
        <f t="shared" si="48"/>
        <v/>
      </c>
      <c r="I332" s="90" t="str">
        <f t="shared" si="49"/>
        <v/>
      </c>
      <c r="J332" s="86" t="s">
        <v>333</v>
      </c>
      <c r="K332" s="87" t="str">
        <f>IFERROR(IF(J332="","",IF(J332=J331,"",VLOOKUP(J332,A!D$2:$F$469,MATCH($Q$1,A!D$1:$F$1),0))),0)</f>
        <v/>
      </c>
      <c r="L332" s="87" t="str">
        <f t="shared" si="50"/>
        <v/>
      </c>
      <c r="M332" s="94" t="str">
        <f t="shared" si="51"/>
        <v/>
      </c>
      <c r="N332" s="86" t="s">
        <v>839</v>
      </c>
      <c r="O332" s="86">
        <f t="shared" si="52"/>
        <v>3.2760000000000002</v>
      </c>
      <c r="P332" s="86">
        <f t="shared" si="53"/>
        <v>0</v>
      </c>
      <c r="Q332" s="87">
        <v>12</v>
      </c>
      <c r="R332" s="95">
        <f>+IFERROR(VLOOKUP(N332,'Productos PD'!$C$2:$E$349,3,0),VLOOKUP(S332,'Productos PD'!$B$3:$D$349,3,0))</f>
        <v>0</v>
      </c>
    </row>
    <row r="333" spans="1:19" ht="105" x14ac:dyDescent="0.25">
      <c r="A333" s="87">
        <f t="shared" si="45"/>
        <v>4</v>
      </c>
      <c r="B333" s="86" t="s">
        <v>281</v>
      </c>
      <c r="C333" s="88" t="str">
        <f>IFERROR(IF(OR(B333="",B333=B332),"",VLOOKUP(B333,A!B$2:$F$469,MATCH($Q$1,A!B$1:$F$1),0)),0)</f>
        <v/>
      </c>
      <c r="D333" s="89" t="str">
        <f t="shared" si="46"/>
        <v/>
      </c>
      <c r="E333" s="90" t="str">
        <f t="shared" si="47"/>
        <v/>
      </c>
      <c r="F333" s="91" t="s">
        <v>329</v>
      </c>
      <c r="G333" s="88" t="str">
        <f>IFERROR(IF(OR(F333="",F333=F332),"",VLOOKUP(F333,A!C$2:$F$469,MATCH($Q$1,A!C$1:$F$1),0)),0)</f>
        <v/>
      </c>
      <c r="H333" s="89" t="str">
        <f t="shared" si="48"/>
        <v/>
      </c>
      <c r="I333" s="90" t="str">
        <f t="shared" si="49"/>
        <v/>
      </c>
      <c r="J333" s="86" t="s">
        <v>333</v>
      </c>
      <c r="K333" s="87" t="str">
        <f>IFERROR(IF(J333="","",IF(J333=J332,"",VLOOKUP(J333,A!D$2:$F$469,MATCH($Q$1,A!D$1:$F$1),0))),0)</f>
        <v/>
      </c>
      <c r="L333" s="87" t="str">
        <f t="shared" si="50"/>
        <v/>
      </c>
      <c r="M333" s="94" t="str">
        <f t="shared" si="51"/>
        <v/>
      </c>
      <c r="N333" s="86" t="s">
        <v>336</v>
      </c>
      <c r="O333" s="86">
        <f t="shared" si="52"/>
        <v>12.285</v>
      </c>
      <c r="P333" s="86">
        <f t="shared" si="53"/>
        <v>0</v>
      </c>
      <c r="Q333" s="87">
        <v>45</v>
      </c>
      <c r="R333" s="95">
        <f>+IFERROR(VLOOKUP(N333,'Productos PD'!$C$2:$E$349,3,0),VLOOKUP(S333,'Productos PD'!$B$3:$D$349,3,0))</f>
        <v>0</v>
      </c>
      <c r="S333" s="86">
        <v>3131</v>
      </c>
    </row>
    <row r="334" spans="1:19" ht="60" x14ac:dyDescent="0.25">
      <c r="A334" s="87">
        <f t="shared" si="45"/>
        <v>4</v>
      </c>
      <c r="B334" s="86" t="s">
        <v>281</v>
      </c>
      <c r="C334" s="88" t="str">
        <f>IFERROR(IF(OR(B334="",B334=B333),"",VLOOKUP(B334,A!B$2:$F$469,MATCH($Q$1,A!B$1:$F$1),0)),0)</f>
        <v/>
      </c>
      <c r="D334" s="89" t="str">
        <f t="shared" si="46"/>
        <v/>
      </c>
      <c r="E334" s="90" t="str">
        <f t="shared" si="47"/>
        <v/>
      </c>
      <c r="F334" s="91" t="s">
        <v>329</v>
      </c>
      <c r="G334" s="88" t="str">
        <f>IFERROR(IF(OR(F334="",F334=F333),"",VLOOKUP(F334,A!C$2:$F$469,MATCH($Q$1,A!C$1:$F$1),0)),0)</f>
        <v/>
      </c>
      <c r="H334" s="89" t="str">
        <f t="shared" si="48"/>
        <v/>
      </c>
      <c r="I334" s="90" t="str">
        <f t="shared" si="49"/>
        <v/>
      </c>
      <c r="J334" s="86" t="s">
        <v>333</v>
      </c>
      <c r="K334" s="87" t="str">
        <f>IFERROR(IF(J334="","",IF(J334=J333,"",VLOOKUP(J334,A!D$2:$F$469,MATCH($Q$1,A!D$1:$F$1),0))),0)</f>
        <v/>
      </c>
      <c r="L334" s="87" t="str">
        <f t="shared" si="50"/>
        <v/>
      </c>
      <c r="M334" s="94" t="str">
        <f t="shared" si="51"/>
        <v/>
      </c>
      <c r="N334" s="86" t="s">
        <v>337</v>
      </c>
      <c r="O334" s="86">
        <f t="shared" si="52"/>
        <v>1.911</v>
      </c>
      <c r="P334" s="86">
        <f t="shared" si="53"/>
        <v>0</v>
      </c>
      <c r="Q334" s="87">
        <v>7</v>
      </c>
      <c r="R334" s="95">
        <f>+IFERROR(VLOOKUP(N334,'Productos PD'!$C$2:$E$349,3,0),VLOOKUP(S334,'Productos PD'!$B$3:$D$349,3,0))</f>
        <v>0</v>
      </c>
    </row>
    <row r="335" spans="1:19" ht="90" x14ac:dyDescent="0.25">
      <c r="A335" s="87">
        <f t="shared" si="45"/>
        <v>4</v>
      </c>
      <c r="B335" s="86" t="s">
        <v>281</v>
      </c>
      <c r="C335" s="88" t="str">
        <f>IFERROR(IF(OR(B335="",B335=B334),"",VLOOKUP(B335,A!B$2:$F$469,MATCH($Q$1,A!B$1:$F$1),0)),0)</f>
        <v/>
      </c>
      <c r="D335" s="89" t="str">
        <f t="shared" si="46"/>
        <v/>
      </c>
      <c r="E335" s="90" t="str">
        <f t="shared" si="47"/>
        <v/>
      </c>
      <c r="F335" s="91" t="s">
        <v>329</v>
      </c>
      <c r="G335" s="88" t="str">
        <f>IFERROR(IF(OR(F335="",F335=F334),"",VLOOKUP(F335,A!C$2:$F$469,MATCH($Q$1,A!C$1:$F$1),0)),0)</f>
        <v/>
      </c>
      <c r="H335" s="89" t="str">
        <f t="shared" si="48"/>
        <v/>
      </c>
      <c r="I335" s="90" t="str">
        <f t="shared" si="49"/>
        <v/>
      </c>
      <c r="J335" s="86" t="s">
        <v>333</v>
      </c>
      <c r="K335" s="87" t="str">
        <f>IFERROR(IF(J335="","",IF(J335=J334,"",VLOOKUP(J335,A!D$2:$F$469,MATCH($Q$1,A!D$1:$F$1),0))),0)</f>
        <v/>
      </c>
      <c r="L335" s="87" t="str">
        <f t="shared" si="50"/>
        <v/>
      </c>
      <c r="M335" s="94" t="str">
        <f t="shared" si="51"/>
        <v/>
      </c>
      <c r="N335" s="86" t="s">
        <v>838</v>
      </c>
      <c r="O335" s="86">
        <f t="shared" si="52"/>
        <v>6.2789999999999999</v>
      </c>
      <c r="P335" s="86">
        <f t="shared" si="53"/>
        <v>0</v>
      </c>
      <c r="Q335" s="87">
        <v>23</v>
      </c>
      <c r="R335" s="95">
        <f>+IFERROR(VLOOKUP(N335,'Productos PD'!$C$2:$E$349,3,0),VLOOKUP(S335,'Productos PD'!$B$3:$D$349,3,0))</f>
        <v>0</v>
      </c>
      <c r="S335" s="86">
        <v>3132</v>
      </c>
    </row>
    <row r="336" spans="1:19" ht="45" x14ac:dyDescent="0.25">
      <c r="A336" s="87">
        <f t="shared" si="45"/>
        <v>4</v>
      </c>
      <c r="B336" s="86" t="s">
        <v>281</v>
      </c>
      <c r="C336" s="88" t="str">
        <f>IFERROR(IF(OR(B336="",B336=B335),"",VLOOKUP(B336,A!B$2:$F$469,MATCH($Q$1,A!B$1:$F$1),0)),0)</f>
        <v/>
      </c>
      <c r="D336" s="89" t="str">
        <f t="shared" si="46"/>
        <v/>
      </c>
      <c r="E336" s="90" t="str">
        <f t="shared" si="47"/>
        <v/>
      </c>
      <c r="F336" s="91" t="s">
        <v>329</v>
      </c>
      <c r="G336" s="88" t="str">
        <f>IFERROR(IF(OR(F336="",F336=F335),"",VLOOKUP(F336,A!C$2:$F$469,MATCH($Q$1,A!C$1:$F$1),0)),0)</f>
        <v/>
      </c>
      <c r="H336" s="89" t="str">
        <f t="shared" si="48"/>
        <v/>
      </c>
      <c r="I336" s="90" t="str">
        <f t="shared" si="49"/>
        <v/>
      </c>
      <c r="J336" s="86" t="s">
        <v>333</v>
      </c>
      <c r="K336" s="87" t="str">
        <f>IFERROR(IF(J336="","",IF(J336=J335,"",VLOOKUP(J336,A!D$2:$F$469,MATCH($Q$1,A!D$1:$F$1),0))),0)</f>
        <v/>
      </c>
      <c r="L336" s="87" t="str">
        <f t="shared" si="50"/>
        <v/>
      </c>
      <c r="M336" s="94" t="str">
        <f t="shared" si="51"/>
        <v/>
      </c>
      <c r="N336" s="86" t="s">
        <v>339</v>
      </c>
      <c r="O336" s="86">
        <f t="shared" si="52"/>
        <v>2.4570000000000003</v>
      </c>
      <c r="P336" s="86">
        <f t="shared" si="53"/>
        <v>0</v>
      </c>
      <c r="Q336" s="87">
        <v>9</v>
      </c>
      <c r="R336" s="95">
        <f>+IFERROR(VLOOKUP(N336,'Productos PD'!$C$2:$E$349,3,0),VLOOKUP(S336,'Productos PD'!$B$3:$D$349,3,0))</f>
        <v>0</v>
      </c>
    </row>
    <row r="337" spans="1:19" ht="45" hidden="1" x14ac:dyDescent="0.25">
      <c r="A337" s="87">
        <f t="shared" si="45"/>
        <v>3</v>
      </c>
      <c r="B337" s="86" t="s">
        <v>281</v>
      </c>
      <c r="C337" s="88" t="str">
        <f>IFERROR(IF(OR(B337="",B337=B336),"",VLOOKUP(B337,A!B$2:$F$469,MATCH($Q$1,A!B$1:$F$1),0)),0)</f>
        <v/>
      </c>
      <c r="D337" s="89" t="str">
        <f t="shared" si="46"/>
        <v/>
      </c>
      <c r="E337" s="90" t="str">
        <f t="shared" si="47"/>
        <v/>
      </c>
      <c r="F337" s="91" t="s">
        <v>329</v>
      </c>
      <c r="G337" s="88" t="str">
        <f>IFERROR(IF(OR(F337="",F337=F336),"",VLOOKUP(F337,A!C$2:$F$469,MATCH($Q$1,A!C$1:$F$1),0)),0)</f>
        <v/>
      </c>
      <c r="H337" s="89" t="str">
        <f t="shared" si="48"/>
        <v/>
      </c>
      <c r="I337" s="90" t="str">
        <f t="shared" si="49"/>
        <v/>
      </c>
      <c r="J337" s="86" t="s">
        <v>340</v>
      </c>
      <c r="K337" s="87">
        <f>IFERROR(IF(J337="","",IF(J337=J336,"",VLOOKUP(J337,A!D$2:$F$469,MATCH($Q$1,A!D$1:$F$1),0))),0)</f>
        <v>24.5</v>
      </c>
      <c r="L337" s="87">
        <f t="shared" si="50"/>
        <v>0</v>
      </c>
      <c r="M337" s="94">
        <f t="shared" si="51"/>
        <v>0</v>
      </c>
      <c r="O337" s="86" t="str">
        <f t="shared" si="52"/>
        <v/>
      </c>
      <c r="P337" s="86" t="str">
        <f t="shared" si="53"/>
        <v/>
      </c>
      <c r="Q337" s="87">
        <v>24.5</v>
      </c>
      <c r="R337" s="95" t="e">
        <f>+IFERROR(VLOOKUP(N337,'Productos PD'!$C$2:$E$349,3,0),VLOOKUP(S337,'Productos PD'!$B$3:$D$349,3,0))</f>
        <v>#N/A</v>
      </c>
    </row>
    <row r="338" spans="1:19" ht="60" x14ac:dyDescent="0.25">
      <c r="A338" s="87">
        <f t="shared" si="45"/>
        <v>4</v>
      </c>
      <c r="B338" s="86" t="s">
        <v>281</v>
      </c>
      <c r="C338" s="88" t="str">
        <f>IFERROR(IF(OR(B338="",B338=B337),"",VLOOKUP(B338,A!B$2:$F$469,MATCH($Q$1,A!B$1:$F$1),0)),0)</f>
        <v/>
      </c>
      <c r="D338" s="89" t="str">
        <f t="shared" si="46"/>
        <v/>
      </c>
      <c r="E338" s="90" t="str">
        <f t="shared" si="47"/>
        <v/>
      </c>
      <c r="F338" s="91" t="s">
        <v>329</v>
      </c>
      <c r="G338" s="88" t="str">
        <f>IFERROR(IF(OR(F338="",F338=F337),"",VLOOKUP(F338,A!C$2:$F$469,MATCH($Q$1,A!C$1:$F$1),0)),0)</f>
        <v/>
      </c>
      <c r="H338" s="89" t="str">
        <f t="shared" si="48"/>
        <v/>
      </c>
      <c r="I338" s="90" t="str">
        <f t="shared" si="49"/>
        <v/>
      </c>
      <c r="J338" s="86" t="s">
        <v>340</v>
      </c>
      <c r="K338" s="87" t="str">
        <f>IFERROR(IF(J338="","",IF(J338=J337,"",VLOOKUP(J338,A!D$2:$F$469,MATCH($Q$1,A!D$1:$F$1),0))),0)</f>
        <v/>
      </c>
      <c r="L338" s="87" t="str">
        <f t="shared" si="50"/>
        <v/>
      </c>
      <c r="M338" s="94" t="str">
        <f t="shared" si="51"/>
        <v/>
      </c>
      <c r="N338" s="86" t="s">
        <v>341</v>
      </c>
      <c r="O338" s="86">
        <f t="shared" si="52"/>
        <v>9.8000000000000007</v>
      </c>
      <c r="P338" s="86">
        <f t="shared" si="53"/>
        <v>0</v>
      </c>
      <c r="Q338" s="87">
        <v>40</v>
      </c>
      <c r="R338" s="95">
        <f>+IFERROR(VLOOKUP(N338,'Productos PD'!$C$2:$E$349,3,0),VLOOKUP(S338,'Productos PD'!$B$3:$D$349,3,0))</f>
        <v>0</v>
      </c>
    </row>
    <row r="339" spans="1:19" ht="45" x14ac:dyDescent="0.25">
      <c r="A339" s="87">
        <f t="shared" si="45"/>
        <v>4</v>
      </c>
      <c r="B339" s="86" t="s">
        <v>281</v>
      </c>
      <c r="C339" s="88" t="str">
        <f>IFERROR(IF(OR(B339="",B339=B338),"",VLOOKUP(B339,A!B$2:$F$469,MATCH($Q$1,A!B$1:$F$1),0)),0)</f>
        <v/>
      </c>
      <c r="D339" s="89" t="str">
        <f t="shared" si="46"/>
        <v/>
      </c>
      <c r="E339" s="90" t="str">
        <f t="shared" si="47"/>
        <v/>
      </c>
      <c r="F339" s="91" t="s">
        <v>329</v>
      </c>
      <c r="G339" s="88" t="str">
        <f>IFERROR(IF(OR(F339="",F339=F338),"",VLOOKUP(F339,A!C$2:$F$469,MATCH($Q$1,A!C$1:$F$1),0)),0)</f>
        <v/>
      </c>
      <c r="H339" s="89" t="str">
        <f t="shared" si="48"/>
        <v/>
      </c>
      <c r="I339" s="90" t="str">
        <f t="shared" si="49"/>
        <v/>
      </c>
      <c r="J339" s="86" t="s">
        <v>340</v>
      </c>
      <c r="K339" s="87" t="str">
        <f>IFERROR(IF(J339="","",IF(J339=J338,"",VLOOKUP(J339,A!D$2:$F$469,MATCH($Q$1,A!D$1:$F$1),0))),0)</f>
        <v/>
      </c>
      <c r="L339" s="87" t="str">
        <f t="shared" si="50"/>
        <v/>
      </c>
      <c r="M339" s="94" t="str">
        <f t="shared" si="51"/>
        <v/>
      </c>
      <c r="N339" s="86" t="s">
        <v>342</v>
      </c>
      <c r="O339" s="86">
        <f t="shared" si="52"/>
        <v>3.43</v>
      </c>
      <c r="P339" s="86">
        <f t="shared" si="53"/>
        <v>0</v>
      </c>
      <c r="Q339" s="87">
        <v>14</v>
      </c>
      <c r="R339" s="95">
        <f>+IFERROR(VLOOKUP(N339,'Productos PD'!$C$2:$E$349,3,0),VLOOKUP(S339,'Productos PD'!$B$3:$D$349,3,0))</f>
        <v>0</v>
      </c>
    </row>
    <row r="340" spans="1:19" ht="105" x14ac:dyDescent="0.25">
      <c r="A340" s="87">
        <f t="shared" si="45"/>
        <v>4</v>
      </c>
      <c r="B340" s="86" t="s">
        <v>281</v>
      </c>
      <c r="C340" s="88" t="str">
        <f>IFERROR(IF(OR(B340="",B340=B339),"",VLOOKUP(B340,A!B$2:$F$469,MATCH($Q$1,A!B$1:$F$1),0)),0)</f>
        <v/>
      </c>
      <c r="D340" s="89" t="str">
        <f t="shared" si="46"/>
        <v/>
      </c>
      <c r="E340" s="90" t="str">
        <f t="shared" si="47"/>
        <v/>
      </c>
      <c r="F340" s="91" t="s">
        <v>329</v>
      </c>
      <c r="G340" s="88" t="str">
        <f>IFERROR(IF(OR(F340="",F340=F339),"",VLOOKUP(F340,A!C$2:$F$469,MATCH($Q$1,A!C$1:$F$1),0)),0)</f>
        <v/>
      </c>
      <c r="H340" s="89" t="str">
        <f t="shared" si="48"/>
        <v/>
      </c>
      <c r="I340" s="90" t="str">
        <f t="shared" si="49"/>
        <v/>
      </c>
      <c r="J340" s="86" t="s">
        <v>340</v>
      </c>
      <c r="K340" s="87" t="str">
        <f>IFERROR(IF(J340="","",IF(J340=J339,"",VLOOKUP(J340,A!D$2:$F$469,MATCH($Q$1,A!D$1:$F$1),0))),0)</f>
        <v/>
      </c>
      <c r="L340" s="87" t="str">
        <f t="shared" si="50"/>
        <v/>
      </c>
      <c r="M340" s="94" t="str">
        <f t="shared" si="51"/>
        <v/>
      </c>
      <c r="N340" s="86" t="s">
        <v>343</v>
      </c>
      <c r="O340" s="86">
        <f t="shared" si="52"/>
        <v>5.6349999999999998</v>
      </c>
      <c r="P340" s="86">
        <f t="shared" si="53"/>
        <v>0</v>
      </c>
      <c r="Q340" s="87">
        <v>23</v>
      </c>
      <c r="R340" s="95">
        <f>+IFERROR(VLOOKUP(N340,'Productos PD'!$C$2:$E$349,3,0),VLOOKUP(S340,'Productos PD'!$B$3:$D$349,3,0))</f>
        <v>0</v>
      </c>
      <c r="S340" s="86">
        <v>3145</v>
      </c>
    </row>
    <row r="341" spans="1:19" ht="60" x14ac:dyDescent="0.25">
      <c r="A341" s="87">
        <f t="shared" si="45"/>
        <v>4</v>
      </c>
      <c r="B341" s="86" t="s">
        <v>281</v>
      </c>
      <c r="C341" s="88" t="str">
        <f>IFERROR(IF(OR(B341="",B341=B340),"",VLOOKUP(B341,A!B$2:$F$469,MATCH($Q$1,A!B$1:$F$1),0)),0)</f>
        <v/>
      </c>
      <c r="D341" s="89" t="str">
        <f t="shared" si="46"/>
        <v/>
      </c>
      <c r="E341" s="90" t="str">
        <f t="shared" si="47"/>
        <v/>
      </c>
      <c r="F341" s="91" t="s">
        <v>329</v>
      </c>
      <c r="G341" s="88" t="str">
        <f>IFERROR(IF(OR(F341="",F341=F340),"",VLOOKUP(F341,A!C$2:$F$469,MATCH($Q$1,A!C$1:$F$1),0)),0)</f>
        <v/>
      </c>
      <c r="H341" s="89" t="str">
        <f t="shared" si="48"/>
        <v/>
      </c>
      <c r="I341" s="90" t="str">
        <f t="shared" si="49"/>
        <v/>
      </c>
      <c r="J341" s="86" t="s">
        <v>340</v>
      </c>
      <c r="K341" s="87" t="str">
        <f>IFERROR(IF(J341="","",IF(J341=J340,"",VLOOKUP(J341,A!D$2:$F$469,MATCH($Q$1,A!D$1:$F$1),0))),0)</f>
        <v/>
      </c>
      <c r="L341" s="87" t="str">
        <f t="shared" si="50"/>
        <v/>
      </c>
      <c r="M341" s="94" t="str">
        <f t="shared" si="51"/>
        <v/>
      </c>
      <c r="N341" s="86" t="s">
        <v>344</v>
      </c>
      <c r="O341" s="86">
        <f t="shared" si="52"/>
        <v>1.2250000000000001</v>
      </c>
      <c r="P341" s="86">
        <f t="shared" si="53"/>
        <v>0</v>
      </c>
      <c r="Q341" s="87">
        <v>5</v>
      </c>
      <c r="R341" s="95">
        <f>+IFERROR(VLOOKUP(N341,'Productos PD'!$C$2:$E$349,3,0),VLOOKUP(S341,'Productos PD'!$B$3:$D$349,3,0))</f>
        <v>0</v>
      </c>
    </row>
    <row r="342" spans="1:19" ht="60" x14ac:dyDescent="0.25">
      <c r="A342" s="87">
        <f t="shared" si="45"/>
        <v>4</v>
      </c>
      <c r="B342" s="86" t="s">
        <v>281</v>
      </c>
      <c r="C342" s="88" t="str">
        <f>IFERROR(IF(OR(B342="",B342=B341),"",VLOOKUP(B342,A!B$2:$F$469,MATCH($Q$1,A!B$1:$F$1),0)),0)</f>
        <v/>
      </c>
      <c r="D342" s="89" t="str">
        <f t="shared" si="46"/>
        <v/>
      </c>
      <c r="E342" s="90" t="str">
        <f t="shared" si="47"/>
        <v/>
      </c>
      <c r="F342" s="91" t="s">
        <v>329</v>
      </c>
      <c r="G342" s="88" t="str">
        <f>IFERROR(IF(OR(F342="",F342=F341),"",VLOOKUP(F342,A!C$2:$F$469,MATCH($Q$1,A!C$1:$F$1),0)),0)</f>
        <v/>
      </c>
      <c r="H342" s="89" t="str">
        <f t="shared" si="48"/>
        <v/>
      </c>
      <c r="I342" s="90" t="str">
        <f t="shared" si="49"/>
        <v/>
      </c>
      <c r="J342" s="86" t="s">
        <v>340</v>
      </c>
      <c r="K342" s="87" t="str">
        <f>IFERROR(IF(J342="","",IF(J342=J341,"",VLOOKUP(J342,A!D$2:$F$469,MATCH($Q$1,A!D$1:$F$1),0))),0)</f>
        <v/>
      </c>
      <c r="L342" s="87" t="str">
        <f t="shared" si="50"/>
        <v/>
      </c>
      <c r="M342" s="94" t="str">
        <f t="shared" si="51"/>
        <v/>
      </c>
      <c r="N342" s="86" t="s">
        <v>345</v>
      </c>
      <c r="O342" s="86">
        <f t="shared" si="52"/>
        <v>1.96</v>
      </c>
      <c r="P342" s="86">
        <f t="shared" si="53"/>
        <v>0</v>
      </c>
      <c r="Q342" s="87">
        <v>8</v>
      </c>
      <c r="R342" s="95">
        <f>+IFERROR(VLOOKUP(N342,'Productos PD'!$C$2:$E$349,3,0),VLOOKUP(S342,'Productos PD'!$B$3:$D$349,3,0))</f>
        <v>0</v>
      </c>
    </row>
    <row r="343" spans="1:19" ht="45" x14ac:dyDescent="0.25">
      <c r="A343" s="87">
        <f t="shared" si="45"/>
        <v>4</v>
      </c>
      <c r="B343" s="86" t="s">
        <v>281</v>
      </c>
      <c r="C343" s="88" t="str">
        <f>IFERROR(IF(OR(B343="",B343=B342),"",VLOOKUP(B343,A!B$2:$F$469,MATCH($Q$1,A!B$1:$F$1),0)),0)</f>
        <v/>
      </c>
      <c r="D343" s="89" t="str">
        <f t="shared" si="46"/>
        <v/>
      </c>
      <c r="E343" s="90" t="str">
        <f t="shared" si="47"/>
        <v/>
      </c>
      <c r="F343" s="91" t="s">
        <v>329</v>
      </c>
      <c r="G343" s="88" t="str">
        <f>IFERROR(IF(OR(F343="",F343=F342),"",VLOOKUP(F343,A!C$2:$F$469,MATCH($Q$1,A!C$1:$F$1),0)),0)</f>
        <v/>
      </c>
      <c r="H343" s="89" t="str">
        <f t="shared" si="48"/>
        <v/>
      </c>
      <c r="I343" s="90" t="str">
        <f t="shared" si="49"/>
        <v/>
      </c>
      <c r="J343" s="86" t="s">
        <v>340</v>
      </c>
      <c r="K343" s="87" t="str">
        <f>IFERROR(IF(J343="","",IF(J343=J342,"",VLOOKUP(J343,A!D$2:$F$469,MATCH($Q$1,A!D$1:$F$1),0))),0)</f>
        <v/>
      </c>
      <c r="L343" s="87" t="str">
        <f t="shared" si="50"/>
        <v/>
      </c>
      <c r="M343" s="94" t="str">
        <f t="shared" si="51"/>
        <v/>
      </c>
      <c r="N343" s="86" t="s">
        <v>840</v>
      </c>
      <c r="O343" s="86">
        <f t="shared" si="52"/>
        <v>2.4500000000000002</v>
      </c>
      <c r="P343" s="86">
        <f t="shared" si="53"/>
        <v>0</v>
      </c>
      <c r="Q343" s="87">
        <v>10</v>
      </c>
      <c r="R343" s="95">
        <f>+IFERROR(VLOOKUP(N343,'Productos PD'!$C$2:$E$349,3,0),VLOOKUP(S343,'Productos PD'!$B$3:$D$349,3,0))</f>
        <v>0</v>
      </c>
    </row>
    <row r="344" spans="1:19" ht="45" hidden="1" x14ac:dyDescent="0.25">
      <c r="A344" s="87">
        <f t="shared" si="45"/>
        <v>3</v>
      </c>
      <c r="B344" s="86" t="s">
        <v>281</v>
      </c>
      <c r="C344" s="88" t="str">
        <f>IFERROR(IF(OR(B344="",B344=B343),"",VLOOKUP(B344,A!B$2:$F$469,MATCH($Q$1,A!B$1:$F$1),0)),0)</f>
        <v/>
      </c>
      <c r="D344" s="89" t="str">
        <f t="shared" si="46"/>
        <v/>
      </c>
      <c r="E344" s="90" t="str">
        <f t="shared" si="47"/>
        <v/>
      </c>
      <c r="F344" s="91" t="s">
        <v>329</v>
      </c>
      <c r="G344" s="88" t="str">
        <f>IFERROR(IF(OR(F344="",F344=F343),"",VLOOKUP(F344,A!C$2:$F$469,MATCH($Q$1,A!C$1:$F$1),0)),0)</f>
        <v/>
      </c>
      <c r="H344" s="89" t="str">
        <f t="shared" si="48"/>
        <v/>
      </c>
      <c r="I344" s="90" t="str">
        <f t="shared" si="49"/>
        <v/>
      </c>
      <c r="J344" s="86" t="s">
        <v>347</v>
      </c>
      <c r="K344" s="87">
        <f>IFERROR(IF(J344="","",IF(J344=J343,"",VLOOKUP(J344,A!D$2:$F$469,MATCH($Q$1,A!D$1:$F$1),0))),0)</f>
        <v>12</v>
      </c>
      <c r="L344" s="87">
        <f t="shared" si="50"/>
        <v>0</v>
      </c>
      <c r="M344" s="94">
        <f t="shared" si="51"/>
        <v>0</v>
      </c>
      <c r="O344" s="86" t="str">
        <f t="shared" si="52"/>
        <v/>
      </c>
      <c r="P344" s="86" t="str">
        <f t="shared" si="53"/>
        <v/>
      </c>
      <c r="Q344" s="87">
        <v>12</v>
      </c>
      <c r="R344" s="95" t="e">
        <f>+IFERROR(VLOOKUP(N344,'Productos PD'!$C$2:$E$349,3,0),VLOOKUP(S344,'Productos PD'!$B$3:$D$349,3,0))</f>
        <v>#N/A</v>
      </c>
    </row>
    <row r="345" spans="1:19" ht="60" x14ac:dyDescent="0.25">
      <c r="A345" s="87">
        <f t="shared" si="45"/>
        <v>4</v>
      </c>
      <c r="B345" s="86" t="s">
        <v>281</v>
      </c>
      <c r="C345" s="88" t="str">
        <f>IFERROR(IF(OR(B345="",B345=B344),"",VLOOKUP(B345,A!B$2:$F$469,MATCH($Q$1,A!B$1:$F$1),0)),0)</f>
        <v/>
      </c>
      <c r="D345" s="89" t="str">
        <f t="shared" si="46"/>
        <v/>
      </c>
      <c r="E345" s="90" t="str">
        <f t="shared" si="47"/>
        <v/>
      </c>
      <c r="F345" s="91" t="s">
        <v>329</v>
      </c>
      <c r="G345" s="88" t="str">
        <f>IFERROR(IF(OR(F345="",F345=F344),"",VLOOKUP(F345,A!C$2:$F$469,MATCH($Q$1,A!C$1:$F$1),0)),0)</f>
        <v/>
      </c>
      <c r="H345" s="89" t="str">
        <f t="shared" si="48"/>
        <v/>
      </c>
      <c r="I345" s="90" t="str">
        <f t="shared" si="49"/>
        <v/>
      </c>
      <c r="J345" s="86" t="s">
        <v>347</v>
      </c>
      <c r="K345" s="87" t="str">
        <f>IFERROR(IF(J345="","",IF(J345=J344,"",VLOOKUP(J345,A!D$2:$F$469,MATCH($Q$1,A!D$1:$F$1),0))),0)</f>
        <v/>
      </c>
      <c r="L345" s="87" t="str">
        <f t="shared" si="50"/>
        <v/>
      </c>
      <c r="M345" s="94" t="str">
        <f t="shared" si="51"/>
        <v/>
      </c>
      <c r="N345" s="86" t="s">
        <v>348</v>
      </c>
      <c r="O345" s="86">
        <f t="shared" si="52"/>
        <v>8.4</v>
      </c>
      <c r="P345" s="86">
        <f t="shared" si="53"/>
        <v>0</v>
      </c>
      <c r="Q345" s="87">
        <v>70</v>
      </c>
      <c r="R345" s="95">
        <f>+IFERROR(VLOOKUP(N345,'Productos PD'!$C$2:$E$349,3,0),VLOOKUP(S345,'Productos PD'!$B$3:$D$349,3,0))</f>
        <v>0</v>
      </c>
    </row>
    <row r="346" spans="1:19" ht="60" x14ac:dyDescent="0.25">
      <c r="A346" s="87">
        <f t="shared" si="45"/>
        <v>4</v>
      </c>
      <c r="B346" s="86" t="s">
        <v>281</v>
      </c>
      <c r="C346" s="88" t="str">
        <f>IFERROR(IF(OR(B346="",B346=B345),"",VLOOKUP(B346,A!B$2:$F$469,MATCH($Q$1,A!B$1:$F$1),0)),0)</f>
        <v/>
      </c>
      <c r="D346" s="89" t="str">
        <f t="shared" si="46"/>
        <v/>
      </c>
      <c r="E346" s="90" t="str">
        <f t="shared" si="47"/>
        <v/>
      </c>
      <c r="F346" s="91" t="s">
        <v>329</v>
      </c>
      <c r="G346" s="88" t="str">
        <f>IFERROR(IF(OR(F346="",F346=F345),"",VLOOKUP(F346,A!C$2:$F$469,MATCH($Q$1,A!C$1:$F$1),0)),0)</f>
        <v/>
      </c>
      <c r="H346" s="89" t="str">
        <f t="shared" si="48"/>
        <v/>
      </c>
      <c r="I346" s="90" t="str">
        <f t="shared" si="49"/>
        <v/>
      </c>
      <c r="J346" s="86" t="s">
        <v>347</v>
      </c>
      <c r="K346" s="87" t="str">
        <f>IFERROR(IF(J346="","",IF(J346=J345,"",VLOOKUP(J346,A!D$2:$F$469,MATCH($Q$1,A!D$1:$F$1),0))),0)</f>
        <v/>
      </c>
      <c r="L346" s="87" t="str">
        <f t="shared" si="50"/>
        <v/>
      </c>
      <c r="M346" s="94" t="str">
        <f t="shared" si="51"/>
        <v/>
      </c>
      <c r="N346" s="86" t="s">
        <v>349</v>
      </c>
      <c r="O346" s="86">
        <f t="shared" si="52"/>
        <v>1.8</v>
      </c>
      <c r="P346" s="86">
        <f t="shared" si="53"/>
        <v>0</v>
      </c>
      <c r="Q346" s="87">
        <v>15</v>
      </c>
      <c r="R346" s="95">
        <f>+IFERROR(VLOOKUP(N346,'Productos PD'!$C$2:$E$349,3,0),VLOOKUP(S346,'Productos PD'!$B$3:$D$349,3,0))</f>
        <v>0</v>
      </c>
    </row>
    <row r="347" spans="1:19" ht="45" x14ac:dyDescent="0.25">
      <c r="A347" s="87">
        <f t="shared" si="45"/>
        <v>4</v>
      </c>
      <c r="B347" s="86" t="s">
        <v>281</v>
      </c>
      <c r="C347" s="88" t="str">
        <f>IFERROR(IF(OR(B347="",B347=B346),"",VLOOKUP(B347,A!B$2:$F$469,MATCH($Q$1,A!B$1:$F$1),0)),0)</f>
        <v/>
      </c>
      <c r="D347" s="89" t="str">
        <f t="shared" si="46"/>
        <v/>
      </c>
      <c r="E347" s="90" t="str">
        <f t="shared" si="47"/>
        <v/>
      </c>
      <c r="F347" s="91" t="s">
        <v>329</v>
      </c>
      <c r="G347" s="88" t="str">
        <f>IFERROR(IF(OR(F347="",F347=F346),"",VLOOKUP(F347,A!C$2:$F$469,MATCH($Q$1,A!C$1:$F$1),0)),0)</f>
        <v/>
      </c>
      <c r="H347" s="89" t="str">
        <f t="shared" si="48"/>
        <v/>
      </c>
      <c r="I347" s="90" t="str">
        <f t="shared" si="49"/>
        <v/>
      </c>
      <c r="J347" s="86" t="s">
        <v>347</v>
      </c>
      <c r="K347" s="87" t="str">
        <f>IFERROR(IF(J347="","",IF(J347=J346,"",VLOOKUP(J347,A!D$2:$F$469,MATCH($Q$1,A!D$1:$F$1),0))),0)</f>
        <v/>
      </c>
      <c r="L347" s="87" t="str">
        <f t="shared" si="50"/>
        <v/>
      </c>
      <c r="M347" s="94" t="str">
        <f t="shared" si="51"/>
        <v/>
      </c>
      <c r="N347" s="86" t="s">
        <v>350</v>
      </c>
      <c r="O347" s="86">
        <f t="shared" si="52"/>
        <v>1.8</v>
      </c>
      <c r="P347" s="86">
        <f t="shared" si="53"/>
        <v>0</v>
      </c>
      <c r="Q347" s="87">
        <v>15</v>
      </c>
      <c r="R347" s="95">
        <f>+IFERROR(VLOOKUP(N347,'Productos PD'!$C$2:$E$349,3,0),VLOOKUP(S347,'Productos PD'!$B$3:$D$349,3,0))</f>
        <v>0</v>
      </c>
    </row>
    <row r="348" spans="1:19" ht="45" hidden="1" x14ac:dyDescent="0.25">
      <c r="A348" s="87">
        <f t="shared" si="45"/>
        <v>3</v>
      </c>
      <c r="B348" s="86" t="s">
        <v>281</v>
      </c>
      <c r="C348" s="88" t="str">
        <f>IFERROR(IF(OR(B348="",B348=B347),"",VLOOKUP(B348,A!B$2:$F$469,MATCH($Q$1,A!B$1:$F$1),0)),0)</f>
        <v/>
      </c>
      <c r="D348" s="89" t="str">
        <f t="shared" si="46"/>
        <v/>
      </c>
      <c r="E348" s="90" t="str">
        <f t="shared" si="47"/>
        <v/>
      </c>
      <c r="F348" s="91" t="s">
        <v>329</v>
      </c>
      <c r="G348" s="88" t="str">
        <f>IFERROR(IF(OR(F348="",F348=F347),"",VLOOKUP(F348,A!C$2:$F$469,MATCH($Q$1,A!C$1:$F$1),0)),0)</f>
        <v/>
      </c>
      <c r="H348" s="89" t="str">
        <f t="shared" si="48"/>
        <v/>
      </c>
      <c r="I348" s="90" t="str">
        <f t="shared" si="49"/>
        <v/>
      </c>
      <c r="J348" s="86" t="s">
        <v>351</v>
      </c>
      <c r="K348" s="87">
        <f>IFERROR(IF(J348="","",IF(J348=J347,"",VLOOKUP(J348,A!D$2:$F$469,MATCH($Q$1,A!D$1:$F$1),0))),0)</f>
        <v>16.2</v>
      </c>
      <c r="L348" s="87">
        <f t="shared" si="50"/>
        <v>0</v>
      </c>
      <c r="M348" s="94">
        <f t="shared" si="51"/>
        <v>0</v>
      </c>
      <c r="O348" s="86" t="str">
        <f t="shared" si="52"/>
        <v/>
      </c>
      <c r="P348" s="86" t="str">
        <f t="shared" si="53"/>
        <v/>
      </c>
      <c r="Q348" s="87">
        <v>16.2</v>
      </c>
      <c r="R348" s="95" t="e">
        <f>+IFERROR(VLOOKUP(N348,'Productos PD'!$C$2:$E$349,3,0),VLOOKUP(S348,'Productos PD'!$B$3:$D$349,3,0))</f>
        <v>#N/A</v>
      </c>
    </row>
    <row r="349" spans="1:19" ht="90" x14ac:dyDescent="0.25">
      <c r="A349" s="87">
        <f t="shared" si="45"/>
        <v>4</v>
      </c>
      <c r="B349" s="86" t="s">
        <v>281</v>
      </c>
      <c r="C349" s="88" t="str">
        <f>IFERROR(IF(OR(B349="",B349=B348),"",VLOOKUP(B349,A!B$2:$F$469,MATCH($Q$1,A!B$1:$F$1),0)),0)</f>
        <v/>
      </c>
      <c r="D349" s="89" t="str">
        <f t="shared" si="46"/>
        <v/>
      </c>
      <c r="E349" s="90" t="str">
        <f t="shared" si="47"/>
        <v/>
      </c>
      <c r="F349" s="91" t="s">
        <v>329</v>
      </c>
      <c r="G349" s="88" t="str">
        <f>IFERROR(IF(OR(F349="",F349=F348),"",VLOOKUP(F349,A!C$2:$F$469,MATCH($Q$1,A!C$1:$F$1),0)),0)</f>
        <v/>
      </c>
      <c r="H349" s="89" t="str">
        <f t="shared" si="48"/>
        <v/>
      </c>
      <c r="I349" s="90" t="str">
        <f t="shared" si="49"/>
        <v/>
      </c>
      <c r="J349" s="86" t="s">
        <v>351</v>
      </c>
      <c r="K349" s="87" t="str">
        <f>IFERROR(IF(J349="","",IF(J349=J348,"",VLOOKUP(J349,A!D$2:$F$469,MATCH($Q$1,A!D$1:$F$1),0))),0)</f>
        <v/>
      </c>
      <c r="L349" s="87" t="str">
        <f t="shared" si="50"/>
        <v/>
      </c>
      <c r="M349" s="94" t="str">
        <f t="shared" si="51"/>
        <v/>
      </c>
      <c r="N349" s="86" t="s">
        <v>352</v>
      </c>
      <c r="O349" s="86">
        <f t="shared" si="52"/>
        <v>1.62</v>
      </c>
      <c r="P349" s="86">
        <f t="shared" si="53"/>
        <v>0</v>
      </c>
      <c r="Q349" s="87">
        <v>10</v>
      </c>
      <c r="R349" s="95">
        <f>+IFERROR(VLOOKUP(N349,'Productos PD'!$C$2:$E$349,3,0),VLOOKUP(S349,'Productos PD'!$B$3:$D$349,3,0))</f>
        <v>0</v>
      </c>
      <c r="S349" s="86">
        <v>3151</v>
      </c>
    </row>
    <row r="350" spans="1:19" ht="75" x14ac:dyDescent="0.25">
      <c r="A350" s="87">
        <f t="shared" si="45"/>
        <v>4</v>
      </c>
      <c r="B350" s="86" t="s">
        <v>281</v>
      </c>
      <c r="C350" s="88" t="str">
        <f>IFERROR(IF(OR(B350="",B350=B349),"",VLOOKUP(B350,A!B$2:$F$469,MATCH($Q$1,A!B$1:$F$1),0)),0)</f>
        <v/>
      </c>
      <c r="D350" s="89" t="str">
        <f t="shared" si="46"/>
        <v/>
      </c>
      <c r="E350" s="90" t="str">
        <f t="shared" si="47"/>
        <v/>
      </c>
      <c r="F350" s="91" t="s">
        <v>329</v>
      </c>
      <c r="G350" s="88" t="str">
        <f>IFERROR(IF(OR(F350="",F350=F349),"",VLOOKUP(F350,A!C$2:$F$469,MATCH($Q$1,A!C$1:$F$1),0)),0)</f>
        <v/>
      </c>
      <c r="H350" s="89" t="str">
        <f t="shared" si="48"/>
        <v/>
      </c>
      <c r="I350" s="90" t="str">
        <f t="shared" si="49"/>
        <v/>
      </c>
      <c r="J350" s="86" t="s">
        <v>351</v>
      </c>
      <c r="K350" s="87" t="str">
        <f>IFERROR(IF(J350="","",IF(J350=J349,"",VLOOKUP(J350,A!D$2:$F$469,MATCH($Q$1,A!D$1:$F$1),0))),0)</f>
        <v/>
      </c>
      <c r="L350" s="87" t="str">
        <f t="shared" si="50"/>
        <v/>
      </c>
      <c r="M350" s="94" t="str">
        <f t="shared" si="51"/>
        <v/>
      </c>
      <c r="N350" s="86" t="s">
        <v>841</v>
      </c>
      <c r="O350" s="86">
        <f t="shared" si="52"/>
        <v>7.29</v>
      </c>
      <c r="P350" s="86">
        <f t="shared" si="53"/>
        <v>0</v>
      </c>
      <c r="Q350" s="87">
        <v>45</v>
      </c>
      <c r="R350" s="95">
        <f>+IFERROR(VLOOKUP(N350,'Productos PD'!$C$2:$E$349,3,0),VLOOKUP(S350,'Productos PD'!$B$3:$D$349,3,0))</f>
        <v>0</v>
      </c>
    </row>
    <row r="351" spans="1:19" ht="45" x14ac:dyDescent="0.25">
      <c r="A351" s="87">
        <f t="shared" si="45"/>
        <v>4</v>
      </c>
      <c r="B351" s="86" t="s">
        <v>281</v>
      </c>
      <c r="C351" s="88" t="str">
        <f>IFERROR(IF(OR(B351="",B351=B350),"",VLOOKUP(B351,A!B$2:$F$469,MATCH($Q$1,A!B$1:$F$1),0)),0)</f>
        <v/>
      </c>
      <c r="D351" s="89" t="str">
        <f t="shared" si="46"/>
        <v/>
      </c>
      <c r="E351" s="90" t="str">
        <f t="shared" si="47"/>
        <v/>
      </c>
      <c r="F351" s="91" t="s">
        <v>329</v>
      </c>
      <c r="G351" s="88" t="str">
        <f>IFERROR(IF(OR(F351="",F351=F350),"",VLOOKUP(F351,A!C$2:$F$469,MATCH($Q$1,A!C$1:$F$1),0)),0)</f>
        <v/>
      </c>
      <c r="H351" s="89" t="str">
        <f t="shared" si="48"/>
        <v/>
      </c>
      <c r="I351" s="90" t="str">
        <f t="shared" si="49"/>
        <v/>
      </c>
      <c r="J351" s="86" t="s">
        <v>351</v>
      </c>
      <c r="K351" s="87" t="str">
        <f>IFERROR(IF(J351="","",IF(J351=J350,"",VLOOKUP(J351,A!D$2:$F$469,MATCH($Q$1,A!D$1:$F$1),0))),0)</f>
        <v/>
      </c>
      <c r="L351" s="87" t="str">
        <f t="shared" si="50"/>
        <v/>
      </c>
      <c r="M351" s="94" t="str">
        <f t="shared" si="51"/>
        <v/>
      </c>
      <c r="N351" s="86" t="s">
        <v>354</v>
      </c>
      <c r="O351" s="86">
        <f t="shared" si="52"/>
        <v>7.29</v>
      </c>
      <c r="P351" s="86">
        <f t="shared" si="53"/>
        <v>0</v>
      </c>
      <c r="Q351" s="87">
        <v>45</v>
      </c>
      <c r="R351" s="95">
        <f>+IFERROR(VLOOKUP(N351,'Productos PD'!$C$2:$E$349,3,0),VLOOKUP(S351,'Productos PD'!$B$3:$D$349,3,0))</f>
        <v>0</v>
      </c>
    </row>
    <row r="352" spans="1:19" ht="45" hidden="1" x14ac:dyDescent="0.25">
      <c r="A352" s="87">
        <f t="shared" si="45"/>
        <v>2</v>
      </c>
      <c r="B352" s="86" t="s">
        <v>281</v>
      </c>
      <c r="C352" s="88" t="str">
        <f>IFERROR(IF(OR(B352="",B352=B351),"",VLOOKUP(B352,A!B$2:$F$469,MATCH($Q$1,A!B$1:$F$1),0)),0)</f>
        <v/>
      </c>
      <c r="D352" s="89" t="str">
        <f t="shared" si="46"/>
        <v/>
      </c>
      <c r="E352" s="90" t="str">
        <f t="shared" si="47"/>
        <v/>
      </c>
      <c r="F352" s="91" t="s">
        <v>355</v>
      </c>
      <c r="G352" s="88">
        <f>IFERROR(IF(OR(F352="",F352=F351),"",VLOOKUP(F352,A!C$2:$F$469,MATCH($Q$1,A!C$1:$F$1),0)),0)</f>
        <v>10</v>
      </c>
      <c r="H352" s="89">
        <f t="shared" si="48"/>
        <v>0</v>
      </c>
      <c r="I352" s="90">
        <f t="shared" si="49"/>
        <v>0</v>
      </c>
      <c r="K352" s="87" t="str">
        <f>IFERROR(IF(J352="","",IF(J352=J351,"",VLOOKUP(J352,A!D$2:$F$469,MATCH($Q$1,A!D$1:$F$1),0))),0)</f>
        <v/>
      </c>
      <c r="L352" s="87" t="str">
        <f t="shared" si="50"/>
        <v/>
      </c>
      <c r="M352" s="94" t="str">
        <f t="shared" si="51"/>
        <v/>
      </c>
      <c r="O352" s="86" t="str">
        <f t="shared" si="52"/>
        <v/>
      </c>
      <c r="P352" s="86" t="str">
        <f t="shared" si="53"/>
        <v/>
      </c>
      <c r="Q352" s="87">
        <v>10</v>
      </c>
      <c r="R352" s="95" t="e">
        <f>+IFERROR(VLOOKUP(N352,'Productos PD'!$C$2:$E$349,3,0),VLOOKUP(S352,'Productos PD'!$B$3:$D$349,3,0))</f>
        <v>#N/A</v>
      </c>
    </row>
    <row r="353" spans="1:19" ht="45" hidden="1" x14ac:dyDescent="0.25">
      <c r="A353" s="87">
        <f t="shared" si="45"/>
        <v>3</v>
      </c>
      <c r="B353" s="86" t="s">
        <v>281</v>
      </c>
      <c r="C353" s="88" t="str">
        <f>IFERROR(IF(OR(B353="",B353=B352),"",VLOOKUP(B353,A!B$2:$F$469,MATCH($Q$1,A!B$1:$F$1),0)),0)</f>
        <v/>
      </c>
      <c r="D353" s="89" t="str">
        <f t="shared" si="46"/>
        <v/>
      </c>
      <c r="E353" s="90" t="str">
        <f t="shared" si="47"/>
        <v/>
      </c>
      <c r="F353" s="91" t="s">
        <v>355</v>
      </c>
      <c r="G353" s="88" t="str">
        <f>IFERROR(IF(OR(F353="",F353=F352),"",VLOOKUP(F353,A!C$2:$F$469,MATCH($Q$1,A!C$1:$F$1),0)),0)</f>
        <v/>
      </c>
      <c r="H353" s="89" t="str">
        <f t="shared" si="48"/>
        <v/>
      </c>
      <c r="I353" s="90" t="str">
        <f t="shared" si="49"/>
        <v/>
      </c>
      <c r="J353" s="86" t="s">
        <v>356</v>
      </c>
      <c r="K353" s="87">
        <f>IFERROR(IF(J353="","",IF(J353=J352,"",VLOOKUP(J353,A!D$2:$F$469,MATCH($Q$1,A!D$1:$F$1),0))),0)</f>
        <v>22.327999999999999</v>
      </c>
      <c r="L353" s="87">
        <f t="shared" si="50"/>
        <v>0</v>
      </c>
      <c r="M353" s="94">
        <f t="shared" si="51"/>
        <v>0</v>
      </c>
      <c r="O353" s="86" t="str">
        <f t="shared" si="52"/>
        <v/>
      </c>
      <c r="P353" s="86" t="str">
        <f t="shared" si="53"/>
        <v/>
      </c>
      <c r="Q353" s="87">
        <v>22.327999999999999</v>
      </c>
      <c r="R353" s="95" t="e">
        <f>+IFERROR(VLOOKUP(N353,'Productos PD'!$C$2:$E$349,3,0),VLOOKUP(S353,'Productos PD'!$B$3:$D$349,3,0))</f>
        <v>#N/A</v>
      </c>
    </row>
    <row r="354" spans="1:19" ht="45" x14ac:dyDescent="0.25">
      <c r="A354" s="87">
        <f t="shared" si="45"/>
        <v>4</v>
      </c>
      <c r="B354" s="86" t="s">
        <v>281</v>
      </c>
      <c r="C354" s="88" t="str">
        <f>IFERROR(IF(OR(B354="",B354=B353),"",VLOOKUP(B354,A!B$2:$F$469,MATCH($Q$1,A!B$1:$F$1),0)),0)</f>
        <v/>
      </c>
      <c r="D354" s="89" t="str">
        <f t="shared" si="46"/>
        <v/>
      </c>
      <c r="E354" s="90" t="str">
        <f t="shared" si="47"/>
        <v/>
      </c>
      <c r="F354" s="91" t="s">
        <v>355</v>
      </c>
      <c r="G354" s="88" t="str">
        <f>IFERROR(IF(OR(F354="",F354=F353),"",VLOOKUP(F354,A!C$2:$F$469,MATCH($Q$1,A!C$1:$F$1),0)),0)</f>
        <v/>
      </c>
      <c r="H354" s="89" t="str">
        <f t="shared" si="48"/>
        <v/>
      </c>
      <c r="I354" s="90" t="str">
        <f t="shared" si="49"/>
        <v/>
      </c>
      <c r="J354" s="86" t="s">
        <v>356</v>
      </c>
      <c r="K354" s="87" t="str">
        <f>IFERROR(IF(J354="","",IF(J354=J353,"",VLOOKUP(J354,A!D$2:$F$469,MATCH($Q$1,A!D$1:$F$1),0))),0)</f>
        <v/>
      </c>
      <c r="L354" s="87" t="str">
        <f t="shared" si="50"/>
        <v/>
      </c>
      <c r="M354" s="94" t="str">
        <f t="shared" si="51"/>
        <v/>
      </c>
      <c r="N354" s="86" t="s">
        <v>849</v>
      </c>
      <c r="O354" s="86">
        <f t="shared" si="52"/>
        <v>3.3492000000000002</v>
      </c>
      <c r="P354" s="86">
        <f t="shared" si="53"/>
        <v>0</v>
      </c>
      <c r="Q354" s="87">
        <v>15</v>
      </c>
      <c r="R354" s="95">
        <f>+IFERROR(VLOOKUP(N354,'Productos PD'!$C$2:$E$349,3,0),VLOOKUP(S354,'Productos PD'!$B$3:$D$349,3,0))</f>
        <v>0</v>
      </c>
    </row>
    <row r="355" spans="1:19" ht="75" x14ac:dyDescent="0.25">
      <c r="A355" s="87">
        <f t="shared" si="45"/>
        <v>4</v>
      </c>
      <c r="B355" s="86" t="s">
        <v>281</v>
      </c>
      <c r="C355" s="88" t="str">
        <f>IFERROR(IF(OR(B355="",B355=B354),"",VLOOKUP(B355,A!B$2:$F$469,MATCH($Q$1,A!B$1:$F$1),0)),0)</f>
        <v/>
      </c>
      <c r="D355" s="89" t="str">
        <f t="shared" si="46"/>
        <v/>
      </c>
      <c r="E355" s="90" t="str">
        <f t="shared" si="47"/>
        <v/>
      </c>
      <c r="F355" s="91" t="s">
        <v>355</v>
      </c>
      <c r="G355" s="88" t="str">
        <f>IFERROR(IF(OR(F355="",F355=F354),"",VLOOKUP(F355,A!C$2:$F$469,MATCH($Q$1,A!C$1:$F$1),0)),0)</f>
        <v/>
      </c>
      <c r="H355" s="89" t="str">
        <f t="shared" si="48"/>
        <v/>
      </c>
      <c r="I355" s="90" t="str">
        <f t="shared" si="49"/>
        <v/>
      </c>
      <c r="J355" s="86" t="s">
        <v>356</v>
      </c>
      <c r="K355" s="87" t="str">
        <f>IFERROR(IF(J355="","",IF(J355=J354,"",VLOOKUP(J355,A!D$2:$F$469,MATCH($Q$1,A!D$1:$F$1),0))),0)</f>
        <v/>
      </c>
      <c r="L355" s="87" t="str">
        <f t="shared" si="50"/>
        <v/>
      </c>
      <c r="M355" s="94" t="str">
        <f t="shared" si="51"/>
        <v/>
      </c>
      <c r="N355" s="86" t="s">
        <v>846</v>
      </c>
      <c r="O355" s="86">
        <f t="shared" si="52"/>
        <v>1.1164000000000001</v>
      </c>
      <c r="P355" s="86">
        <f t="shared" si="53"/>
        <v>0</v>
      </c>
      <c r="Q355" s="87">
        <v>5</v>
      </c>
      <c r="R355" s="95">
        <f>+IFERROR(VLOOKUP(N355,'Productos PD'!$C$2:$E$349,3,0),VLOOKUP(S355,'Productos PD'!$B$3:$D$349,3,0))</f>
        <v>0</v>
      </c>
    </row>
    <row r="356" spans="1:19" ht="45" x14ac:dyDescent="0.25">
      <c r="A356" s="87">
        <f t="shared" si="45"/>
        <v>4</v>
      </c>
      <c r="B356" s="86" t="s">
        <v>281</v>
      </c>
      <c r="C356" s="88" t="str">
        <f>IFERROR(IF(OR(B356="",B356=B355),"",VLOOKUP(B356,A!B$2:$F$469,MATCH($Q$1,A!B$1:$F$1),0)),0)</f>
        <v/>
      </c>
      <c r="D356" s="89" t="str">
        <f t="shared" si="46"/>
        <v/>
      </c>
      <c r="E356" s="90" t="str">
        <f t="shared" si="47"/>
        <v/>
      </c>
      <c r="F356" s="91" t="s">
        <v>355</v>
      </c>
      <c r="G356" s="88" t="str">
        <f>IFERROR(IF(OR(F356="",F356=F355),"",VLOOKUP(F356,A!C$2:$F$469,MATCH($Q$1,A!C$1:$F$1),0)),0)</f>
        <v/>
      </c>
      <c r="H356" s="89" t="str">
        <f t="shared" si="48"/>
        <v/>
      </c>
      <c r="I356" s="90" t="str">
        <f t="shared" si="49"/>
        <v/>
      </c>
      <c r="J356" s="86" t="s">
        <v>356</v>
      </c>
      <c r="K356" s="87" t="str">
        <f>IFERROR(IF(J356="","",IF(J356=J355,"",VLOOKUP(J356,A!D$2:$F$469,MATCH($Q$1,A!D$1:$F$1),0))),0)</f>
        <v/>
      </c>
      <c r="L356" s="87" t="str">
        <f t="shared" si="50"/>
        <v/>
      </c>
      <c r="M356" s="94" t="str">
        <f t="shared" si="51"/>
        <v/>
      </c>
      <c r="N356" s="86" t="s">
        <v>848</v>
      </c>
      <c r="O356" s="86">
        <f t="shared" si="52"/>
        <v>4.4656000000000002</v>
      </c>
      <c r="P356" s="86">
        <f t="shared" si="53"/>
        <v>0</v>
      </c>
      <c r="Q356" s="87">
        <v>20</v>
      </c>
      <c r="R356" s="95">
        <f>+IFERROR(VLOOKUP(N356,'Productos PD'!$C$2:$E$349,3,0),VLOOKUP(S356,'Productos PD'!$B$3:$D$349,3,0))</f>
        <v>0</v>
      </c>
    </row>
    <row r="357" spans="1:19" ht="60" x14ac:dyDescent="0.25">
      <c r="A357" s="87">
        <f t="shared" si="45"/>
        <v>4</v>
      </c>
      <c r="B357" s="86" t="s">
        <v>281</v>
      </c>
      <c r="C357" s="88" t="str">
        <f>IFERROR(IF(OR(B357="",B357=B356),"",VLOOKUP(B357,A!B$2:$F$469,MATCH($Q$1,A!B$1:$F$1),0)),0)</f>
        <v/>
      </c>
      <c r="D357" s="89" t="str">
        <f t="shared" si="46"/>
        <v/>
      </c>
      <c r="E357" s="90" t="str">
        <f t="shared" si="47"/>
        <v/>
      </c>
      <c r="F357" s="91" t="s">
        <v>355</v>
      </c>
      <c r="G357" s="88" t="str">
        <f>IFERROR(IF(OR(F357="",F357=F356),"",VLOOKUP(F357,A!C$2:$F$469,MATCH($Q$1,A!C$1:$F$1),0)),0)</f>
        <v/>
      </c>
      <c r="H357" s="89" t="str">
        <f t="shared" si="48"/>
        <v/>
      </c>
      <c r="I357" s="90" t="str">
        <f t="shared" si="49"/>
        <v/>
      </c>
      <c r="J357" s="86" t="s">
        <v>356</v>
      </c>
      <c r="K357" s="87" t="str">
        <f>IFERROR(IF(J357="","",IF(J357=J356,"",VLOOKUP(J357,A!D$2:$F$469,MATCH($Q$1,A!D$1:$F$1),0))),0)</f>
        <v/>
      </c>
      <c r="L357" s="87" t="str">
        <f t="shared" si="50"/>
        <v/>
      </c>
      <c r="M357" s="94" t="str">
        <f t="shared" si="51"/>
        <v/>
      </c>
      <c r="N357" s="86" t="s">
        <v>847</v>
      </c>
      <c r="O357" s="86">
        <f t="shared" si="52"/>
        <v>1.1164000000000001</v>
      </c>
      <c r="P357" s="86">
        <f t="shared" si="53"/>
        <v>0</v>
      </c>
      <c r="Q357" s="87">
        <v>5</v>
      </c>
      <c r="R357" s="95">
        <f>+IFERROR(VLOOKUP(N357,'Productos PD'!$C$2:$E$349,3,0),VLOOKUP(S357,'Productos PD'!$B$3:$D$349,3,0))</f>
        <v>0</v>
      </c>
    </row>
    <row r="358" spans="1:19" ht="45" x14ac:dyDescent="0.25">
      <c r="A358" s="87">
        <f t="shared" si="45"/>
        <v>4</v>
      </c>
      <c r="B358" s="86" t="s">
        <v>281</v>
      </c>
      <c r="C358" s="88" t="str">
        <f>IFERROR(IF(OR(B358="",B358=B357),"",VLOOKUP(B358,A!B$2:$F$469,MATCH($Q$1,A!B$1:$F$1),0)),0)</f>
        <v/>
      </c>
      <c r="D358" s="89" t="str">
        <f t="shared" si="46"/>
        <v/>
      </c>
      <c r="E358" s="90" t="str">
        <f t="shared" si="47"/>
        <v/>
      </c>
      <c r="F358" s="91" t="s">
        <v>355</v>
      </c>
      <c r="G358" s="88" t="str">
        <f>IFERROR(IF(OR(F358="",F358=F357),"",VLOOKUP(F358,A!C$2:$F$469,MATCH($Q$1,A!C$1:$F$1),0)),0)</f>
        <v/>
      </c>
      <c r="H358" s="89" t="str">
        <f t="shared" si="48"/>
        <v/>
      </c>
      <c r="I358" s="90" t="str">
        <f t="shared" si="49"/>
        <v/>
      </c>
      <c r="J358" s="86" t="s">
        <v>356</v>
      </c>
      <c r="K358" s="87" t="str">
        <f>IFERROR(IF(J358="","",IF(J358=J357,"",VLOOKUP(J358,A!D$2:$F$469,MATCH($Q$1,A!D$1:$F$1),0))),0)</f>
        <v/>
      </c>
      <c r="L358" s="87" t="str">
        <f t="shared" si="50"/>
        <v/>
      </c>
      <c r="M358" s="94" t="str">
        <f t="shared" si="51"/>
        <v/>
      </c>
      <c r="N358" s="86" t="s">
        <v>844</v>
      </c>
      <c r="O358" s="86">
        <f t="shared" si="52"/>
        <v>4.4656000000000002</v>
      </c>
      <c r="P358" s="86">
        <f t="shared" si="53"/>
        <v>0</v>
      </c>
      <c r="Q358" s="87">
        <v>20</v>
      </c>
      <c r="R358" s="95">
        <f>+IFERROR(VLOOKUP(N358,'Productos PD'!$C$2:$E$349,3,0),VLOOKUP(S358,'Productos PD'!$B$3:$D$349,3,0))</f>
        <v>0</v>
      </c>
    </row>
    <row r="359" spans="1:19" ht="75" x14ac:dyDescent="0.25">
      <c r="A359" s="87">
        <f t="shared" si="45"/>
        <v>4</v>
      </c>
      <c r="B359" s="86" t="s">
        <v>281</v>
      </c>
      <c r="C359" s="88" t="str">
        <f>IFERROR(IF(OR(B359="",B359=B358),"",VLOOKUP(B359,A!B$2:$F$469,MATCH($Q$1,A!B$1:$F$1),0)),0)</f>
        <v/>
      </c>
      <c r="D359" s="89" t="str">
        <f t="shared" si="46"/>
        <v/>
      </c>
      <c r="E359" s="90" t="str">
        <f t="shared" si="47"/>
        <v/>
      </c>
      <c r="F359" s="91" t="s">
        <v>355</v>
      </c>
      <c r="G359" s="88" t="str">
        <f>IFERROR(IF(OR(F359="",F359=F358),"",VLOOKUP(F359,A!C$2:$F$469,MATCH($Q$1,A!C$1:$F$1),0)),0)</f>
        <v/>
      </c>
      <c r="H359" s="89" t="str">
        <f t="shared" si="48"/>
        <v/>
      </c>
      <c r="I359" s="90" t="str">
        <f t="shared" si="49"/>
        <v/>
      </c>
      <c r="J359" s="86" t="s">
        <v>356</v>
      </c>
      <c r="K359" s="87" t="str">
        <f>IFERROR(IF(J359="","",IF(J359=J358,"",VLOOKUP(J359,A!D$2:$F$469,MATCH($Q$1,A!D$1:$F$1),0))),0)</f>
        <v/>
      </c>
      <c r="L359" s="87" t="str">
        <f t="shared" si="50"/>
        <v/>
      </c>
      <c r="M359" s="94" t="str">
        <f t="shared" si="51"/>
        <v/>
      </c>
      <c r="N359" s="86" t="s">
        <v>845</v>
      </c>
      <c r="O359" s="86">
        <f t="shared" si="52"/>
        <v>6.6984000000000004</v>
      </c>
      <c r="P359" s="86">
        <f t="shared" si="53"/>
        <v>0</v>
      </c>
      <c r="Q359" s="87">
        <v>30</v>
      </c>
      <c r="R359" s="95">
        <f>+IFERROR(VLOOKUP(N359,'Productos PD'!$C$2:$E$349,3,0),VLOOKUP(S359,'Productos PD'!$B$3:$D$349,3,0))</f>
        <v>0</v>
      </c>
    </row>
    <row r="360" spans="1:19" ht="45" x14ac:dyDescent="0.25">
      <c r="A360" s="87">
        <f t="shared" si="45"/>
        <v>4</v>
      </c>
      <c r="B360" s="86" t="s">
        <v>281</v>
      </c>
      <c r="C360" s="88" t="str">
        <f>IFERROR(IF(OR(B360="",B360=B359),"",VLOOKUP(B360,A!B$2:$F$469,MATCH($Q$1,A!B$1:$F$1),0)),0)</f>
        <v/>
      </c>
      <c r="D360" s="89" t="str">
        <f t="shared" si="46"/>
        <v/>
      </c>
      <c r="E360" s="90" t="str">
        <f t="shared" si="47"/>
        <v/>
      </c>
      <c r="F360" s="91" t="s">
        <v>355</v>
      </c>
      <c r="G360" s="88" t="str">
        <f>IFERROR(IF(OR(F360="",F360=F359),"",VLOOKUP(F360,A!C$2:$F$469,MATCH($Q$1,A!C$1:$F$1),0)),0)</f>
        <v/>
      </c>
      <c r="H360" s="89" t="str">
        <f t="shared" si="48"/>
        <v/>
      </c>
      <c r="I360" s="90" t="str">
        <f t="shared" si="49"/>
        <v/>
      </c>
      <c r="J360" s="86" t="s">
        <v>356</v>
      </c>
      <c r="K360" s="87" t="str">
        <f>IFERROR(IF(J360="","",IF(J360=J359,"",VLOOKUP(J360,A!D$2:$F$469,MATCH($Q$1,A!D$1:$F$1),0))),0)</f>
        <v/>
      </c>
      <c r="L360" s="87" t="str">
        <f t="shared" si="50"/>
        <v/>
      </c>
      <c r="M360" s="94" t="str">
        <f t="shared" si="51"/>
        <v/>
      </c>
      <c r="N360" s="86" t="s">
        <v>363</v>
      </c>
      <c r="O360" s="86">
        <f t="shared" si="52"/>
        <v>1.1164000000000001</v>
      </c>
      <c r="P360" s="86">
        <f t="shared" si="53"/>
        <v>0</v>
      </c>
      <c r="Q360" s="87">
        <v>5</v>
      </c>
      <c r="R360" s="95">
        <f>+IFERROR(VLOOKUP(N360,'Productos PD'!$C$2:$E$349,3,0),VLOOKUP(S360,'Productos PD'!$B$3:$D$349,3,0))</f>
        <v>0</v>
      </c>
    </row>
    <row r="361" spans="1:19" ht="45" hidden="1" x14ac:dyDescent="0.25">
      <c r="A361" s="87">
        <f t="shared" si="45"/>
        <v>3</v>
      </c>
      <c r="B361" s="86" t="s">
        <v>281</v>
      </c>
      <c r="C361" s="88" t="str">
        <f>IFERROR(IF(OR(B361="",B361=B360),"",VLOOKUP(B361,A!B$2:$F$469,MATCH($Q$1,A!B$1:$F$1),0)),0)</f>
        <v/>
      </c>
      <c r="D361" s="89" t="str">
        <f t="shared" si="46"/>
        <v/>
      </c>
      <c r="E361" s="90" t="str">
        <f t="shared" si="47"/>
        <v/>
      </c>
      <c r="F361" s="91" t="s">
        <v>355</v>
      </c>
      <c r="G361" s="88" t="str">
        <f>IFERROR(IF(OR(F361="",F361=F360),"",VLOOKUP(F361,A!C$2:$F$469,MATCH($Q$1,A!C$1:$F$1),0)),0)</f>
        <v/>
      </c>
      <c r="H361" s="89" t="str">
        <f t="shared" si="48"/>
        <v/>
      </c>
      <c r="I361" s="90" t="str">
        <f t="shared" si="49"/>
        <v/>
      </c>
      <c r="J361" s="86" t="s">
        <v>364</v>
      </c>
      <c r="K361" s="87">
        <f>IFERROR(IF(J361="","",IF(J361=J360,"",VLOOKUP(J361,A!D$2:$F$469,MATCH($Q$1,A!D$1:$F$1),0))),0)</f>
        <v>56.378</v>
      </c>
      <c r="L361" s="87">
        <f t="shared" si="50"/>
        <v>0</v>
      </c>
      <c r="M361" s="94">
        <f t="shared" si="51"/>
        <v>0</v>
      </c>
      <c r="O361" s="86" t="str">
        <f t="shared" si="52"/>
        <v/>
      </c>
      <c r="P361" s="86" t="str">
        <f t="shared" si="53"/>
        <v/>
      </c>
      <c r="Q361" s="87">
        <v>56.378</v>
      </c>
      <c r="R361" s="95" t="e">
        <f>+IFERROR(VLOOKUP(N361,'Productos PD'!$C$2:$E$349,3,0),VLOOKUP(S361,'Productos PD'!$B$3:$D$349,3,0))</f>
        <v>#N/A</v>
      </c>
    </row>
    <row r="362" spans="1:19" ht="75" x14ac:dyDescent="0.25">
      <c r="A362" s="87">
        <f t="shared" si="45"/>
        <v>4</v>
      </c>
      <c r="B362" s="86" t="s">
        <v>281</v>
      </c>
      <c r="C362" s="88" t="str">
        <f>IFERROR(IF(OR(B362="",B362=B361),"",VLOOKUP(B362,A!B$2:$F$469,MATCH($Q$1,A!B$1:$F$1),0)),0)</f>
        <v/>
      </c>
      <c r="D362" s="89" t="str">
        <f t="shared" si="46"/>
        <v/>
      </c>
      <c r="E362" s="90" t="str">
        <f t="shared" si="47"/>
        <v/>
      </c>
      <c r="F362" s="91" t="s">
        <v>355</v>
      </c>
      <c r="G362" s="88" t="str">
        <f>IFERROR(IF(OR(F362="",F362=F361),"",VLOOKUP(F362,A!C$2:$F$469,MATCH($Q$1,A!C$1:$F$1),0)),0)</f>
        <v/>
      </c>
      <c r="H362" s="89" t="str">
        <f t="shared" si="48"/>
        <v/>
      </c>
      <c r="I362" s="90" t="str">
        <f t="shared" si="49"/>
        <v/>
      </c>
      <c r="J362" s="86" t="s">
        <v>364</v>
      </c>
      <c r="K362" s="87" t="str">
        <f>IFERROR(IF(J362="","",IF(J362=J361,"",VLOOKUP(J362,A!D$2:$F$469,MATCH($Q$1,A!D$1:$F$1),0))),0)</f>
        <v/>
      </c>
      <c r="L362" s="87" t="str">
        <f t="shared" si="50"/>
        <v/>
      </c>
      <c r="M362" s="94" t="str">
        <f t="shared" si="51"/>
        <v/>
      </c>
      <c r="N362" s="86" t="s">
        <v>365</v>
      </c>
      <c r="O362" s="86">
        <f t="shared" si="52"/>
        <v>15.68774228</v>
      </c>
      <c r="P362" s="86">
        <f t="shared" si="53"/>
        <v>0</v>
      </c>
      <c r="Q362" s="87">
        <v>27.826000000000001</v>
      </c>
      <c r="R362" s="95">
        <f>+IFERROR(VLOOKUP(N362,'Productos PD'!$C$2:$E$349,3,0),VLOOKUP(S362,'Productos PD'!$B$3:$D$349,3,0))</f>
        <v>0</v>
      </c>
    </row>
    <row r="363" spans="1:19" ht="105" x14ac:dyDescent="0.25">
      <c r="A363" s="87">
        <f t="shared" si="45"/>
        <v>4</v>
      </c>
      <c r="B363" s="86" t="s">
        <v>281</v>
      </c>
      <c r="C363" s="88" t="str">
        <f>IFERROR(IF(OR(B363="",B363=B362),"",VLOOKUP(B363,A!B$2:$F$469,MATCH($Q$1,A!B$1:$F$1),0)),0)</f>
        <v/>
      </c>
      <c r="D363" s="89" t="str">
        <f t="shared" si="46"/>
        <v/>
      </c>
      <c r="E363" s="90" t="str">
        <f t="shared" si="47"/>
        <v/>
      </c>
      <c r="F363" s="91" t="s">
        <v>355</v>
      </c>
      <c r="G363" s="88" t="str">
        <f>IFERROR(IF(OR(F363="",F363=F362),"",VLOOKUP(F363,A!C$2:$F$469,MATCH($Q$1,A!C$1:$F$1),0)),0)</f>
        <v/>
      </c>
      <c r="H363" s="89" t="str">
        <f t="shared" si="48"/>
        <v/>
      </c>
      <c r="I363" s="90" t="str">
        <f t="shared" si="49"/>
        <v/>
      </c>
      <c r="J363" s="86" t="s">
        <v>364</v>
      </c>
      <c r="K363" s="87" t="str">
        <f>IFERROR(IF(J363="","",IF(J363=J362,"",VLOOKUP(J363,A!D$2:$F$469,MATCH($Q$1,A!D$1:$F$1),0))),0)</f>
        <v/>
      </c>
      <c r="L363" s="87" t="str">
        <f t="shared" si="50"/>
        <v/>
      </c>
      <c r="M363" s="94" t="str">
        <f t="shared" si="51"/>
        <v/>
      </c>
      <c r="N363" s="86" t="s">
        <v>366</v>
      </c>
      <c r="O363" s="86">
        <f t="shared" si="52"/>
        <v>0.84679755999999995</v>
      </c>
      <c r="P363" s="86">
        <f t="shared" si="53"/>
        <v>0</v>
      </c>
      <c r="Q363" s="87">
        <v>1.502</v>
      </c>
      <c r="R363" s="95">
        <f>+IFERROR(VLOOKUP(N363,'Productos PD'!$C$2:$E$349,3,0),VLOOKUP(S363,'Productos PD'!$B$3:$D$349,3,0))</f>
        <v>0</v>
      </c>
      <c r="S363" s="86">
        <v>3234</v>
      </c>
    </row>
    <row r="364" spans="1:19" ht="45" x14ac:dyDescent="0.25">
      <c r="A364" s="87">
        <f t="shared" si="45"/>
        <v>4</v>
      </c>
      <c r="B364" s="86" t="s">
        <v>281</v>
      </c>
      <c r="C364" s="88" t="str">
        <f>IFERROR(IF(OR(B364="",B364=B363),"",VLOOKUP(B364,A!B$2:$F$469,MATCH($Q$1,A!B$1:$F$1),0)),0)</f>
        <v/>
      </c>
      <c r="D364" s="89" t="str">
        <f t="shared" si="46"/>
        <v/>
      </c>
      <c r="E364" s="90" t="str">
        <f t="shared" si="47"/>
        <v/>
      </c>
      <c r="F364" s="91" t="s">
        <v>355</v>
      </c>
      <c r="G364" s="88" t="str">
        <f>IFERROR(IF(OR(F364="",F364=F363),"",VLOOKUP(F364,A!C$2:$F$469,MATCH($Q$1,A!C$1:$F$1),0)),0)</f>
        <v/>
      </c>
      <c r="H364" s="89" t="str">
        <f t="shared" si="48"/>
        <v/>
      </c>
      <c r="I364" s="90" t="str">
        <f t="shared" si="49"/>
        <v/>
      </c>
      <c r="J364" s="86" t="s">
        <v>364</v>
      </c>
      <c r="K364" s="87" t="str">
        <f>IFERROR(IF(J364="","",IF(J364=J363,"",VLOOKUP(J364,A!D$2:$F$469,MATCH($Q$1,A!D$1:$F$1),0))),0)</f>
        <v/>
      </c>
      <c r="L364" s="87" t="str">
        <f t="shared" si="50"/>
        <v/>
      </c>
      <c r="M364" s="94" t="str">
        <f t="shared" si="51"/>
        <v/>
      </c>
      <c r="N364" s="86" t="s">
        <v>367</v>
      </c>
      <c r="O364" s="86">
        <f t="shared" si="52"/>
        <v>6.2393532600000006</v>
      </c>
      <c r="P364" s="86">
        <f t="shared" si="53"/>
        <v>0</v>
      </c>
      <c r="Q364" s="87">
        <v>11.067</v>
      </c>
      <c r="R364" s="95">
        <f>+IFERROR(VLOOKUP(N364,'Productos PD'!$C$2:$E$349,3,0),VLOOKUP(S364,'Productos PD'!$B$3:$D$349,3,0))</f>
        <v>0</v>
      </c>
    </row>
    <row r="365" spans="1:19" ht="45" x14ac:dyDescent="0.25">
      <c r="A365" s="87">
        <f t="shared" si="45"/>
        <v>4</v>
      </c>
      <c r="B365" s="86" t="s">
        <v>281</v>
      </c>
      <c r="C365" s="88" t="str">
        <f>IFERROR(IF(OR(B365="",B365=B364),"",VLOOKUP(B365,A!B$2:$F$469,MATCH($Q$1,A!B$1:$F$1),0)),0)</f>
        <v/>
      </c>
      <c r="D365" s="89" t="str">
        <f t="shared" si="46"/>
        <v/>
      </c>
      <c r="E365" s="90" t="str">
        <f t="shared" si="47"/>
        <v/>
      </c>
      <c r="F365" s="91" t="s">
        <v>355</v>
      </c>
      <c r="G365" s="88" t="str">
        <f>IFERROR(IF(OR(F365="",F365=F364),"",VLOOKUP(F365,A!C$2:$F$469,MATCH($Q$1,A!C$1:$F$1),0)),0)</f>
        <v/>
      </c>
      <c r="H365" s="89" t="str">
        <f t="shared" si="48"/>
        <v/>
      </c>
      <c r="I365" s="90" t="str">
        <f t="shared" si="49"/>
        <v/>
      </c>
      <c r="J365" s="86" t="s">
        <v>364</v>
      </c>
      <c r="K365" s="87" t="str">
        <f>IFERROR(IF(J365="","",IF(J365=J364,"",VLOOKUP(J365,A!D$2:$F$469,MATCH($Q$1,A!D$1:$F$1),0))),0)</f>
        <v/>
      </c>
      <c r="L365" s="87" t="str">
        <f t="shared" si="50"/>
        <v/>
      </c>
      <c r="M365" s="94" t="str">
        <f t="shared" si="51"/>
        <v/>
      </c>
      <c r="N365" s="86" t="s">
        <v>851</v>
      </c>
      <c r="O365" s="86">
        <f t="shared" si="52"/>
        <v>6.4175077399999996</v>
      </c>
      <c r="P365" s="86">
        <f t="shared" si="53"/>
        <v>0</v>
      </c>
      <c r="Q365" s="87">
        <v>11.382999999999999</v>
      </c>
      <c r="R365" s="95">
        <f>+IFERROR(VLOOKUP(N365,'Productos PD'!$C$2:$E$349,3,0),VLOOKUP(S365,'Productos PD'!$B$3:$D$349,3,0))</f>
        <v>0</v>
      </c>
    </row>
    <row r="366" spans="1:19" ht="75" x14ac:dyDescent="0.25">
      <c r="A366" s="87">
        <f t="shared" si="45"/>
        <v>4</v>
      </c>
      <c r="B366" s="86" t="s">
        <v>281</v>
      </c>
      <c r="C366" s="88" t="str">
        <f>IFERROR(IF(OR(B366="",B366=B365),"",VLOOKUP(B366,A!B$2:$F$469,MATCH($Q$1,A!B$1:$F$1),0)),0)</f>
        <v/>
      </c>
      <c r="D366" s="89" t="str">
        <f t="shared" si="46"/>
        <v/>
      </c>
      <c r="E366" s="90" t="str">
        <f t="shared" si="47"/>
        <v/>
      </c>
      <c r="F366" s="91" t="s">
        <v>355</v>
      </c>
      <c r="G366" s="88" t="str">
        <f>IFERROR(IF(OR(F366="",F366=F365),"",VLOOKUP(F366,A!C$2:$F$469,MATCH($Q$1,A!C$1:$F$1),0)),0)</f>
        <v/>
      </c>
      <c r="H366" s="89" t="str">
        <f t="shared" si="48"/>
        <v/>
      </c>
      <c r="I366" s="90" t="str">
        <f t="shared" si="49"/>
        <v/>
      </c>
      <c r="J366" s="86" t="s">
        <v>364</v>
      </c>
      <c r="K366" s="87" t="str">
        <f>IFERROR(IF(J366="","",IF(J366=J365,"",VLOOKUP(J366,A!D$2:$F$469,MATCH($Q$1,A!D$1:$F$1),0))),0)</f>
        <v/>
      </c>
      <c r="L366" s="87" t="str">
        <f t="shared" si="50"/>
        <v/>
      </c>
      <c r="M366" s="94" t="str">
        <f t="shared" si="51"/>
        <v/>
      </c>
      <c r="N366" s="86" t="s">
        <v>369</v>
      </c>
      <c r="O366" s="86">
        <f t="shared" si="52"/>
        <v>11.141984140000002</v>
      </c>
      <c r="P366" s="86">
        <f t="shared" si="53"/>
        <v>0</v>
      </c>
      <c r="Q366" s="87">
        <v>19.763000000000002</v>
      </c>
      <c r="R366" s="95">
        <f>+IFERROR(VLOOKUP(N366,'Productos PD'!$C$2:$E$349,3,0),VLOOKUP(S366,'Productos PD'!$B$3:$D$349,3,0))</f>
        <v>0</v>
      </c>
    </row>
    <row r="367" spans="1:19" ht="45" x14ac:dyDescent="0.25">
      <c r="A367" s="87">
        <f t="shared" si="45"/>
        <v>4</v>
      </c>
      <c r="B367" s="86" t="s">
        <v>281</v>
      </c>
      <c r="C367" s="88" t="str">
        <f>IFERROR(IF(OR(B367="",B367=B366),"",VLOOKUP(B367,A!B$2:$F$469,MATCH($Q$1,A!B$1:$F$1),0)),0)</f>
        <v/>
      </c>
      <c r="D367" s="89" t="str">
        <f t="shared" si="46"/>
        <v/>
      </c>
      <c r="E367" s="90" t="str">
        <f t="shared" si="47"/>
        <v/>
      </c>
      <c r="F367" s="91" t="s">
        <v>355</v>
      </c>
      <c r="G367" s="88" t="str">
        <f>IFERROR(IF(OR(F367="",F367=F366),"",VLOOKUP(F367,A!C$2:$F$469,MATCH($Q$1,A!C$1:$F$1),0)),0)</f>
        <v/>
      </c>
      <c r="H367" s="89" t="str">
        <f t="shared" si="48"/>
        <v/>
      </c>
      <c r="I367" s="90" t="str">
        <f t="shared" si="49"/>
        <v/>
      </c>
      <c r="J367" s="86" t="s">
        <v>364</v>
      </c>
      <c r="K367" s="87" t="str">
        <f>IFERROR(IF(J367="","",IF(J367=J366,"",VLOOKUP(J367,A!D$2:$F$469,MATCH($Q$1,A!D$1:$F$1),0))),0)</f>
        <v/>
      </c>
      <c r="L367" s="87" t="str">
        <f t="shared" si="50"/>
        <v/>
      </c>
      <c r="M367" s="94" t="str">
        <f t="shared" si="51"/>
        <v/>
      </c>
      <c r="N367" s="86" t="s">
        <v>370</v>
      </c>
      <c r="O367" s="86">
        <f t="shared" si="52"/>
        <v>12.924656500000001</v>
      </c>
      <c r="P367" s="86">
        <f t="shared" si="53"/>
        <v>0</v>
      </c>
      <c r="Q367" s="87">
        <v>22.925000000000001</v>
      </c>
      <c r="R367" s="95">
        <f>+IFERROR(VLOOKUP(N367,'Productos PD'!$C$2:$E$349,3,0),VLOOKUP(S367,'Productos PD'!$B$3:$D$349,3,0))</f>
        <v>0</v>
      </c>
    </row>
    <row r="368" spans="1:19" ht="45" x14ac:dyDescent="0.25">
      <c r="A368" s="87">
        <f t="shared" si="45"/>
        <v>4</v>
      </c>
      <c r="B368" s="86" t="s">
        <v>281</v>
      </c>
      <c r="C368" s="88" t="str">
        <f>IFERROR(IF(OR(B368="",B368=B367),"",VLOOKUP(B368,A!B$2:$F$469,MATCH($Q$1,A!B$1:$F$1),0)),0)</f>
        <v/>
      </c>
      <c r="D368" s="89" t="str">
        <f t="shared" si="46"/>
        <v/>
      </c>
      <c r="E368" s="90" t="str">
        <f t="shared" si="47"/>
        <v/>
      </c>
      <c r="F368" s="91" t="s">
        <v>355</v>
      </c>
      <c r="G368" s="88" t="str">
        <f>IFERROR(IF(OR(F368="",F368=F367),"",VLOOKUP(F368,A!C$2:$F$469,MATCH($Q$1,A!C$1:$F$1),0)),0)</f>
        <v/>
      </c>
      <c r="H368" s="89" t="str">
        <f t="shared" si="48"/>
        <v/>
      </c>
      <c r="I368" s="90" t="str">
        <f t="shared" si="49"/>
        <v/>
      </c>
      <c r="J368" s="86" t="s">
        <v>364</v>
      </c>
      <c r="K368" s="87" t="str">
        <f>IFERROR(IF(J368="","",IF(J368=J367,"",VLOOKUP(J368,A!D$2:$F$469,MATCH($Q$1,A!D$1:$F$1),0))),0)</f>
        <v/>
      </c>
      <c r="L368" s="87" t="str">
        <f t="shared" si="50"/>
        <v/>
      </c>
      <c r="M368" s="94" t="str">
        <f t="shared" si="51"/>
        <v/>
      </c>
      <c r="N368" s="86" t="s">
        <v>371</v>
      </c>
      <c r="O368" s="86">
        <f t="shared" si="52"/>
        <v>3.11995852</v>
      </c>
      <c r="P368" s="86">
        <f t="shared" si="53"/>
        <v>0</v>
      </c>
      <c r="Q368" s="87">
        <v>5.5339999999999998</v>
      </c>
      <c r="R368" s="95">
        <f>+IFERROR(VLOOKUP(N368,'Productos PD'!$C$2:$E$349,3,0),VLOOKUP(S368,'Productos PD'!$B$3:$D$349,3,0))</f>
        <v>0</v>
      </c>
    </row>
    <row r="369" spans="1:19" ht="45" hidden="1" x14ac:dyDescent="0.25">
      <c r="A369" s="87">
        <f t="shared" si="45"/>
        <v>3</v>
      </c>
      <c r="B369" s="86" t="s">
        <v>281</v>
      </c>
      <c r="C369" s="88" t="str">
        <f>IFERROR(IF(OR(B369="",B369=B368),"",VLOOKUP(B369,A!B$2:$F$469,MATCH($Q$1,A!B$1:$F$1),0)),0)</f>
        <v/>
      </c>
      <c r="D369" s="89" t="str">
        <f t="shared" si="46"/>
        <v/>
      </c>
      <c r="E369" s="90" t="str">
        <f t="shared" si="47"/>
        <v/>
      </c>
      <c r="F369" s="91" t="s">
        <v>355</v>
      </c>
      <c r="G369" s="88" t="str">
        <f>IFERROR(IF(OR(F369="",F369=F368),"",VLOOKUP(F369,A!C$2:$F$469,MATCH($Q$1,A!C$1:$F$1),0)),0)</f>
        <v/>
      </c>
      <c r="H369" s="89" t="str">
        <f t="shared" si="48"/>
        <v/>
      </c>
      <c r="I369" s="90" t="str">
        <f t="shared" si="49"/>
        <v/>
      </c>
      <c r="J369" s="86" t="s">
        <v>372</v>
      </c>
      <c r="K369" s="87">
        <f>IFERROR(IF(J369="","",IF(J369=J368,"",VLOOKUP(J369,A!D$2:$F$469,MATCH($Q$1,A!D$1:$F$1),0))),0)</f>
        <v>4.0819999999999999</v>
      </c>
      <c r="L369" s="87">
        <f t="shared" si="50"/>
        <v>0</v>
      </c>
      <c r="M369" s="94">
        <f t="shared" si="51"/>
        <v>0</v>
      </c>
      <c r="O369" s="86" t="str">
        <f t="shared" si="52"/>
        <v/>
      </c>
      <c r="P369" s="86" t="str">
        <f t="shared" si="53"/>
        <v/>
      </c>
      <c r="Q369" s="87">
        <v>4.0819999999999999</v>
      </c>
      <c r="R369" s="95" t="e">
        <f>+IFERROR(VLOOKUP(N369,'Productos PD'!$C$2:$E$349,3,0),VLOOKUP(S369,'Productos PD'!$B$3:$D$349,3,0))</f>
        <v>#N/A</v>
      </c>
    </row>
    <row r="370" spans="1:19" ht="60" x14ac:dyDescent="0.25">
      <c r="A370" s="87">
        <f t="shared" si="45"/>
        <v>4</v>
      </c>
      <c r="B370" s="86" t="s">
        <v>281</v>
      </c>
      <c r="C370" s="88" t="str">
        <f>IFERROR(IF(OR(B370="",B370=B369),"",VLOOKUP(B370,A!B$2:$F$469,MATCH($Q$1,A!B$1:$F$1),0)),0)</f>
        <v/>
      </c>
      <c r="D370" s="89" t="str">
        <f t="shared" si="46"/>
        <v/>
      </c>
      <c r="E370" s="90" t="str">
        <f t="shared" si="47"/>
        <v/>
      </c>
      <c r="F370" s="91" t="s">
        <v>355</v>
      </c>
      <c r="G370" s="88" t="str">
        <f>IFERROR(IF(OR(F370="",F370=F369),"",VLOOKUP(F370,A!C$2:$F$469,MATCH($Q$1,A!C$1:$F$1),0)),0)</f>
        <v/>
      </c>
      <c r="H370" s="89" t="str">
        <f t="shared" si="48"/>
        <v/>
      </c>
      <c r="I370" s="90" t="str">
        <f t="shared" si="49"/>
        <v/>
      </c>
      <c r="J370" s="86" t="s">
        <v>372</v>
      </c>
      <c r="K370" s="87" t="str">
        <f>IFERROR(IF(J370="","",IF(J370=J369,"",VLOOKUP(J370,A!D$2:$F$469,MATCH($Q$1,A!D$1:$F$1),0))),0)</f>
        <v/>
      </c>
      <c r="L370" s="87" t="str">
        <f t="shared" si="50"/>
        <v/>
      </c>
      <c r="M370" s="94" t="str">
        <f t="shared" si="51"/>
        <v/>
      </c>
      <c r="N370" s="86" t="s">
        <v>854</v>
      </c>
      <c r="O370" s="86">
        <f t="shared" si="52"/>
        <v>0.12033735999999999</v>
      </c>
      <c r="P370" s="86">
        <f t="shared" si="53"/>
        <v>0</v>
      </c>
      <c r="Q370" s="87">
        <v>2.948</v>
      </c>
      <c r="R370" s="95">
        <f>+IFERROR(VLOOKUP(N370,'Productos PD'!$C$2:$E$349,3,0),VLOOKUP(S370,'Productos PD'!$B$3:$D$349,3,0))</f>
        <v>0</v>
      </c>
    </row>
    <row r="371" spans="1:19" ht="60" x14ac:dyDescent="0.25">
      <c r="A371" s="87">
        <f t="shared" si="45"/>
        <v>4</v>
      </c>
      <c r="B371" s="86" t="s">
        <v>281</v>
      </c>
      <c r="C371" s="88" t="str">
        <f>IFERROR(IF(OR(B371="",B371=B370),"",VLOOKUP(B371,A!B$2:$F$469,MATCH($Q$1,A!B$1:$F$1),0)),0)</f>
        <v/>
      </c>
      <c r="D371" s="89" t="str">
        <f t="shared" si="46"/>
        <v/>
      </c>
      <c r="E371" s="90" t="str">
        <f t="shared" si="47"/>
        <v/>
      </c>
      <c r="F371" s="91" t="s">
        <v>355</v>
      </c>
      <c r="G371" s="88" t="str">
        <f>IFERROR(IF(OR(F371="",F371=F370),"",VLOOKUP(F371,A!C$2:$F$469,MATCH($Q$1,A!C$1:$F$1),0)),0)</f>
        <v/>
      </c>
      <c r="H371" s="89" t="str">
        <f t="shared" si="48"/>
        <v/>
      </c>
      <c r="I371" s="90" t="str">
        <f t="shared" si="49"/>
        <v/>
      </c>
      <c r="J371" s="86" t="s">
        <v>372</v>
      </c>
      <c r="K371" s="87" t="str">
        <f>IFERROR(IF(J371="","",IF(J371=J370,"",VLOOKUP(J371,A!D$2:$F$469,MATCH($Q$1,A!D$1:$F$1),0))),0)</f>
        <v/>
      </c>
      <c r="L371" s="87" t="str">
        <f t="shared" si="50"/>
        <v/>
      </c>
      <c r="M371" s="94" t="str">
        <f t="shared" si="51"/>
        <v/>
      </c>
      <c r="N371" s="86" t="s">
        <v>855</v>
      </c>
      <c r="O371" s="86">
        <f t="shared" si="52"/>
        <v>1.3368958199999996</v>
      </c>
      <c r="P371" s="86">
        <f t="shared" si="53"/>
        <v>0</v>
      </c>
      <c r="Q371" s="87">
        <v>32.750999999999998</v>
      </c>
      <c r="R371" s="95">
        <f>+IFERROR(VLOOKUP(N371,'Productos PD'!$C$2:$E$349,3,0),VLOOKUP(S371,'Productos PD'!$B$3:$D$349,3,0))</f>
        <v>0</v>
      </c>
    </row>
    <row r="372" spans="1:19" ht="60" x14ac:dyDescent="0.25">
      <c r="A372" s="87">
        <f t="shared" si="45"/>
        <v>4</v>
      </c>
      <c r="B372" s="86" t="s">
        <v>281</v>
      </c>
      <c r="C372" s="88" t="str">
        <f>IFERROR(IF(OR(B372="",B372=B371),"",VLOOKUP(B372,A!B$2:$F$469,MATCH($Q$1,A!B$1:$F$1),0)),0)</f>
        <v/>
      </c>
      <c r="D372" s="89" t="str">
        <f t="shared" si="46"/>
        <v/>
      </c>
      <c r="E372" s="90" t="str">
        <f t="shared" si="47"/>
        <v/>
      </c>
      <c r="F372" s="91" t="s">
        <v>355</v>
      </c>
      <c r="G372" s="88" t="str">
        <f>IFERROR(IF(OR(F372="",F372=F371),"",VLOOKUP(F372,A!C$2:$F$469,MATCH($Q$1,A!C$1:$F$1),0)),0)</f>
        <v/>
      </c>
      <c r="H372" s="89" t="str">
        <f t="shared" si="48"/>
        <v/>
      </c>
      <c r="I372" s="90" t="str">
        <f t="shared" si="49"/>
        <v/>
      </c>
      <c r="J372" s="86" t="s">
        <v>372</v>
      </c>
      <c r="K372" s="87" t="str">
        <f>IFERROR(IF(J372="","",IF(J372=J371,"",VLOOKUP(J372,A!D$2:$F$469,MATCH($Q$1,A!D$1:$F$1),0))),0)</f>
        <v/>
      </c>
      <c r="L372" s="87" t="str">
        <f t="shared" si="50"/>
        <v/>
      </c>
      <c r="M372" s="94" t="str">
        <f t="shared" si="51"/>
        <v/>
      </c>
      <c r="N372" s="86" t="s">
        <v>375</v>
      </c>
      <c r="O372" s="86">
        <f t="shared" si="52"/>
        <v>0.40105649999999998</v>
      </c>
      <c r="P372" s="86">
        <f t="shared" si="53"/>
        <v>0</v>
      </c>
      <c r="Q372" s="87">
        <v>9.8249999999999993</v>
      </c>
      <c r="R372" s="95">
        <f>+IFERROR(VLOOKUP(N372,'Productos PD'!$C$2:$E$349,3,0),VLOOKUP(S372,'Productos PD'!$B$3:$D$349,3,0))</f>
        <v>0</v>
      </c>
    </row>
    <row r="373" spans="1:19" ht="60" x14ac:dyDescent="0.25">
      <c r="A373" s="87">
        <f t="shared" si="45"/>
        <v>4</v>
      </c>
      <c r="B373" s="86" t="s">
        <v>281</v>
      </c>
      <c r="C373" s="88" t="str">
        <f>IFERROR(IF(OR(B373="",B373=B372),"",VLOOKUP(B373,A!B$2:$F$469,MATCH($Q$1,A!B$1:$F$1),0)),0)</f>
        <v/>
      </c>
      <c r="D373" s="89" t="str">
        <f t="shared" si="46"/>
        <v/>
      </c>
      <c r="E373" s="90" t="str">
        <f t="shared" si="47"/>
        <v/>
      </c>
      <c r="F373" s="91" t="s">
        <v>355</v>
      </c>
      <c r="G373" s="88" t="str">
        <f>IFERROR(IF(OR(F373="",F373=F372),"",VLOOKUP(F373,A!C$2:$F$469,MATCH($Q$1,A!C$1:$F$1),0)),0)</f>
        <v/>
      </c>
      <c r="H373" s="89" t="str">
        <f t="shared" si="48"/>
        <v/>
      </c>
      <c r="I373" s="90" t="str">
        <f t="shared" si="49"/>
        <v/>
      </c>
      <c r="J373" s="86" t="s">
        <v>372</v>
      </c>
      <c r="K373" s="87" t="str">
        <f>IFERROR(IF(J373="","",IF(J373=J372,"",VLOOKUP(J373,A!D$2:$F$469,MATCH($Q$1,A!D$1:$F$1),0))),0)</f>
        <v/>
      </c>
      <c r="L373" s="87" t="str">
        <f t="shared" si="50"/>
        <v/>
      </c>
      <c r="M373" s="94" t="str">
        <f t="shared" si="51"/>
        <v/>
      </c>
      <c r="N373" s="86" t="s">
        <v>853</v>
      </c>
      <c r="O373" s="86">
        <f t="shared" si="52"/>
        <v>0.80215381999999991</v>
      </c>
      <c r="P373" s="86">
        <f t="shared" si="53"/>
        <v>0</v>
      </c>
      <c r="Q373" s="87">
        <v>19.651</v>
      </c>
      <c r="R373" s="95">
        <f>+IFERROR(VLOOKUP(N373,'Productos PD'!$C$2:$E$349,3,0),VLOOKUP(S373,'Productos PD'!$B$3:$D$349,3,0))</f>
        <v>0</v>
      </c>
    </row>
    <row r="374" spans="1:19" ht="60" x14ac:dyDescent="0.25">
      <c r="A374" s="87">
        <f t="shared" si="45"/>
        <v>4</v>
      </c>
      <c r="B374" s="86" t="s">
        <v>281</v>
      </c>
      <c r="C374" s="88" t="str">
        <f>IFERROR(IF(OR(B374="",B374=B373),"",VLOOKUP(B374,A!B$2:$F$469,MATCH($Q$1,A!B$1:$F$1),0)),0)</f>
        <v/>
      </c>
      <c r="D374" s="89" t="str">
        <f t="shared" si="46"/>
        <v/>
      </c>
      <c r="E374" s="90" t="str">
        <f t="shared" si="47"/>
        <v/>
      </c>
      <c r="F374" s="91" t="s">
        <v>355</v>
      </c>
      <c r="G374" s="88" t="str">
        <f>IFERROR(IF(OR(F374="",F374=F373),"",VLOOKUP(F374,A!C$2:$F$469,MATCH($Q$1,A!C$1:$F$1),0)),0)</f>
        <v/>
      </c>
      <c r="H374" s="89" t="str">
        <f t="shared" si="48"/>
        <v/>
      </c>
      <c r="I374" s="90" t="str">
        <f t="shared" si="49"/>
        <v/>
      </c>
      <c r="J374" s="86" t="s">
        <v>372</v>
      </c>
      <c r="K374" s="87" t="str">
        <f>IFERROR(IF(J374="","",IF(J374=J373,"",VLOOKUP(J374,A!D$2:$F$469,MATCH($Q$1,A!D$1:$F$1),0))),0)</f>
        <v/>
      </c>
      <c r="L374" s="87" t="str">
        <f t="shared" si="50"/>
        <v/>
      </c>
      <c r="M374" s="94" t="str">
        <f t="shared" si="51"/>
        <v/>
      </c>
      <c r="N374" s="86" t="s">
        <v>856</v>
      </c>
      <c r="O374" s="86">
        <f t="shared" si="52"/>
        <v>1.4215565000000001</v>
      </c>
      <c r="P374" s="86">
        <f t="shared" si="53"/>
        <v>0</v>
      </c>
      <c r="Q374" s="87">
        <v>34.825000000000003</v>
      </c>
      <c r="R374" s="95">
        <f>+IFERROR(VLOOKUP(N374,'Productos PD'!$C$2:$E$349,3,0),VLOOKUP(S374,'Productos PD'!$B$3:$D$349,3,0))</f>
        <v>0</v>
      </c>
    </row>
    <row r="375" spans="1:19" ht="45" hidden="1" x14ac:dyDescent="0.25">
      <c r="A375" s="87">
        <f t="shared" si="45"/>
        <v>3</v>
      </c>
      <c r="B375" s="86" t="s">
        <v>281</v>
      </c>
      <c r="C375" s="88" t="str">
        <f>IFERROR(IF(OR(B375="",B375=B374),"",VLOOKUP(B375,A!B$2:$F$469,MATCH($Q$1,A!B$1:$F$1),0)),0)</f>
        <v/>
      </c>
      <c r="D375" s="89" t="str">
        <f t="shared" si="46"/>
        <v/>
      </c>
      <c r="E375" s="90" t="str">
        <f t="shared" si="47"/>
        <v/>
      </c>
      <c r="F375" s="91" t="s">
        <v>355</v>
      </c>
      <c r="G375" s="88" t="str">
        <f>IFERROR(IF(OR(F375="",F375=F374),"",VLOOKUP(F375,A!C$2:$F$469,MATCH($Q$1,A!C$1:$F$1),0)),0)</f>
        <v/>
      </c>
      <c r="H375" s="89" t="str">
        <f t="shared" si="48"/>
        <v/>
      </c>
      <c r="I375" s="90" t="str">
        <f t="shared" si="49"/>
        <v/>
      </c>
      <c r="J375" s="86" t="s">
        <v>378</v>
      </c>
      <c r="K375" s="87">
        <f>IFERROR(IF(J375="","",IF(J375=J374,"",VLOOKUP(J375,A!D$2:$F$469,MATCH($Q$1,A!D$1:$F$1),0))),0)</f>
        <v>17.212</v>
      </c>
      <c r="L375" s="87">
        <f t="shared" si="50"/>
        <v>0</v>
      </c>
      <c r="M375" s="94">
        <f t="shared" si="51"/>
        <v>0</v>
      </c>
      <c r="O375" s="86" t="str">
        <f t="shared" si="52"/>
        <v/>
      </c>
      <c r="P375" s="86" t="str">
        <f t="shared" si="53"/>
        <v/>
      </c>
      <c r="Q375" s="87">
        <v>17.212</v>
      </c>
      <c r="R375" s="95" t="e">
        <f>+IFERROR(VLOOKUP(N375,'Productos PD'!$C$2:$E$349,3,0),VLOOKUP(S375,'Productos PD'!$B$3:$D$349,3,0))</f>
        <v>#N/A</v>
      </c>
    </row>
    <row r="376" spans="1:19" ht="90" x14ac:dyDescent="0.25">
      <c r="A376" s="87">
        <f t="shared" si="45"/>
        <v>4</v>
      </c>
      <c r="B376" s="86" t="s">
        <v>281</v>
      </c>
      <c r="C376" s="88" t="str">
        <f>IFERROR(IF(OR(B376="",B376=B375),"",VLOOKUP(B376,A!B$2:$F$469,MATCH($Q$1,A!B$1:$F$1),0)),0)</f>
        <v/>
      </c>
      <c r="D376" s="89" t="str">
        <f t="shared" si="46"/>
        <v/>
      </c>
      <c r="E376" s="90" t="str">
        <f t="shared" si="47"/>
        <v/>
      </c>
      <c r="F376" s="91" t="s">
        <v>355</v>
      </c>
      <c r="G376" s="88" t="str">
        <f>IFERROR(IF(OR(F376="",F376=F375),"",VLOOKUP(F376,A!C$2:$F$469,MATCH($Q$1,A!C$1:$F$1),0)),0)</f>
        <v/>
      </c>
      <c r="H376" s="89" t="str">
        <f t="shared" si="48"/>
        <v/>
      </c>
      <c r="I376" s="90" t="str">
        <f t="shared" si="49"/>
        <v/>
      </c>
      <c r="J376" s="86" t="s">
        <v>378</v>
      </c>
      <c r="K376" s="87" t="str">
        <f>IFERROR(IF(J376="","",IF(J376=J375,"",VLOOKUP(J376,A!D$2:$F$469,MATCH($Q$1,A!D$1:$F$1),0))),0)</f>
        <v/>
      </c>
      <c r="L376" s="87" t="str">
        <f t="shared" si="50"/>
        <v/>
      </c>
      <c r="M376" s="94" t="str">
        <f t="shared" si="51"/>
        <v/>
      </c>
      <c r="N376" s="86" t="s">
        <v>379</v>
      </c>
      <c r="O376" s="86">
        <f t="shared" si="52"/>
        <v>1.7212000000000001</v>
      </c>
      <c r="P376" s="86">
        <f t="shared" si="53"/>
        <v>0</v>
      </c>
      <c r="Q376" s="87">
        <v>10</v>
      </c>
      <c r="R376" s="95">
        <f>+IFERROR(VLOOKUP(N376,'Productos PD'!$C$2:$E$349,3,0),VLOOKUP(S376,'Productos PD'!$B$3:$D$349,3,0))</f>
        <v>0</v>
      </c>
      <c r="S376" s="86">
        <v>3211</v>
      </c>
    </row>
    <row r="377" spans="1:19" ht="75" x14ac:dyDescent="0.25">
      <c r="A377" s="87">
        <f t="shared" si="45"/>
        <v>4</v>
      </c>
      <c r="B377" s="86" t="s">
        <v>281</v>
      </c>
      <c r="C377" s="88" t="str">
        <f>IFERROR(IF(OR(B377="",B377=B376),"",VLOOKUP(B377,A!B$2:$F$469,MATCH($Q$1,A!B$1:$F$1),0)),0)</f>
        <v/>
      </c>
      <c r="D377" s="89" t="str">
        <f t="shared" si="46"/>
        <v/>
      </c>
      <c r="E377" s="90" t="str">
        <f t="shared" si="47"/>
        <v/>
      </c>
      <c r="F377" s="91" t="s">
        <v>355</v>
      </c>
      <c r="G377" s="88" t="str">
        <f>IFERROR(IF(OR(F377="",F377=F376),"",VLOOKUP(F377,A!C$2:$F$469,MATCH($Q$1,A!C$1:$F$1),0)),0)</f>
        <v/>
      </c>
      <c r="H377" s="89" t="str">
        <f t="shared" si="48"/>
        <v/>
      </c>
      <c r="I377" s="90" t="str">
        <f t="shared" si="49"/>
        <v/>
      </c>
      <c r="J377" s="86" t="s">
        <v>378</v>
      </c>
      <c r="K377" s="87" t="str">
        <f>IFERROR(IF(J377="","",IF(J377=J376,"",VLOOKUP(J377,A!D$2:$F$469,MATCH($Q$1,A!D$1:$F$1),0))),0)</f>
        <v/>
      </c>
      <c r="L377" s="87" t="str">
        <f t="shared" si="50"/>
        <v/>
      </c>
      <c r="M377" s="94" t="str">
        <f t="shared" si="51"/>
        <v/>
      </c>
      <c r="N377" s="86" t="s">
        <v>842</v>
      </c>
      <c r="O377" s="86">
        <f t="shared" si="52"/>
        <v>1.7212000000000001</v>
      </c>
      <c r="P377" s="86">
        <f t="shared" si="53"/>
        <v>0</v>
      </c>
      <c r="Q377" s="87">
        <v>10</v>
      </c>
      <c r="R377" s="95">
        <f>+IFERROR(VLOOKUP(N377,'Productos PD'!$C$2:$E$349,3,0),VLOOKUP(S377,'Productos PD'!$B$3:$D$349,3,0))</f>
        <v>0</v>
      </c>
    </row>
    <row r="378" spans="1:19" ht="45" x14ac:dyDescent="0.25">
      <c r="A378" s="87">
        <f t="shared" si="45"/>
        <v>4</v>
      </c>
      <c r="B378" s="86" t="s">
        <v>281</v>
      </c>
      <c r="C378" s="88" t="str">
        <f>IFERROR(IF(OR(B378="",B378=B377),"",VLOOKUP(B378,A!B$2:$F$469,MATCH($Q$1,A!B$1:$F$1),0)),0)</f>
        <v/>
      </c>
      <c r="D378" s="89" t="str">
        <f t="shared" si="46"/>
        <v/>
      </c>
      <c r="E378" s="90" t="str">
        <f t="shared" si="47"/>
        <v/>
      </c>
      <c r="F378" s="91" t="s">
        <v>355</v>
      </c>
      <c r="G378" s="88" t="str">
        <f>IFERROR(IF(OR(F378="",F378=F377),"",VLOOKUP(F378,A!C$2:$F$469,MATCH($Q$1,A!C$1:$F$1),0)),0)</f>
        <v/>
      </c>
      <c r="H378" s="89" t="str">
        <f t="shared" si="48"/>
        <v/>
      </c>
      <c r="I378" s="90" t="str">
        <f t="shared" si="49"/>
        <v/>
      </c>
      <c r="J378" s="86" t="s">
        <v>378</v>
      </c>
      <c r="K378" s="87" t="str">
        <f>IFERROR(IF(J378="","",IF(J378=J377,"",VLOOKUP(J378,A!D$2:$F$469,MATCH($Q$1,A!D$1:$F$1),0))),0)</f>
        <v/>
      </c>
      <c r="L378" s="87" t="str">
        <f t="shared" si="50"/>
        <v/>
      </c>
      <c r="M378" s="94" t="str">
        <f t="shared" si="51"/>
        <v/>
      </c>
      <c r="N378" s="86" t="s">
        <v>843</v>
      </c>
      <c r="O378" s="86">
        <f t="shared" si="52"/>
        <v>1.7212000000000001</v>
      </c>
      <c r="P378" s="86">
        <f t="shared" si="53"/>
        <v>0</v>
      </c>
      <c r="Q378" s="87">
        <v>10</v>
      </c>
      <c r="R378" s="95">
        <f>+IFERROR(VLOOKUP(N378,'Productos PD'!$C$2:$E$349,3,0),VLOOKUP(S378,'Productos PD'!$B$3:$D$349,3,0))</f>
        <v>0</v>
      </c>
    </row>
    <row r="379" spans="1:19" ht="45" x14ac:dyDescent="0.25">
      <c r="A379" s="87">
        <f t="shared" si="45"/>
        <v>4</v>
      </c>
      <c r="B379" s="86" t="s">
        <v>281</v>
      </c>
      <c r="C379" s="88" t="str">
        <f>IFERROR(IF(OR(B379="",B379=B378),"",VLOOKUP(B379,A!B$2:$F$469,MATCH($Q$1,A!B$1:$F$1),0)),0)</f>
        <v/>
      </c>
      <c r="D379" s="89" t="str">
        <f t="shared" si="46"/>
        <v/>
      </c>
      <c r="E379" s="90" t="str">
        <f t="shared" si="47"/>
        <v/>
      </c>
      <c r="F379" s="91" t="s">
        <v>355</v>
      </c>
      <c r="G379" s="88" t="str">
        <f>IFERROR(IF(OR(F379="",F379=F378),"",VLOOKUP(F379,A!C$2:$F$469,MATCH($Q$1,A!C$1:$F$1),0)),0)</f>
        <v/>
      </c>
      <c r="H379" s="89" t="str">
        <f t="shared" si="48"/>
        <v/>
      </c>
      <c r="I379" s="90" t="str">
        <f t="shared" si="49"/>
        <v/>
      </c>
      <c r="J379" s="86" t="s">
        <v>378</v>
      </c>
      <c r="K379" s="87" t="str">
        <f>IFERROR(IF(J379="","",IF(J379=J378,"",VLOOKUP(J379,A!D$2:$F$469,MATCH($Q$1,A!D$1:$F$1),0))),0)</f>
        <v/>
      </c>
      <c r="L379" s="87" t="str">
        <f t="shared" si="50"/>
        <v/>
      </c>
      <c r="M379" s="94" t="str">
        <f t="shared" si="51"/>
        <v/>
      </c>
      <c r="N379" s="86" t="s">
        <v>382</v>
      </c>
      <c r="O379" s="86">
        <f t="shared" si="52"/>
        <v>12.048399999999999</v>
      </c>
      <c r="P379" s="86">
        <f t="shared" si="53"/>
        <v>0</v>
      </c>
      <c r="Q379" s="87">
        <v>70</v>
      </c>
      <c r="R379" s="95">
        <f>+IFERROR(VLOOKUP(N379,'Productos PD'!$C$2:$E$349,3,0),VLOOKUP(S379,'Productos PD'!$B$3:$D$349,3,0))</f>
        <v>0</v>
      </c>
    </row>
    <row r="380" spans="1:19" ht="45" hidden="1" x14ac:dyDescent="0.25">
      <c r="A380" s="87">
        <f t="shared" si="45"/>
        <v>2</v>
      </c>
      <c r="B380" s="86" t="s">
        <v>281</v>
      </c>
      <c r="C380" s="88" t="str">
        <f>IFERROR(IF(OR(B380="",B380=B379),"",VLOOKUP(B380,A!B$2:$F$469,MATCH($Q$1,A!B$1:$F$1),0)),0)</f>
        <v/>
      </c>
      <c r="D380" s="89" t="str">
        <f t="shared" si="46"/>
        <v/>
      </c>
      <c r="E380" s="90" t="str">
        <f t="shared" si="47"/>
        <v/>
      </c>
      <c r="F380" s="91" t="s">
        <v>383</v>
      </c>
      <c r="G380" s="88">
        <f>IFERROR(IF(OR(F380="",F380=F379),"",VLOOKUP(F380,A!C$2:$F$469,MATCH($Q$1,A!C$1:$F$1),0)),0)</f>
        <v>15</v>
      </c>
      <c r="H380" s="89">
        <f t="shared" si="48"/>
        <v>0</v>
      </c>
      <c r="I380" s="90">
        <f t="shared" si="49"/>
        <v>0</v>
      </c>
      <c r="K380" s="87" t="str">
        <f>IFERROR(IF(J380="","",IF(J380=J379,"",VLOOKUP(J380,A!D$2:$F$469,MATCH($Q$1,A!D$1:$F$1),0))),0)</f>
        <v/>
      </c>
      <c r="L380" s="87" t="str">
        <f t="shared" si="50"/>
        <v/>
      </c>
      <c r="M380" s="94" t="str">
        <f t="shared" si="51"/>
        <v/>
      </c>
      <c r="O380" s="86" t="str">
        <f t="shared" si="52"/>
        <v/>
      </c>
      <c r="P380" s="86" t="str">
        <f t="shared" si="53"/>
        <v/>
      </c>
      <c r="Q380" s="87">
        <v>15</v>
      </c>
      <c r="R380" s="95" t="e">
        <f>+IFERROR(VLOOKUP(N380,'Productos PD'!$C$2:$E$349,3,0),VLOOKUP(S380,'Productos PD'!$B$3:$D$349,3,0))</f>
        <v>#N/A</v>
      </c>
    </row>
    <row r="381" spans="1:19" ht="45" hidden="1" x14ac:dyDescent="0.25">
      <c r="A381" s="87">
        <f t="shared" si="45"/>
        <v>3</v>
      </c>
      <c r="B381" s="86" t="s">
        <v>281</v>
      </c>
      <c r="C381" s="88" t="str">
        <f>IFERROR(IF(OR(B381="",B381=B380),"",VLOOKUP(B381,A!B$2:$F$469,MATCH($Q$1,A!B$1:$F$1),0)),0)</f>
        <v/>
      </c>
      <c r="D381" s="89" t="str">
        <f t="shared" si="46"/>
        <v/>
      </c>
      <c r="E381" s="90" t="str">
        <f t="shared" si="47"/>
        <v/>
      </c>
      <c r="F381" s="91" t="s">
        <v>383</v>
      </c>
      <c r="G381" s="88" t="str">
        <f>IFERROR(IF(OR(F381="",F381=F380),"",VLOOKUP(F381,A!C$2:$F$469,MATCH($Q$1,A!C$1:$F$1),0)),0)</f>
        <v/>
      </c>
      <c r="H381" s="89" t="str">
        <f t="shared" si="48"/>
        <v/>
      </c>
      <c r="I381" s="90" t="str">
        <f t="shared" si="49"/>
        <v/>
      </c>
      <c r="J381" s="86" t="s">
        <v>384</v>
      </c>
      <c r="K381" s="87">
        <f>IFERROR(IF(J381="","",IF(J381=J380,"",VLOOKUP(J381,A!D$2:$F$469,MATCH($Q$1,A!D$1:$F$1),0))),0)</f>
        <v>12.928000000000001</v>
      </c>
      <c r="L381" s="87">
        <f t="shared" si="50"/>
        <v>0</v>
      </c>
      <c r="M381" s="94">
        <f t="shared" si="51"/>
        <v>0</v>
      </c>
      <c r="O381" s="86" t="str">
        <f t="shared" si="52"/>
        <v/>
      </c>
      <c r="P381" s="86" t="str">
        <f t="shared" si="53"/>
        <v/>
      </c>
      <c r="Q381" s="87">
        <v>12.928000000000001</v>
      </c>
      <c r="R381" s="95" t="e">
        <f>+IFERROR(VLOOKUP(N381,'Productos PD'!$C$2:$E$349,3,0),VLOOKUP(S381,'Productos PD'!$B$3:$D$349,3,0))</f>
        <v>#N/A</v>
      </c>
    </row>
    <row r="382" spans="1:19" ht="60" x14ac:dyDescent="0.25">
      <c r="A382" s="87">
        <f t="shared" si="45"/>
        <v>4</v>
      </c>
      <c r="B382" s="86" t="s">
        <v>281</v>
      </c>
      <c r="C382" s="88" t="str">
        <f>IFERROR(IF(OR(B382="",B382=B381),"",VLOOKUP(B382,A!B$2:$F$469,MATCH($Q$1,A!B$1:$F$1),0)),0)</f>
        <v/>
      </c>
      <c r="D382" s="89" t="str">
        <f t="shared" si="46"/>
        <v/>
      </c>
      <c r="E382" s="90" t="str">
        <f t="shared" si="47"/>
        <v/>
      </c>
      <c r="F382" s="91" t="s">
        <v>383</v>
      </c>
      <c r="G382" s="88" t="str">
        <f>IFERROR(IF(OR(F382="",F382=F381),"",VLOOKUP(F382,A!C$2:$F$469,MATCH($Q$1,A!C$1:$F$1),0)),0)</f>
        <v/>
      </c>
      <c r="H382" s="89" t="str">
        <f t="shared" si="48"/>
        <v/>
      </c>
      <c r="I382" s="90" t="str">
        <f t="shared" si="49"/>
        <v/>
      </c>
      <c r="J382" s="86" t="s">
        <v>384</v>
      </c>
      <c r="K382" s="87" t="str">
        <f>IFERROR(IF(J382="","",IF(J382=J381,"",VLOOKUP(J382,A!D$2:$F$469,MATCH($Q$1,A!D$1:$F$1),0))),0)</f>
        <v/>
      </c>
      <c r="L382" s="87" t="str">
        <f t="shared" si="50"/>
        <v/>
      </c>
      <c r="M382" s="94" t="str">
        <f t="shared" si="51"/>
        <v/>
      </c>
      <c r="N382" s="86" t="s">
        <v>577</v>
      </c>
      <c r="O382" s="86">
        <f t="shared" si="52"/>
        <v>2.5855999999999999</v>
      </c>
      <c r="P382" s="86">
        <f t="shared" si="53"/>
        <v>0</v>
      </c>
      <c r="Q382" s="87">
        <v>20</v>
      </c>
      <c r="R382" s="95">
        <f>+IFERROR(VLOOKUP(N382,'Productos PD'!$C$2:$E$349,3,0),VLOOKUP(S382,'Productos PD'!$B$3:$D$349,3,0))</f>
        <v>0</v>
      </c>
    </row>
    <row r="383" spans="1:19" ht="45" x14ac:dyDescent="0.25">
      <c r="A383" s="87">
        <f t="shared" si="45"/>
        <v>4</v>
      </c>
      <c r="B383" s="86" t="s">
        <v>281</v>
      </c>
      <c r="C383" s="88" t="str">
        <f>IFERROR(IF(OR(B383="",B383=B382),"",VLOOKUP(B383,A!B$2:$F$469,MATCH($Q$1,A!B$1:$F$1),0)),0)</f>
        <v/>
      </c>
      <c r="D383" s="89" t="str">
        <f t="shared" si="46"/>
        <v/>
      </c>
      <c r="E383" s="90" t="str">
        <f t="shared" si="47"/>
        <v/>
      </c>
      <c r="F383" s="91" t="s">
        <v>383</v>
      </c>
      <c r="G383" s="88" t="str">
        <f>IFERROR(IF(OR(F383="",F383=F382),"",VLOOKUP(F383,A!C$2:$F$469,MATCH($Q$1,A!C$1:$F$1),0)),0)</f>
        <v/>
      </c>
      <c r="H383" s="89" t="str">
        <f t="shared" si="48"/>
        <v/>
      </c>
      <c r="I383" s="90" t="str">
        <f t="shared" si="49"/>
        <v/>
      </c>
      <c r="J383" s="86" t="s">
        <v>384</v>
      </c>
      <c r="K383" s="87" t="str">
        <f>IFERROR(IF(J383="","",IF(J383=J382,"",VLOOKUP(J383,A!D$2:$F$469,MATCH($Q$1,A!D$1:$F$1),0))),0)</f>
        <v/>
      </c>
      <c r="L383" s="87" t="str">
        <f t="shared" si="50"/>
        <v/>
      </c>
      <c r="M383" s="94" t="str">
        <f t="shared" si="51"/>
        <v/>
      </c>
      <c r="N383" s="86" t="s">
        <v>386</v>
      </c>
      <c r="O383" s="86">
        <f t="shared" si="52"/>
        <v>3.2320000000000007</v>
      </c>
      <c r="P383" s="86">
        <f t="shared" si="53"/>
        <v>0</v>
      </c>
      <c r="Q383" s="87">
        <v>25</v>
      </c>
      <c r="R383" s="95">
        <f>+IFERROR(VLOOKUP(N383,'Productos PD'!$C$2:$E$349,3,0),VLOOKUP(S383,'Productos PD'!$B$3:$D$349,3,0))</f>
        <v>0</v>
      </c>
    </row>
    <row r="384" spans="1:19" ht="45" x14ac:dyDescent="0.25">
      <c r="A384" s="87">
        <f t="shared" si="45"/>
        <v>4</v>
      </c>
      <c r="B384" s="86" t="s">
        <v>281</v>
      </c>
      <c r="C384" s="88" t="str">
        <f>IFERROR(IF(OR(B384="",B384=B383),"",VLOOKUP(B384,A!B$2:$F$469,MATCH($Q$1,A!B$1:$F$1),0)),0)</f>
        <v/>
      </c>
      <c r="D384" s="89" t="str">
        <f t="shared" si="46"/>
        <v/>
      </c>
      <c r="E384" s="90" t="str">
        <f t="shared" si="47"/>
        <v/>
      </c>
      <c r="F384" s="91" t="s">
        <v>383</v>
      </c>
      <c r="G384" s="88" t="str">
        <f>IFERROR(IF(OR(F384="",F384=F383),"",VLOOKUP(F384,A!C$2:$F$469,MATCH($Q$1,A!C$1:$F$1),0)),0)</f>
        <v/>
      </c>
      <c r="H384" s="89" t="str">
        <f t="shared" si="48"/>
        <v/>
      </c>
      <c r="I384" s="90" t="str">
        <f t="shared" si="49"/>
        <v/>
      </c>
      <c r="J384" s="86" t="s">
        <v>384</v>
      </c>
      <c r="K384" s="87" t="str">
        <f>IFERROR(IF(J384="","",IF(J384=J383,"",VLOOKUP(J384,A!D$2:$F$469,MATCH($Q$1,A!D$1:$F$1),0))),0)</f>
        <v/>
      </c>
      <c r="L384" s="87" t="str">
        <f t="shared" si="50"/>
        <v/>
      </c>
      <c r="M384" s="94" t="str">
        <f t="shared" si="51"/>
        <v/>
      </c>
      <c r="N384" s="86" t="s">
        <v>578</v>
      </c>
      <c r="O384" s="86">
        <f t="shared" si="52"/>
        <v>3.8784000000000005</v>
      </c>
      <c r="P384" s="86">
        <f t="shared" si="53"/>
        <v>0</v>
      </c>
      <c r="Q384" s="87">
        <v>30</v>
      </c>
      <c r="R384" s="95">
        <f>+IFERROR(VLOOKUP(N384,'Productos PD'!$C$2:$E$349,3,0),VLOOKUP(S384,'Productos PD'!$B$3:$D$349,3,0))</f>
        <v>0</v>
      </c>
    </row>
    <row r="385" spans="1:18" ht="45" x14ac:dyDescent="0.25">
      <c r="A385" s="87">
        <f t="shared" si="45"/>
        <v>4</v>
      </c>
      <c r="B385" s="86" t="s">
        <v>281</v>
      </c>
      <c r="C385" s="88" t="str">
        <f>IFERROR(IF(OR(B385="",B385=B384),"",VLOOKUP(B385,A!B$2:$F$469,MATCH($Q$1,A!B$1:$F$1),0)),0)</f>
        <v/>
      </c>
      <c r="D385" s="89" t="str">
        <f t="shared" si="46"/>
        <v/>
      </c>
      <c r="E385" s="90" t="str">
        <f t="shared" si="47"/>
        <v/>
      </c>
      <c r="F385" s="91" t="s">
        <v>383</v>
      </c>
      <c r="G385" s="88" t="str">
        <f>IFERROR(IF(OR(F385="",F385=F384),"",VLOOKUP(F385,A!C$2:$F$469,MATCH($Q$1,A!C$1:$F$1),0)),0)</f>
        <v/>
      </c>
      <c r="H385" s="89" t="str">
        <f t="shared" si="48"/>
        <v/>
      </c>
      <c r="I385" s="90" t="str">
        <f t="shared" si="49"/>
        <v/>
      </c>
      <c r="J385" s="86" t="s">
        <v>384</v>
      </c>
      <c r="K385" s="87" t="str">
        <f>IFERROR(IF(J385="","",IF(J385=J384,"",VLOOKUP(J385,A!D$2:$F$469,MATCH($Q$1,A!D$1:$F$1),0))),0)</f>
        <v/>
      </c>
      <c r="L385" s="87" t="str">
        <f t="shared" si="50"/>
        <v/>
      </c>
      <c r="M385" s="94" t="str">
        <f t="shared" si="51"/>
        <v/>
      </c>
      <c r="N385" s="86" t="s">
        <v>580</v>
      </c>
      <c r="O385" s="86">
        <f t="shared" si="52"/>
        <v>1.2927999999999999</v>
      </c>
      <c r="P385" s="86">
        <f t="shared" si="53"/>
        <v>0</v>
      </c>
      <c r="Q385" s="87">
        <v>10</v>
      </c>
      <c r="R385" s="95">
        <f>+IFERROR(VLOOKUP(N385,'Productos PD'!$C$2:$E$349,3,0),VLOOKUP(S385,'Productos PD'!$B$3:$D$349,3,0))</f>
        <v>0</v>
      </c>
    </row>
    <row r="386" spans="1:18" ht="45" x14ac:dyDescent="0.25">
      <c r="A386" s="87">
        <f t="shared" si="45"/>
        <v>4</v>
      </c>
      <c r="B386" s="86" t="s">
        <v>281</v>
      </c>
      <c r="C386" s="88" t="str">
        <f>IFERROR(IF(OR(B386="",B386=B385),"",VLOOKUP(B386,A!B$2:$F$469,MATCH($Q$1,A!B$1:$F$1),0)),0)</f>
        <v/>
      </c>
      <c r="D386" s="89" t="str">
        <f t="shared" si="46"/>
        <v/>
      </c>
      <c r="E386" s="90" t="str">
        <f t="shared" si="47"/>
        <v/>
      </c>
      <c r="F386" s="91" t="s">
        <v>383</v>
      </c>
      <c r="G386" s="88" t="str">
        <f>IFERROR(IF(OR(F386="",F386=F385),"",VLOOKUP(F386,A!C$2:$F$469,MATCH($Q$1,A!C$1:$F$1),0)),0)</f>
        <v/>
      </c>
      <c r="H386" s="89" t="str">
        <f t="shared" si="48"/>
        <v/>
      </c>
      <c r="I386" s="90" t="str">
        <f t="shared" si="49"/>
        <v/>
      </c>
      <c r="J386" s="86" t="s">
        <v>384</v>
      </c>
      <c r="K386" s="87" t="str">
        <f>IFERROR(IF(J386="","",IF(J386=J385,"",VLOOKUP(J386,A!D$2:$F$469,MATCH($Q$1,A!D$1:$F$1),0))),0)</f>
        <v/>
      </c>
      <c r="L386" s="87" t="str">
        <f t="shared" si="50"/>
        <v/>
      </c>
      <c r="M386" s="94" t="str">
        <f t="shared" si="51"/>
        <v/>
      </c>
      <c r="N386" s="86" t="s">
        <v>870</v>
      </c>
      <c r="O386" s="86">
        <f t="shared" si="52"/>
        <v>1.9392000000000003</v>
      </c>
      <c r="P386" s="86">
        <f t="shared" si="53"/>
        <v>0</v>
      </c>
      <c r="Q386" s="87">
        <v>15</v>
      </c>
      <c r="R386" s="95">
        <f>+IFERROR(VLOOKUP(N386,'Productos PD'!$C$2:$E$349,3,0),VLOOKUP(S386,'Productos PD'!$B$3:$D$349,3,0))</f>
        <v>0</v>
      </c>
    </row>
    <row r="387" spans="1:18" ht="45" hidden="1" x14ac:dyDescent="0.25">
      <c r="A387" s="87">
        <f t="shared" ref="A387:A450" si="54">+IF(O387&lt;&gt;"",4,IF(K387&lt;&gt;"",3,IF(G387&lt;&gt;"",2,IF(C387&lt;&gt;"",1,""))))</f>
        <v>3</v>
      </c>
      <c r="B387" s="86" t="s">
        <v>281</v>
      </c>
      <c r="C387" s="88" t="str">
        <f>IFERROR(IF(OR(B387="",B387=B386),"",VLOOKUP(B387,A!B$2:$F$469,MATCH($Q$1,A!B$1:$F$1),0)),0)</f>
        <v/>
      </c>
      <c r="D387" s="89" t="str">
        <f t="shared" ref="D387:D450" si="55">IFERROR(IF(C387="","",C387*E387),0)</f>
        <v/>
      </c>
      <c r="E387" s="90" t="str">
        <f t="shared" ref="E387:E450" si="56">IFERROR(IF(C387="","",SUMPRODUCT(($B$2:$B$469=B387)*1,$H$2:$H$469)/100),0)</f>
        <v/>
      </c>
      <c r="F387" s="91" t="s">
        <v>383</v>
      </c>
      <c r="G387" s="88" t="str">
        <f>IFERROR(IF(OR(F387="",F387=F386),"",VLOOKUP(F387,A!C$2:$F$469,MATCH($Q$1,A!C$1:$F$1),0)),0)</f>
        <v/>
      </c>
      <c r="H387" s="89" t="str">
        <f t="shared" si="48"/>
        <v/>
      </c>
      <c r="I387" s="90" t="str">
        <f t="shared" si="49"/>
        <v/>
      </c>
      <c r="J387" s="86" t="s">
        <v>390</v>
      </c>
      <c r="K387" s="87">
        <f>IFERROR(IF(J387="","",IF(J387=J386,"",VLOOKUP(J387,A!D$2:$F$469,MATCH($Q$1,A!D$1:$F$1),0))),0)</f>
        <v>34.134</v>
      </c>
      <c r="L387" s="87">
        <f t="shared" si="50"/>
        <v>0</v>
      </c>
      <c r="M387" s="94">
        <f t="shared" si="51"/>
        <v>0</v>
      </c>
      <c r="O387" s="86" t="str">
        <f t="shared" si="52"/>
        <v/>
      </c>
      <c r="P387" s="86" t="str">
        <f t="shared" si="53"/>
        <v/>
      </c>
      <c r="Q387" s="87">
        <v>34.134</v>
      </c>
      <c r="R387" s="95" t="e">
        <f>+IFERROR(VLOOKUP(N387,'Productos PD'!$C$2:$E$349,3,0),VLOOKUP(S387,'Productos PD'!$B$3:$D$349,3,0))</f>
        <v>#N/A</v>
      </c>
    </row>
    <row r="388" spans="1:18" ht="60" x14ac:dyDescent="0.25">
      <c r="A388" s="87">
        <f t="shared" si="54"/>
        <v>4</v>
      </c>
      <c r="B388" s="86" t="s">
        <v>281</v>
      </c>
      <c r="C388" s="88" t="str">
        <f>IFERROR(IF(OR(B388="",B388=B387),"",VLOOKUP(B388,A!B$2:$F$469,MATCH($Q$1,A!B$1:$F$1),0)),0)</f>
        <v/>
      </c>
      <c r="D388" s="89" t="str">
        <f t="shared" si="55"/>
        <v/>
      </c>
      <c r="E388" s="90" t="str">
        <f t="shared" si="56"/>
        <v/>
      </c>
      <c r="F388" s="91" t="s">
        <v>383</v>
      </c>
      <c r="G388" s="88" t="str">
        <f>IFERROR(IF(OR(F388="",F388=F387),"",VLOOKUP(F388,A!C$2:$F$469,MATCH($Q$1,A!C$1:$F$1),0)),0)</f>
        <v/>
      </c>
      <c r="H388" s="89" t="str">
        <f t="shared" ref="H388:H451" si="57">IFERROR(IF(G388="","",G388*I388),0)</f>
        <v/>
      </c>
      <c r="I388" s="90" t="str">
        <f t="shared" ref="I388:I451" si="58">IFERROR(IF(G388="","",SUMPRODUCT(($F$3:$F$469=F388)*1,$L$3:$L$469)/100),0)</f>
        <v/>
      </c>
      <c r="J388" s="86" t="s">
        <v>390</v>
      </c>
      <c r="K388" s="87" t="str">
        <f>IFERROR(IF(J388="","",IF(J388=J387,"",VLOOKUP(J388,A!D$2:$F$469,MATCH($Q$1,A!D$1:$F$1),0))),0)</f>
        <v/>
      </c>
      <c r="L388" s="87" t="str">
        <f t="shared" si="50"/>
        <v/>
      </c>
      <c r="M388" s="94" t="str">
        <f t="shared" si="51"/>
        <v/>
      </c>
      <c r="N388" s="86" t="s">
        <v>871</v>
      </c>
      <c r="O388" s="86">
        <f t="shared" si="52"/>
        <v>1.7067000000000001</v>
      </c>
      <c r="P388" s="86">
        <f t="shared" si="53"/>
        <v>0</v>
      </c>
      <c r="Q388" s="87">
        <v>5</v>
      </c>
      <c r="R388" s="95">
        <f>+IFERROR(VLOOKUP(N388,'Productos PD'!$C$2:$E$349,3,0),VLOOKUP(S388,'Productos PD'!$B$3:$D$349,3,0))</f>
        <v>0</v>
      </c>
    </row>
    <row r="389" spans="1:18" ht="45" x14ac:dyDescent="0.25">
      <c r="A389" s="87">
        <f t="shared" si="54"/>
        <v>4</v>
      </c>
      <c r="B389" s="86" t="s">
        <v>281</v>
      </c>
      <c r="C389" s="88" t="str">
        <f>IFERROR(IF(OR(B389="",B389=B388),"",VLOOKUP(B389,A!B$2:$F$469,MATCH($Q$1,A!B$1:$F$1),0)),0)</f>
        <v/>
      </c>
      <c r="D389" s="89" t="str">
        <f t="shared" si="55"/>
        <v/>
      </c>
      <c r="E389" s="90" t="str">
        <f t="shared" si="56"/>
        <v/>
      </c>
      <c r="F389" s="91" t="s">
        <v>383</v>
      </c>
      <c r="G389" s="88" t="str">
        <f>IFERROR(IF(OR(F389="",F389=F388),"",VLOOKUP(F389,A!C$2:$F$469,MATCH($Q$1,A!C$1:$F$1),0)),0)</f>
        <v/>
      </c>
      <c r="H389" s="89" t="str">
        <f t="shared" si="57"/>
        <v/>
      </c>
      <c r="I389" s="90" t="str">
        <f t="shared" si="58"/>
        <v/>
      </c>
      <c r="J389" s="86" t="s">
        <v>390</v>
      </c>
      <c r="K389" s="87" t="str">
        <f>IFERROR(IF(J389="","",IF(J389=J388,"",VLOOKUP(J389,A!D$2:$F$469,MATCH($Q$1,A!D$1:$F$1),0))),0)</f>
        <v/>
      </c>
      <c r="L389" s="87" t="str">
        <f t="shared" ref="L389:L452" si="59">IF(OR(J389="",J389=J388),"",SUMPRODUCT(($J$4:$J$469=J389)*1,$P$4:$P$469))</f>
        <v/>
      </c>
      <c r="M389" s="94" t="str">
        <f t="shared" ref="M389:M452" si="60">IFERROR(IF(L389="","",L389/K389),0)</f>
        <v/>
      </c>
      <c r="N389" s="86" t="s">
        <v>658</v>
      </c>
      <c r="O389" s="86">
        <f t="shared" si="52"/>
        <v>32.427300000000002</v>
      </c>
      <c r="P389" s="86">
        <f t="shared" si="53"/>
        <v>0</v>
      </c>
      <c r="Q389" s="87">
        <v>95</v>
      </c>
      <c r="R389" s="95">
        <f>+IFERROR(VLOOKUP(N389,'Productos PD'!$C$2:$E$349,3,0),VLOOKUP(S389,'Productos PD'!$B$3:$D$349,3,0))</f>
        <v>0</v>
      </c>
    </row>
    <row r="390" spans="1:18" ht="45" hidden="1" x14ac:dyDescent="0.25">
      <c r="A390" s="87">
        <f t="shared" si="54"/>
        <v>3</v>
      </c>
      <c r="B390" s="86" t="s">
        <v>281</v>
      </c>
      <c r="C390" s="88" t="str">
        <f>IFERROR(IF(OR(B390="",B390=B389),"",VLOOKUP(B390,A!B$2:$F$469,MATCH($Q$1,A!B$1:$F$1),0)),0)</f>
        <v/>
      </c>
      <c r="D390" s="89" t="str">
        <f t="shared" si="55"/>
        <v/>
      </c>
      <c r="E390" s="90" t="str">
        <f t="shared" si="56"/>
        <v/>
      </c>
      <c r="F390" s="91" t="s">
        <v>383</v>
      </c>
      <c r="G390" s="88" t="str">
        <f>IFERROR(IF(OR(F390="",F390=F389),"",VLOOKUP(F390,A!C$2:$F$469,MATCH($Q$1,A!C$1:$F$1),0)),0)</f>
        <v/>
      </c>
      <c r="H390" s="89" t="str">
        <f t="shared" si="57"/>
        <v/>
      </c>
      <c r="I390" s="90" t="str">
        <f t="shared" si="58"/>
        <v/>
      </c>
      <c r="J390" s="86" t="s">
        <v>393</v>
      </c>
      <c r="K390" s="87">
        <f>IFERROR(IF(J390="","",IF(J390=J389,"",VLOOKUP(J390,A!D$2:$F$469,MATCH($Q$1,A!D$1:$F$1),0))),0)</f>
        <v>34.804000000000002</v>
      </c>
      <c r="L390" s="87">
        <f t="shared" si="59"/>
        <v>0</v>
      </c>
      <c r="M390" s="94">
        <f t="shared" si="60"/>
        <v>0</v>
      </c>
      <c r="O390" s="86" t="str">
        <f t="shared" ref="O390:O453" si="61">IF(N390="","",IFERROR(VLOOKUP(J390,$J$4:$K$469,2,0)*Q390/100,""))</f>
        <v/>
      </c>
      <c r="P390" s="86" t="str">
        <f t="shared" ref="P390:P453" si="62">IFERROR(R390*O390,"")</f>
        <v/>
      </c>
      <c r="Q390" s="87">
        <v>34.804000000000002</v>
      </c>
      <c r="R390" s="95" t="e">
        <f>+IFERROR(VLOOKUP(N390,'Productos PD'!$C$2:$E$349,3,0),VLOOKUP(S390,'Productos PD'!$B$3:$D$349,3,0))</f>
        <v>#N/A</v>
      </c>
    </row>
    <row r="391" spans="1:18" ht="45" x14ac:dyDescent="0.25">
      <c r="A391" s="87">
        <f t="shared" si="54"/>
        <v>4</v>
      </c>
      <c r="B391" s="86" t="s">
        <v>281</v>
      </c>
      <c r="C391" s="88" t="str">
        <f>IFERROR(IF(OR(B391="",B391=B390),"",VLOOKUP(B391,A!B$2:$F$469,MATCH($Q$1,A!B$1:$F$1),0)),0)</f>
        <v/>
      </c>
      <c r="D391" s="89" t="str">
        <f t="shared" si="55"/>
        <v/>
      </c>
      <c r="E391" s="90" t="str">
        <f t="shared" si="56"/>
        <v/>
      </c>
      <c r="F391" s="91" t="s">
        <v>383</v>
      </c>
      <c r="G391" s="88" t="str">
        <f>IFERROR(IF(OR(F391="",F391=F390),"",VLOOKUP(F391,A!C$2:$F$469,MATCH($Q$1,A!C$1:$F$1),0)),0)</f>
        <v/>
      </c>
      <c r="H391" s="89" t="str">
        <f t="shared" si="57"/>
        <v/>
      </c>
      <c r="I391" s="90" t="str">
        <f t="shared" si="58"/>
        <v/>
      </c>
      <c r="J391" s="86" t="s">
        <v>393</v>
      </c>
      <c r="K391" s="87" t="str">
        <f>IFERROR(IF(J391="","",IF(J391=J390,"",VLOOKUP(J391,A!D$2:$F$469,MATCH($Q$1,A!D$1:$F$1),0))),0)</f>
        <v/>
      </c>
      <c r="L391" s="87" t="str">
        <f t="shared" si="59"/>
        <v/>
      </c>
      <c r="M391" s="94" t="str">
        <f t="shared" si="60"/>
        <v/>
      </c>
      <c r="N391" s="86" t="s">
        <v>869</v>
      </c>
      <c r="O391" s="86">
        <f t="shared" si="61"/>
        <v>5.220600000000001</v>
      </c>
      <c r="P391" s="86">
        <f t="shared" si="62"/>
        <v>0</v>
      </c>
      <c r="Q391" s="87">
        <v>15</v>
      </c>
      <c r="R391" s="95">
        <f>+IFERROR(VLOOKUP(N391,'Productos PD'!$C$2:$E$349,3,0),VLOOKUP(S391,'Productos PD'!$B$3:$D$349,3,0))</f>
        <v>0</v>
      </c>
    </row>
    <row r="392" spans="1:18" ht="45" x14ac:dyDescent="0.25">
      <c r="A392" s="87">
        <f t="shared" si="54"/>
        <v>4</v>
      </c>
      <c r="B392" s="86" t="s">
        <v>281</v>
      </c>
      <c r="C392" s="88" t="str">
        <f>IFERROR(IF(OR(B392="",B392=B391),"",VLOOKUP(B392,A!B$2:$F$469,MATCH($Q$1,A!B$1:$F$1),0)),0)</f>
        <v/>
      </c>
      <c r="D392" s="89" t="str">
        <f t="shared" si="55"/>
        <v/>
      </c>
      <c r="E392" s="90" t="str">
        <f t="shared" si="56"/>
        <v/>
      </c>
      <c r="F392" s="91" t="s">
        <v>383</v>
      </c>
      <c r="G392" s="88" t="str">
        <f>IFERROR(IF(OR(F392="",F392=F391),"",VLOOKUP(F392,A!C$2:$F$469,MATCH($Q$1,A!C$1:$F$1),0)),0)</f>
        <v/>
      </c>
      <c r="H392" s="89" t="str">
        <f t="shared" si="57"/>
        <v/>
      </c>
      <c r="I392" s="90" t="str">
        <f t="shared" si="58"/>
        <v/>
      </c>
      <c r="J392" s="86" t="s">
        <v>393</v>
      </c>
      <c r="K392" s="87" t="str">
        <f>IFERROR(IF(J392="","",IF(J392=J391,"",VLOOKUP(J392,A!D$2:$F$469,MATCH($Q$1,A!D$1:$F$1),0))),0)</f>
        <v/>
      </c>
      <c r="L392" s="87" t="str">
        <f t="shared" si="59"/>
        <v/>
      </c>
      <c r="M392" s="94" t="str">
        <f t="shared" si="60"/>
        <v/>
      </c>
      <c r="N392" s="86" t="s">
        <v>652</v>
      </c>
      <c r="O392" s="86">
        <f t="shared" si="61"/>
        <v>5.220600000000001</v>
      </c>
      <c r="P392" s="86">
        <f t="shared" si="62"/>
        <v>0</v>
      </c>
      <c r="Q392" s="87">
        <v>15</v>
      </c>
      <c r="R392" s="95">
        <f>+IFERROR(VLOOKUP(N392,'Productos PD'!$C$2:$E$349,3,0),VLOOKUP(S392,'Productos PD'!$B$3:$D$349,3,0))</f>
        <v>0</v>
      </c>
    </row>
    <row r="393" spans="1:18" ht="45" x14ac:dyDescent="0.25">
      <c r="A393" s="87">
        <f t="shared" si="54"/>
        <v>4</v>
      </c>
      <c r="B393" s="86" t="s">
        <v>281</v>
      </c>
      <c r="C393" s="88" t="str">
        <f>IFERROR(IF(OR(B393="",B393=B392),"",VLOOKUP(B393,A!B$2:$F$469,MATCH($Q$1,A!B$1:$F$1),0)),0)</f>
        <v/>
      </c>
      <c r="D393" s="89" t="str">
        <f t="shared" si="55"/>
        <v/>
      </c>
      <c r="E393" s="90" t="str">
        <f t="shared" si="56"/>
        <v/>
      </c>
      <c r="F393" s="91" t="s">
        <v>383</v>
      </c>
      <c r="G393" s="88" t="str">
        <f>IFERROR(IF(OR(F393="",F393=F392),"",VLOOKUP(F393,A!C$2:$F$469,MATCH($Q$1,A!C$1:$F$1),0)),0)</f>
        <v/>
      </c>
      <c r="H393" s="89" t="str">
        <f t="shared" si="57"/>
        <v/>
      </c>
      <c r="I393" s="90" t="str">
        <f t="shared" si="58"/>
        <v/>
      </c>
      <c r="J393" s="86" t="s">
        <v>393</v>
      </c>
      <c r="K393" s="87" t="str">
        <f>IFERROR(IF(J393="","",IF(J393=J392,"",VLOOKUP(J393,A!D$2:$F$469,MATCH($Q$1,A!D$1:$F$1),0))),0)</f>
        <v/>
      </c>
      <c r="L393" s="87" t="str">
        <f t="shared" si="59"/>
        <v/>
      </c>
      <c r="M393" s="94" t="str">
        <f t="shared" si="60"/>
        <v/>
      </c>
      <c r="N393" s="86" t="s">
        <v>868</v>
      </c>
      <c r="O393" s="86">
        <f t="shared" si="61"/>
        <v>8.7010000000000005</v>
      </c>
      <c r="P393" s="86">
        <f t="shared" si="62"/>
        <v>0</v>
      </c>
      <c r="Q393" s="87">
        <v>25</v>
      </c>
      <c r="R393" s="95">
        <f>+IFERROR(VLOOKUP(N393,'Productos PD'!$C$2:$E$349,3,0),VLOOKUP(S393,'Productos PD'!$B$3:$D$349,3,0))</f>
        <v>0</v>
      </c>
    </row>
    <row r="394" spans="1:18" ht="45" x14ac:dyDescent="0.25">
      <c r="A394" s="87">
        <f t="shared" si="54"/>
        <v>4</v>
      </c>
      <c r="B394" s="86" t="s">
        <v>281</v>
      </c>
      <c r="C394" s="88" t="str">
        <f>IFERROR(IF(OR(B394="",B394=B393),"",VLOOKUP(B394,A!B$2:$F$469,MATCH($Q$1,A!B$1:$F$1),0)),0)</f>
        <v/>
      </c>
      <c r="D394" s="89" t="str">
        <f t="shared" si="55"/>
        <v/>
      </c>
      <c r="E394" s="90" t="str">
        <f t="shared" si="56"/>
        <v/>
      </c>
      <c r="F394" s="91" t="s">
        <v>383</v>
      </c>
      <c r="G394" s="88" t="str">
        <f>IFERROR(IF(OR(F394="",F394=F393),"",VLOOKUP(F394,A!C$2:$F$469,MATCH($Q$1,A!C$1:$F$1),0)),0)</f>
        <v/>
      </c>
      <c r="H394" s="89" t="str">
        <f t="shared" si="57"/>
        <v/>
      </c>
      <c r="I394" s="90" t="str">
        <f t="shared" si="58"/>
        <v/>
      </c>
      <c r="J394" s="86" t="s">
        <v>393</v>
      </c>
      <c r="K394" s="87" t="str">
        <f>IFERROR(IF(J394="","",IF(J394=J393,"",VLOOKUP(J394,A!D$2:$F$469,MATCH($Q$1,A!D$1:$F$1),0))),0)</f>
        <v/>
      </c>
      <c r="L394" s="87" t="str">
        <f t="shared" si="59"/>
        <v/>
      </c>
      <c r="M394" s="94" t="str">
        <f t="shared" si="60"/>
        <v/>
      </c>
      <c r="N394" s="86" t="s">
        <v>397</v>
      </c>
      <c r="O394" s="86">
        <f t="shared" si="61"/>
        <v>1.7402000000000002</v>
      </c>
      <c r="P394" s="86">
        <f t="shared" si="62"/>
        <v>0</v>
      </c>
      <c r="Q394" s="87">
        <v>5</v>
      </c>
      <c r="R394" s="95">
        <f>+IFERROR(VLOOKUP(N394,'Productos PD'!$C$2:$E$349,3,0),VLOOKUP(S394,'Productos PD'!$B$3:$D$349,3,0))</f>
        <v>0</v>
      </c>
    </row>
    <row r="395" spans="1:18" ht="45" x14ac:dyDescent="0.25">
      <c r="A395" s="87">
        <f t="shared" si="54"/>
        <v>4</v>
      </c>
      <c r="B395" s="86" t="s">
        <v>281</v>
      </c>
      <c r="C395" s="88" t="str">
        <f>IFERROR(IF(OR(B395="",B395=B394),"",VLOOKUP(B395,A!B$2:$F$469,MATCH($Q$1,A!B$1:$F$1),0)),0)</f>
        <v/>
      </c>
      <c r="D395" s="89" t="str">
        <f t="shared" si="55"/>
        <v/>
      </c>
      <c r="E395" s="90" t="str">
        <f t="shared" si="56"/>
        <v/>
      </c>
      <c r="F395" s="91" t="s">
        <v>383</v>
      </c>
      <c r="G395" s="88" t="str">
        <f>IFERROR(IF(OR(F395="",F395=F394),"",VLOOKUP(F395,A!C$2:$F$469,MATCH($Q$1,A!C$1:$F$1),0)),0)</f>
        <v/>
      </c>
      <c r="H395" s="89" t="str">
        <f t="shared" si="57"/>
        <v/>
      </c>
      <c r="I395" s="90" t="str">
        <f t="shared" si="58"/>
        <v/>
      </c>
      <c r="J395" s="86" t="s">
        <v>393</v>
      </c>
      <c r="K395" s="87" t="str">
        <f>IFERROR(IF(J395="","",IF(J395=J394,"",VLOOKUP(J395,A!D$2:$F$469,MATCH($Q$1,A!D$1:$F$1),0))),0)</f>
        <v/>
      </c>
      <c r="L395" s="87" t="str">
        <f t="shared" si="59"/>
        <v/>
      </c>
      <c r="M395" s="94" t="str">
        <f t="shared" si="60"/>
        <v/>
      </c>
      <c r="N395" s="86" t="s">
        <v>653</v>
      </c>
      <c r="O395" s="86">
        <f t="shared" si="61"/>
        <v>13.921600000000002</v>
      </c>
      <c r="P395" s="86">
        <f t="shared" si="62"/>
        <v>0</v>
      </c>
      <c r="Q395" s="87">
        <v>40</v>
      </c>
      <c r="R395" s="95">
        <f>+IFERROR(VLOOKUP(N395,'Productos PD'!$C$2:$E$349,3,0),VLOOKUP(S395,'Productos PD'!$B$3:$D$349,3,0))</f>
        <v>0</v>
      </c>
    </row>
    <row r="396" spans="1:18" ht="45" hidden="1" x14ac:dyDescent="0.25">
      <c r="A396" s="87">
        <f t="shared" si="54"/>
        <v>3</v>
      </c>
      <c r="B396" s="86" t="s">
        <v>281</v>
      </c>
      <c r="C396" s="88" t="str">
        <f>IFERROR(IF(OR(B396="",B396=B395),"",VLOOKUP(B396,A!B$2:$F$469,MATCH($Q$1,A!B$1:$F$1),0)),0)</f>
        <v/>
      </c>
      <c r="D396" s="89" t="str">
        <f t="shared" si="55"/>
        <v/>
      </c>
      <c r="E396" s="90" t="str">
        <f t="shared" si="56"/>
        <v/>
      </c>
      <c r="F396" s="91" t="s">
        <v>383</v>
      </c>
      <c r="G396" s="88" t="str">
        <f>IFERROR(IF(OR(F396="",F396=F395),"",VLOOKUP(F396,A!C$2:$F$469,MATCH($Q$1,A!C$1:$F$1),0)),0)</f>
        <v/>
      </c>
      <c r="H396" s="89" t="str">
        <f t="shared" si="57"/>
        <v/>
      </c>
      <c r="I396" s="90" t="str">
        <f t="shared" si="58"/>
        <v/>
      </c>
      <c r="J396" s="86" t="s">
        <v>399</v>
      </c>
      <c r="K396" s="87">
        <f>IFERROR(IF(J396="","",IF(J396=J395,"",VLOOKUP(J396,A!D$2:$F$469,MATCH($Q$1,A!D$1:$F$1),0))),0)</f>
        <v>18.134</v>
      </c>
      <c r="L396" s="87">
        <f t="shared" si="59"/>
        <v>0</v>
      </c>
      <c r="M396" s="94">
        <f t="shared" si="60"/>
        <v>0</v>
      </c>
      <c r="O396" s="86" t="str">
        <f t="shared" si="61"/>
        <v/>
      </c>
      <c r="P396" s="86" t="str">
        <f t="shared" si="62"/>
        <v/>
      </c>
      <c r="Q396" s="87">
        <v>18.134</v>
      </c>
      <c r="R396" s="95" t="e">
        <f>+IFERROR(VLOOKUP(N396,'Productos PD'!$C$2:$E$349,3,0),VLOOKUP(S396,'Productos PD'!$B$3:$D$349,3,0))</f>
        <v>#N/A</v>
      </c>
    </row>
    <row r="397" spans="1:18" ht="60" x14ac:dyDescent="0.25">
      <c r="A397" s="87">
        <f t="shared" si="54"/>
        <v>4</v>
      </c>
      <c r="B397" s="86" t="s">
        <v>281</v>
      </c>
      <c r="C397" s="88" t="str">
        <f>IFERROR(IF(OR(B397="",B397=B396),"",VLOOKUP(B397,A!B$2:$F$469,MATCH($Q$1,A!B$1:$F$1),0)),0)</f>
        <v/>
      </c>
      <c r="D397" s="89" t="str">
        <f t="shared" si="55"/>
        <v/>
      </c>
      <c r="E397" s="90" t="str">
        <f t="shared" si="56"/>
        <v/>
      </c>
      <c r="F397" s="91" t="s">
        <v>383</v>
      </c>
      <c r="G397" s="88" t="str">
        <f>IFERROR(IF(OR(F397="",F397=F396),"",VLOOKUP(F397,A!C$2:$F$469,MATCH($Q$1,A!C$1:$F$1),0)),0)</f>
        <v/>
      </c>
      <c r="H397" s="89" t="str">
        <f t="shared" si="57"/>
        <v/>
      </c>
      <c r="I397" s="90" t="str">
        <f t="shared" si="58"/>
        <v/>
      </c>
      <c r="J397" s="86" t="s">
        <v>399</v>
      </c>
      <c r="K397" s="87" t="str">
        <f>IFERROR(IF(J397="","",IF(J397=J396,"",VLOOKUP(J397,A!D$2:$F$469,MATCH($Q$1,A!D$1:$F$1),0))),0)</f>
        <v/>
      </c>
      <c r="L397" s="87" t="str">
        <f t="shared" si="59"/>
        <v/>
      </c>
      <c r="M397" s="94" t="str">
        <f t="shared" si="60"/>
        <v/>
      </c>
      <c r="N397" s="86" t="s">
        <v>400</v>
      </c>
      <c r="O397" s="86">
        <f t="shared" si="61"/>
        <v>10.8804</v>
      </c>
      <c r="P397" s="86">
        <f t="shared" si="62"/>
        <v>0</v>
      </c>
      <c r="Q397" s="87">
        <v>60</v>
      </c>
      <c r="R397" s="95">
        <f>+IFERROR(VLOOKUP(N397,'Productos PD'!$C$2:$E$349,3,0),VLOOKUP(S397,'Productos PD'!$B$3:$D$349,3,0))</f>
        <v>0</v>
      </c>
    </row>
    <row r="398" spans="1:18" ht="45" x14ac:dyDescent="0.25">
      <c r="A398" s="87">
        <f t="shared" si="54"/>
        <v>4</v>
      </c>
      <c r="B398" s="86" t="s">
        <v>281</v>
      </c>
      <c r="C398" s="88" t="str">
        <f>IFERROR(IF(OR(B398="",B398=B397),"",VLOOKUP(B398,A!B$2:$F$469,MATCH($Q$1,A!B$1:$F$1),0)),0)</f>
        <v/>
      </c>
      <c r="D398" s="89" t="str">
        <f t="shared" si="55"/>
        <v/>
      </c>
      <c r="E398" s="90" t="str">
        <f t="shared" si="56"/>
        <v/>
      </c>
      <c r="F398" s="91" t="s">
        <v>383</v>
      </c>
      <c r="G398" s="88" t="str">
        <f>IFERROR(IF(OR(F398="",F398=F397),"",VLOOKUP(F398,A!C$2:$F$469,MATCH($Q$1,A!C$1:$F$1),0)),0)</f>
        <v/>
      </c>
      <c r="H398" s="89" t="str">
        <f t="shared" si="57"/>
        <v/>
      </c>
      <c r="I398" s="90" t="str">
        <f t="shared" si="58"/>
        <v/>
      </c>
      <c r="J398" s="86" t="s">
        <v>399</v>
      </c>
      <c r="K398" s="87" t="str">
        <f>IFERROR(IF(J398="","",IF(J398=J397,"",VLOOKUP(J398,A!D$2:$F$469,MATCH($Q$1,A!D$1:$F$1),0))),0)</f>
        <v/>
      </c>
      <c r="L398" s="87" t="str">
        <f t="shared" si="59"/>
        <v/>
      </c>
      <c r="M398" s="94" t="str">
        <f t="shared" si="60"/>
        <v/>
      </c>
      <c r="N398" s="86" t="s">
        <v>657</v>
      </c>
      <c r="O398" s="86">
        <f t="shared" si="61"/>
        <v>7.2536000000000005</v>
      </c>
      <c r="P398" s="86">
        <f t="shared" si="62"/>
        <v>0</v>
      </c>
      <c r="Q398" s="87">
        <v>40</v>
      </c>
      <c r="R398" s="95">
        <f>+IFERROR(VLOOKUP(N398,'Productos PD'!$C$2:$E$349,3,0),VLOOKUP(S398,'Productos PD'!$B$3:$D$349,3,0))</f>
        <v>0</v>
      </c>
    </row>
    <row r="399" spans="1:18" ht="45" hidden="1" x14ac:dyDescent="0.25">
      <c r="A399" s="87">
        <f t="shared" si="54"/>
        <v>1</v>
      </c>
      <c r="B399" s="86" t="s">
        <v>402</v>
      </c>
      <c r="C399" s="88">
        <f>IFERROR(IF(OR(B399="",B399=B398),"",VLOOKUP(B399,A!B$2:$F$469,MATCH($Q$1,A!B$1:$F$1),0)),0)</f>
        <v>13</v>
      </c>
      <c r="D399" s="89">
        <f t="shared" si="55"/>
        <v>0</v>
      </c>
      <c r="E399" s="90">
        <f>IFERROR(IF(C399="","",SUMPRODUCT(($B$2:$B$469=B399)*1,$H$2:$H$469)/100),0)</f>
        <v>0</v>
      </c>
      <c r="G399" s="88" t="str">
        <f>IFERROR(IF(OR(F399="",F399=F398),"",VLOOKUP(F399,A!C$2:$F$469,MATCH($Q$1,A!C$1:$F$1),0)),0)</f>
        <v/>
      </c>
      <c r="H399" s="89" t="str">
        <f t="shared" si="57"/>
        <v/>
      </c>
      <c r="I399" s="90" t="str">
        <f t="shared" si="58"/>
        <v/>
      </c>
      <c r="K399" s="87" t="str">
        <f>IFERROR(IF(J399="","",IF(J399=J398,"",VLOOKUP(J399,A!D$2:$F$469,MATCH($Q$1,A!D$1:$F$1),0))),0)</f>
        <v/>
      </c>
      <c r="L399" s="87" t="str">
        <f t="shared" si="59"/>
        <v/>
      </c>
      <c r="M399" s="94" t="str">
        <f t="shared" si="60"/>
        <v/>
      </c>
      <c r="O399" s="86" t="str">
        <f t="shared" si="61"/>
        <v/>
      </c>
      <c r="P399" s="86" t="str">
        <f t="shared" si="62"/>
        <v/>
      </c>
      <c r="Q399" s="87">
        <v>13</v>
      </c>
      <c r="R399" s="95" t="e">
        <f>+IFERROR(VLOOKUP(N399,'Productos PD'!$C$2:$E$349,3,0),VLOOKUP(S399,'Productos PD'!$B$3:$D$349,3,0))</f>
        <v>#N/A</v>
      </c>
    </row>
    <row r="400" spans="1:18" ht="45" hidden="1" x14ac:dyDescent="0.25">
      <c r="A400" s="87">
        <f t="shared" si="54"/>
        <v>2</v>
      </c>
      <c r="B400" s="86" t="s">
        <v>402</v>
      </c>
      <c r="C400" s="88" t="str">
        <f>IFERROR(IF(OR(B400="",B400=B399),"",VLOOKUP(B400,A!B$2:$F$469,MATCH($Q$1,A!B$1:$F$1),0)),0)</f>
        <v/>
      </c>
      <c r="D400" s="89" t="str">
        <f t="shared" si="55"/>
        <v/>
      </c>
      <c r="E400" s="90" t="str">
        <f t="shared" si="56"/>
        <v/>
      </c>
      <c r="F400" s="91" t="s">
        <v>403</v>
      </c>
      <c r="G400" s="88">
        <f>IFERROR(IF(OR(F400="",F400=F399),"",VLOOKUP(F400,A!C$2:$F$469,MATCH($Q$1,A!C$1:$F$1),0)),0)</f>
        <v>9</v>
      </c>
      <c r="H400" s="89">
        <f t="shared" si="57"/>
        <v>0</v>
      </c>
      <c r="I400" s="90">
        <f t="shared" si="58"/>
        <v>0</v>
      </c>
      <c r="K400" s="87" t="str">
        <f>IFERROR(IF(J400="","",IF(J400=J399,"",VLOOKUP(J400,A!D$2:$F$469,MATCH($Q$1,A!D$1:$F$1),0))),0)</f>
        <v/>
      </c>
      <c r="L400" s="87" t="str">
        <f t="shared" si="59"/>
        <v/>
      </c>
      <c r="M400" s="94" t="str">
        <f t="shared" si="60"/>
        <v/>
      </c>
      <c r="O400" s="86" t="str">
        <f t="shared" si="61"/>
        <v/>
      </c>
      <c r="P400" s="86" t="str">
        <f t="shared" si="62"/>
        <v/>
      </c>
      <c r="Q400" s="87">
        <v>9</v>
      </c>
      <c r="R400" s="95" t="e">
        <f>+IFERROR(VLOOKUP(N400,'Productos PD'!$C$2:$E$349,3,0),VLOOKUP(S400,'Productos PD'!$B$3:$D$349,3,0))</f>
        <v>#N/A</v>
      </c>
    </row>
    <row r="401" spans="1:18" ht="45" hidden="1" x14ac:dyDescent="0.25">
      <c r="A401" s="87">
        <f t="shared" si="54"/>
        <v>3</v>
      </c>
      <c r="B401" s="86" t="s">
        <v>402</v>
      </c>
      <c r="C401" s="88" t="str">
        <f>IFERROR(IF(OR(B401="",B401=B400),"",VLOOKUP(B401,A!B$2:$F$469,MATCH($Q$1,A!B$1:$F$1),0)),0)</f>
        <v/>
      </c>
      <c r="D401" s="89" t="str">
        <f t="shared" si="55"/>
        <v/>
      </c>
      <c r="E401" s="90" t="str">
        <f t="shared" si="56"/>
        <v/>
      </c>
      <c r="F401" s="91" t="s">
        <v>403</v>
      </c>
      <c r="G401" s="88" t="str">
        <f>IFERROR(IF(OR(F401="",F401=F400),"",VLOOKUP(F401,A!C$2:$F$469,MATCH($Q$1,A!C$1:$F$1),0)),0)</f>
        <v/>
      </c>
      <c r="H401" s="89" t="str">
        <f t="shared" si="57"/>
        <v/>
      </c>
      <c r="I401" s="90" t="str">
        <f t="shared" si="58"/>
        <v/>
      </c>
      <c r="J401" s="86" t="s">
        <v>404</v>
      </c>
      <c r="K401" s="87">
        <f>IFERROR(IF(J401="","",IF(J401=J400,"",VLOOKUP(J401,A!D$2:$F$469,MATCH($Q$1,A!D$1:$F$1),0))),0)</f>
        <v>50</v>
      </c>
      <c r="L401" s="87">
        <f t="shared" si="59"/>
        <v>0</v>
      </c>
      <c r="M401" s="94">
        <f t="shared" si="60"/>
        <v>0</v>
      </c>
      <c r="O401" s="86" t="str">
        <f t="shared" si="61"/>
        <v/>
      </c>
      <c r="P401" s="86" t="str">
        <f t="shared" si="62"/>
        <v/>
      </c>
      <c r="Q401" s="87">
        <v>50</v>
      </c>
      <c r="R401" s="95" t="e">
        <f>+IFERROR(VLOOKUP(N401,'Productos PD'!$C$2:$E$349,3,0),VLOOKUP(S401,'Productos PD'!$B$3:$D$349,3,0))</f>
        <v>#N/A</v>
      </c>
    </row>
    <row r="402" spans="1:18" ht="45" x14ac:dyDescent="0.25">
      <c r="A402" s="87">
        <f t="shared" si="54"/>
        <v>4</v>
      </c>
      <c r="B402" s="86" t="s">
        <v>402</v>
      </c>
      <c r="C402" s="88" t="str">
        <f>IFERROR(IF(OR(B402="",B402=B401),"",VLOOKUP(B402,A!B$2:$F$469,MATCH($Q$1,A!B$1:$F$1),0)),0)</f>
        <v/>
      </c>
      <c r="D402" s="89" t="str">
        <f t="shared" si="55"/>
        <v/>
      </c>
      <c r="E402" s="90" t="str">
        <f t="shared" si="56"/>
        <v/>
      </c>
      <c r="F402" s="91" t="s">
        <v>403</v>
      </c>
      <c r="G402" s="88" t="str">
        <f>IFERROR(IF(OR(F402="",F402=F401),"",VLOOKUP(F402,A!C$2:$F$469,MATCH($Q$1,A!C$1:$F$1),0)),0)</f>
        <v/>
      </c>
      <c r="H402" s="89" t="str">
        <f t="shared" si="57"/>
        <v/>
      </c>
      <c r="I402" s="90" t="str">
        <f t="shared" si="58"/>
        <v/>
      </c>
      <c r="J402" s="86" t="s">
        <v>404</v>
      </c>
      <c r="K402" s="87" t="str">
        <f>IFERROR(IF(J402="","",IF(J402=J401,"",VLOOKUP(J402,A!D$2:$F$469,MATCH($Q$1,A!D$1:$F$1),0))),0)</f>
        <v/>
      </c>
      <c r="L402" s="87" t="str">
        <f t="shared" si="59"/>
        <v/>
      </c>
      <c r="M402" s="94" t="str">
        <f t="shared" si="60"/>
        <v/>
      </c>
      <c r="N402" s="86" t="s">
        <v>405</v>
      </c>
      <c r="O402" s="86">
        <f t="shared" si="61"/>
        <v>15</v>
      </c>
      <c r="P402" s="86">
        <f t="shared" si="62"/>
        <v>0</v>
      </c>
      <c r="Q402" s="87">
        <v>30</v>
      </c>
      <c r="R402" s="95">
        <f>+IFERROR(VLOOKUP(N402,'Productos PD'!$C$2:$E$349,3,0),VLOOKUP(S402,'Productos PD'!$B$3:$D$349,3,0))</f>
        <v>0</v>
      </c>
    </row>
    <row r="403" spans="1:18" ht="45" x14ac:dyDescent="0.25">
      <c r="A403" s="87">
        <f t="shared" si="54"/>
        <v>4</v>
      </c>
      <c r="B403" s="86" t="s">
        <v>402</v>
      </c>
      <c r="C403" s="88" t="str">
        <f>IFERROR(IF(OR(B403="",B403=B402),"",VLOOKUP(B403,A!B$2:$F$469,MATCH($Q$1,A!B$1:$F$1),0)),0)</f>
        <v/>
      </c>
      <c r="D403" s="89" t="str">
        <f t="shared" si="55"/>
        <v/>
      </c>
      <c r="E403" s="90" t="str">
        <f t="shared" si="56"/>
        <v/>
      </c>
      <c r="F403" s="91" t="s">
        <v>403</v>
      </c>
      <c r="G403" s="88" t="str">
        <f>IFERROR(IF(OR(F403="",F403=F402),"",VLOOKUP(F403,A!C$2:$F$469,MATCH($Q$1,A!C$1:$F$1),0)),0)</f>
        <v/>
      </c>
      <c r="H403" s="89" t="str">
        <f t="shared" si="57"/>
        <v/>
      </c>
      <c r="I403" s="90" t="str">
        <f t="shared" si="58"/>
        <v/>
      </c>
      <c r="J403" s="86" t="s">
        <v>404</v>
      </c>
      <c r="K403" s="87" t="str">
        <f>IFERROR(IF(J403="","",IF(J403=J402,"",VLOOKUP(J403,A!D$2:$F$469,MATCH($Q$1,A!D$1:$F$1),0))),0)</f>
        <v/>
      </c>
      <c r="L403" s="87" t="str">
        <f t="shared" si="59"/>
        <v/>
      </c>
      <c r="M403" s="94" t="str">
        <f t="shared" si="60"/>
        <v/>
      </c>
      <c r="N403" s="86" t="s">
        <v>406</v>
      </c>
      <c r="O403" s="86">
        <f t="shared" si="61"/>
        <v>10</v>
      </c>
      <c r="P403" s="86">
        <f t="shared" si="62"/>
        <v>0</v>
      </c>
      <c r="Q403" s="87">
        <v>20</v>
      </c>
      <c r="R403" s="95">
        <f>+IFERROR(VLOOKUP(N403,'Productos PD'!$C$2:$E$349,3,0),VLOOKUP(S403,'Productos PD'!$B$3:$D$349,3,0))</f>
        <v>0</v>
      </c>
    </row>
    <row r="404" spans="1:18" ht="45" x14ac:dyDescent="0.25">
      <c r="A404" s="87">
        <f t="shared" si="54"/>
        <v>4</v>
      </c>
      <c r="B404" s="86" t="s">
        <v>402</v>
      </c>
      <c r="C404" s="88" t="str">
        <f>IFERROR(IF(OR(B404="",B404=B403),"",VLOOKUP(B404,A!B$2:$F$469,MATCH($Q$1,A!B$1:$F$1),0)),0)</f>
        <v/>
      </c>
      <c r="D404" s="89" t="str">
        <f t="shared" si="55"/>
        <v/>
      </c>
      <c r="E404" s="90" t="str">
        <f t="shared" si="56"/>
        <v/>
      </c>
      <c r="F404" s="91" t="s">
        <v>403</v>
      </c>
      <c r="G404" s="88" t="str">
        <f>IFERROR(IF(OR(F404="",F404=F403),"",VLOOKUP(F404,A!C$2:$F$469,MATCH($Q$1,A!C$1:$F$1),0)),0)</f>
        <v/>
      </c>
      <c r="H404" s="89" t="str">
        <f t="shared" si="57"/>
        <v/>
      </c>
      <c r="I404" s="90" t="str">
        <f t="shared" si="58"/>
        <v/>
      </c>
      <c r="J404" s="86" t="s">
        <v>404</v>
      </c>
      <c r="K404" s="87" t="str">
        <f>IFERROR(IF(J404="","",IF(J404=J403,"",VLOOKUP(J404,A!D$2:$F$469,MATCH($Q$1,A!D$1:$F$1),0))),0)</f>
        <v/>
      </c>
      <c r="L404" s="87" t="str">
        <f t="shared" si="59"/>
        <v/>
      </c>
      <c r="M404" s="94" t="str">
        <f t="shared" si="60"/>
        <v/>
      </c>
      <c r="N404" s="86" t="s">
        <v>407</v>
      </c>
      <c r="O404" s="86">
        <f t="shared" si="61"/>
        <v>17.5</v>
      </c>
      <c r="P404" s="86">
        <f t="shared" si="62"/>
        <v>0</v>
      </c>
      <c r="Q404" s="87">
        <v>35</v>
      </c>
      <c r="R404" s="95">
        <f>+IFERROR(VLOOKUP(N404,'Productos PD'!$C$2:$E$349,3,0),VLOOKUP(S404,'Productos PD'!$B$3:$D$349,3,0))</f>
        <v>0</v>
      </c>
    </row>
    <row r="405" spans="1:18" ht="45" x14ac:dyDescent="0.25">
      <c r="A405" s="87">
        <f t="shared" si="54"/>
        <v>4</v>
      </c>
      <c r="B405" s="86" t="s">
        <v>402</v>
      </c>
      <c r="C405" s="88" t="str">
        <f>IFERROR(IF(OR(B405="",B405=B404),"",VLOOKUP(B405,A!B$2:$F$469,MATCH($Q$1,A!B$1:$F$1),0)),0)</f>
        <v/>
      </c>
      <c r="D405" s="89" t="str">
        <f t="shared" si="55"/>
        <v/>
      </c>
      <c r="E405" s="90" t="str">
        <f t="shared" si="56"/>
        <v/>
      </c>
      <c r="F405" s="91" t="s">
        <v>403</v>
      </c>
      <c r="G405" s="88" t="str">
        <f>IFERROR(IF(OR(F405="",F405=F404),"",VLOOKUP(F405,A!C$2:$F$469,MATCH($Q$1,A!C$1:$F$1),0)),0)</f>
        <v/>
      </c>
      <c r="H405" s="89" t="str">
        <f t="shared" si="57"/>
        <v/>
      </c>
      <c r="I405" s="90" t="str">
        <f t="shared" si="58"/>
        <v/>
      </c>
      <c r="J405" s="86" t="s">
        <v>404</v>
      </c>
      <c r="K405" s="87" t="str">
        <f>IFERROR(IF(J405="","",IF(J405=J404,"",VLOOKUP(J405,A!D$2:$F$469,MATCH($Q$1,A!D$1:$F$1),0))),0)</f>
        <v/>
      </c>
      <c r="L405" s="87" t="str">
        <f t="shared" si="59"/>
        <v/>
      </c>
      <c r="M405" s="94" t="str">
        <f t="shared" si="60"/>
        <v/>
      </c>
      <c r="N405" s="86" t="s">
        <v>408</v>
      </c>
      <c r="O405" s="86">
        <f t="shared" si="61"/>
        <v>7.5</v>
      </c>
      <c r="P405" s="86">
        <f t="shared" si="62"/>
        <v>0</v>
      </c>
      <c r="Q405" s="87">
        <v>15</v>
      </c>
      <c r="R405" s="95">
        <f>+IFERROR(VLOOKUP(N405,'Productos PD'!$C$2:$E$349,3,0),VLOOKUP(S405,'Productos PD'!$B$3:$D$349,3,0))</f>
        <v>0</v>
      </c>
    </row>
    <row r="406" spans="1:18" ht="45" hidden="1" x14ac:dyDescent="0.25">
      <c r="A406" s="87">
        <f t="shared" si="54"/>
        <v>3</v>
      </c>
      <c r="B406" s="86" t="s">
        <v>402</v>
      </c>
      <c r="C406" s="88" t="str">
        <f>IFERROR(IF(OR(B406="",B406=B405),"",VLOOKUP(B406,A!B$2:$F$469,MATCH($Q$1,A!B$1:$F$1),0)),0)</f>
        <v/>
      </c>
      <c r="D406" s="89" t="str">
        <f t="shared" si="55"/>
        <v/>
      </c>
      <c r="E406" s="90" t="str">
        <f t="shared" si="56"/>
        <v/>
      </c>
      <c r="F406" s="91" t="s">
        <v>403</v>
      </c>
      <c r="G406" s="88" t="str">
        <f>IFERROR(IF(OR(F406="",F406=F405),"",VLOOKUP(F406,A!C$2:$F$469,MATCH($Q$1,A!C$1:$F$1),0)),0)</f>
        <v/>
      </c>
      <c r="H406" s="89" t="str">
        <f t="shared" si="57"/>
        <v/>
      </c>
      <c r="I406" s="90" t="str">
        <f t="shared" si="58"/>
        <v/>
      </c>
      <c r="J406" s="86" t="s">
        <v>409</v>
      </c>
      <c r="K406" s="87">
        <f>IFERROR(IF(J406="","",IF(J406=J405,"",VLOOKUP(J406,A!D$2:$F$469,MATCH($Q$1,A!D$1:$F$1),0))),0)</f>
        <v>50</v>
      </c>
      <c r="L406" s="87">
        <f t="shared" si="59"/>
        <v>0</v>
      </c>
      <c r="M406" s="94">
        <f t="shared" si="60"/>
        <v>0</v>
      </c>
      <c r="O406" s="86" t="str">
        <f t="shared" si="61"/>
        <v/>
      </c>
      <c r="P406" s="86" t="str">
        <f t="shared" si="62"/>
        <v/>
      </c>
      <c r="Q406" s="87">
        <v>50</v>
      </c>
      <c r="R406" s="95" t="e">
        <f>+IFERROR(VLOOKUP(N406,'Productos PD'!$C$2:$E$349,3,0),VLOOKUP(S406,'Productos PD'!$B$3:$D$349,3,0))</f>
        <v>#N/A</v>
      </c>
    </row>
    <row r="407" spans="1:18" ht="60" x14ac:dyDescent="0.25">
      <c r="A407" s="87">
        <f t="shared" si="54"/>
        <v>4</v>
      </c>
      <c r="B407" s="86" t="s">
        <v>402</v>
      </c>
      <c r="C407" s="88" t="str">
        <f>IFERROR(IF(OR(B407="",B407=B406),"",VLOOKUP(B407,A!B$2:$F$469,MATCH($Q$1,A!B$1:$F$1),0)),0)</f>
        <v/>
      </c>
      <c r="D407" s="89" t="str">
        <f t="shared" si="55"/>
        <v/>
      </c>
      <c r="E407" s="90" t="str">
        <f t="shared" si="56"/>
        <v/>
      </c>
      <c r="F407" s="91" t="s">
        <v>403</v>
      </c>
      <c r="G407" s="88" t="str">
        <f>IFERROR(IF(OR(F407="",F407=F406),"",VLOOKUP(F407,A!C$2:$F$469,MATCH($Q$1,A!C$1:$F$1),0)),0)</f>
        <v/>
      </c>
      <c r="H407" s="89" t="str">
        <f t="shared" si="57"/>
        <v/>
      </c>
      <c r="I407" s="90" t="str">
        <f t="shared" si="58"/>
        <v/>
      </c>
      <c r="J407" s="86" t="s">
        <v>409</v>
      </c>
      <c r="K407" s="87" t="str">
        <f>IFERROR(IF(J407="","",IF(J407=J406,"",VLOOKUP(J407,A!D$2:$F$469,MATCH($Q$1,A!D$1:$F$1),0))),0)</f>
        <v/>
      </c>
      <c r="L407" s="87" t="str">
        <f t="shared" si="59"/>
        <v/>
      </c>
      <c r="M407" s="94" t="str">
        <f t="shared" si="60"/>
        <v/>
      </c>
      <c r="N407" s="86" t="s">
        <v>823</v>
      </c>
      <c r="O407" s="86">
        <f t="shared" si="61"/>
        <v>5</v>
      </c>
      <c r="P407" s="86">
        <f t="shared" si="62"/>
        <v>0</v>
      </c>
      <c r="Q407" s="87">
        <v>10</v>
      </c>
      <c r="R407" s="95">
        <f>+IFERROR(VLOOKUP(N407,'Productos PD'!$C$2:$E$349,3,0),VLOOKUP(S407,'Productos PD'!$B$3:$D$349,3,0))</f>
        <v>0</v>
      </c>
    </row>
    <row r="408" spans="1:18" ht="75" x14ac:dyDescent="0.25">
      <c r="A408" s="87">
        <f t="shared" si="54"/>
        <v>4</v>
      </c>
      <c r="B408" s="86" t="s">
        <v>402</v>
      </c>
      <c r="C408" s="88" t="str">
        <f>IFERROR(IF(OR(B408="",B408=B407),"",VLOOKUP(B408,A!B$2:$F$469,MATCH($Q$1,A!B$1:$F$1),0)),0)</f>
        <v/>
      </c>
      <c r="D408" s="89" t="str">
        <f t="shared" si="55"/>
        <v/>
      </c>
      <c r="E408" s="90" t="str">
        <f t="shared" si="56"/>
        <v/>
      </c>
      <c r="F408" s="91" t="s">
        <v>403</v>
      </c>
      <c r="G408" s="88" t="str">
        <f>IFERROR(IF(OR(F408="",F408=F407),"",VLOOKUP(F408,A!C$2:$F$469,MATCH($Q$1,A!C$1:$F$1),0)),0)</f>
        <v/>
      </c>
      <c r="H408" s="89" t="str">
        <f t="shared" si="57"/>
        <v/>
      </c>
      <c r="I408" s="90" t="str">
        <f t="shared" si="58"/>
        <v/>
      </c>
      <c r="J408" s="86" t="s">
        <v>409</v>
      </c>
      <c r="K408" s="87" t="str">
        <f>IFERROR(IF(J408="","",IF(J408=J407,"",VLOOKUP(J408,A!D$2:$F$469,MATCH($Q$1,A!D$1:$F$1),0))),0)</f>
        <v/>
      </c>
      <c r="L408" s="87" t="str">
        <f t="shared" si="59"/>
        <v/>
      </c>
      <c r="M408" s="94" t="str">
        <f t="shared" si="60"/>
        <v/>
      </c>
      <c r="N408" s="86" t="s">
        <v>824</v>
      </c>
      <c r="O408" s="86">
        <f t="shared" si="61"/>
        <v>2.5</v>
      </c>
      <c r="P408" s="86">
        <f t="shared" si="62"/>
        <v>0</v>
      </c>
      <c r="Q408" s="87">
        <v>5</v>
      </c>
      <c r="R408" s="95">
        <f>+IFERROR(VLOOKUP(N408,'Productos PD'!$C$2:$E$349,3,0),VLOOKUP(S408,'Productos PD'!$B$3:$D$349,3,0))</f>
        <v>0</v>
      </c>
    </row>
    <row r="409" spans="1:18" ht="45" x14ac:dyDescent="0.25">
      <c r="A409" s="87">
        <f t="shared" si="54"/>
        <v>4</v>
      </c>
      <c r="B409" s="86" t="s">
        <v>402</v>
      </c>
      <c r="C409" s="88" t="str">
        <f>IFERROR(IF(OR(B409="",B409=B408),"",VLOOKUP(B409,A!B$2:$F$469,MATCH($Q$1,A!B$1:$F$1),0)),0)</f>
        <v/>
      </c>
      <c r="D409" s="89" t="str">
        <f t="shared" si="55"/>
        <v/>
      </c>
      <c r="E409" s="90" t="str">
        <f t="shared" si="56"/>
        <v/>
      </c>
      <c r="F409" s="91" t="s">
        <v>403</v>
      </c>
      <c r="G409" s="88" t="str">
        <f>IFERROR(IF(OR(F409="",F409=F408),"",VLOOKUP(F409,A!C$2:$F$469,MATCH($Q$1,A!C$1:$F$1),0)),0)</f>
        <v/>
      </c>
      <c r="H409" s="89" t="str">
        <f t="shared" si="57"/>
        <v/>
      </c>
      <c r="I409" s="90" t="str">
        <f t="shared" si="58"/>
        <v/>
      </c>
      <c r="J409" s="86" t="s">
        <v>409</v>
      </c>
      <c r="K409" s="87" t="str">
        <f>IFERROR(IF(J409="","",IF(J409=J408,"",VLOOKUP(J409,A!D$2:$F$469,MATCH($Q$1,A!D$1:$F$1),0))),0)</f>
        <v/>
      </c>
      <c r="L409" s="87" t="str">
        <f t="shared" si="59"/>
        <v/>
      </c>
      <c r="M409" s="94" t="str">
        <f t="shared" si="60"/>
        <v/>
      </c>
      <c r="N409" s="86" t="s">
        <v>822</v>
      </c>
      <c r="O409" s="86">
        <f t="shared" si="61"/>
        <v>2.5</v>
      </c>
      <c r="P409" s="86">
        <f t="shared" si="62"/>
        <v>0</v>
      </c>
      <c r="Q409" s="87">
        <v>5</v>
      </c>
      <c r="R409" s="95">
        <f>+IFERROR(VLOOKUP(N409,'Productos PD'!$C$2:$E$349,3,0),VLOOKUP(S409,'Productos PD'!$B$3:$D$349,3,0))</f>
        <v>0</v>
      </c>
    </row>
    <row r="410" spans="1:18" ht="45" x14ac:dyDescent="0.25">
      <c r="A410" s="87">
        <f t="shared" si="54"/>
        <v>4</v>
      </c>
      <c r="B410" s="86" t="s">
        <v>402</v>
      </c>
      <c r="C410" s="88" t="str">
        <f>IFERROR(IF(OR(B410="",B410=B409),"",VLOOKUP(B410,A!B$2:$F$469,MATCH($Q$1,A!B$1:$F$1),0)),0)</f>
        <v/>
      </c>
      <c r="D410" s="89" t="str">
        <f t="shared" si="55"/>
        <v/>
      </c>
      <c r="E410" s="90" t="str">
        <f t="shared" si="56"/>
        <v/>
      </c>
      <c r="F410" s="91" t="s">
        <v>403</v>
      </c>
      <c r="G410" s="88" t="str">
        <f>IFERROR(IF(OR(F410="",F410=F409),"",VLOOKUP(F410,A!C$2:$F$469,MATCH($Q$1,A!C$1:$F$1),0)),0)</f>
        <v/>
      </c>
      <c r="H410" s="89" t="str">
        <f t="shared" si="57"/>
        <v/>
      </c>
      <c r="I410" s="90" t="str">
        <f t="shared" si="58"/>
        <v/>
      </c>
      <c r="J410" s="86" t="s">
        <v>409</v>
      </c>
      <c r="K410" s="87" t="str">
        <f>IFERROR(IF(J410="","",IF(J410=J409,"",VLOOKUP(J410,A!D$2:$F$469,MATCH($Q$1,A!D$1:$F$1),0))),0)</f>
        <v/>
      </c>
      <c r="L410" s="87" t="str">
        <f t="shared" si="59"/>
        <v/>
      </c>
      <c r="M410" s="94" t="str">
        <f t="shared" si="60"/>
        <v/>
      </c>
      <c r="N410" s="86" t="s">
        <v>413</v>
      </c>
      <c r="O410" s="86">
        <f t="shared" si="61"/>
        <v>10</v>
      </c>
      <c r="P410" s="86">
        <f t="shared" si="62"/>
        <v>0</v>
      </c>
      <c r="Q410" s="87">
        <v>20</v>
      </c>
      <c r="R410" s="95">
        <f>+IFERROR(VLOOKUP(N410,'Productos PD'!$C$2:$E$349,3,0),VLOOKUP(S410,'Productos PD'!$B$3:$D$349,3,0))</f>
        <v>0</v>
      </c>
    </row>
    <row r="411" spans="1:18" ht="45" x14ac:dyDescent="0.25">
      <c r="A411" s="87">
        <f t="shared" si="54"/>
        <v>4</v>
      </c>
      <c r="B411" s="86" t="s">
        <v>402</v>
      </c>
      <c r="C411" s="88" t="str">
        <f>IFERROR(IF(OR(B411="",B411=B410),"",VLOOKUP(B411,A!B$2:$F$469,MATCH($Q$1,A!B$1:$F$1),0)),0)</f>
        <v/>
      </c>
      <c r="D411" s="89" t="str">
        <f t="shared" si="55"/>
        <v/>
      </c>
      <c r="E411" s="90" t="str">
        <f t="shared" si="56"/>
        <v/>
      </c>
      <c r="F411" s="91" t="s">
        <v>403</v>
      </c>
      <c r="G411" s="88" t="str">
        <f>IFERROR(IF(OR(F411="",F411=F410),"",VLOOKUP(F411,A!C$2:$F$469,MATCH($Q$1,A!C$1:$F$1),0)),0)</f>
        <v/>
      </c>
      <c r="H411" s="89" t="str">
        <f t="shared" si="57"/>
        <v/>
      </c>
      <c r="I411" s="90" t="str">
        <f t="shared" si="58"/>
        <v/>
      </c>
      <c r="J411" s="86" t="s">
        <v>409</v>
      </c>
      <c r="K411" s="87" t="str">
        <f>IFERROR(IF(J411="","",IF(J411=J410,"",VLOOKUP(J411,A!D$2:$F$469,MATCH($Q$1,A!D$1:$F$1),0))),0)</f>
        <v/>
      </c>
      <c r="L411" s="87" t="str">
        <f t="shared" si="59"/>
        <v/>
      </c>
      <c r="M411" s="94" t="str">
        <f t="shared" si="60"/>
        <v/>
      </c>
      <c r="N411" s="86" t="s">
        <v>821</v>
      </c>
      <c r="O411" s="86">
        <f t="shared" si="61"/>
        <v>30</v>
      </c>
      <c r="P411" s="86">
        <f t="shared" si="62"/>
        <v>0</v>
      </c>
      <c r="Q411" s="87">
        <v>60</v>
      </c>
      <c r="R411" s="95">
        <f>+IFERROR(VLOOKUP(N411,'Productos PD'!$C$2:$E$349,3,0),VLOOKUP(S411,'Productos PD'!$B$3:$D$349,3,0))</f>
        <v>0</v>
      </c>
    </row>
    <row r="412" spans="1:18" ht="45" hidden="1" x14ac:dyDescent="0.25">
      <c r="A412" s="87">
        <f t="shared" si="54"/>
        <v>2</v>
      </c>
      <c r="B412" s="86" t="s">
        <v>402</v>
      </c>
      <c r="C412" s="88" t="str">
        <f>IFERROR(IF(OR(B412="",B412=B411),"",VLOOKUP(B412,A!B$2:$F$469,MATCH($Q$1,A!B$1:$F$1),0)),0)</f>
        <v/>
      </c>
      <c r="D412" s="89" t="str">
        <f t="shared" si="55"/>
        <v/>
      </c>
      <c r="E412" s="90" t="str">
        <f t="shared" si="56"/>
        <v/>
      </c>
      <c r="F412" s="91" t="s">
        <v>415</v>
      </c>
      <c r="G412" s="88">
        <f>IFERROR(IF(OR(F412="",F412=F411),"",VLOOKUP(F412,A!C$2:$F$469,MATCH($Q$1,A!C$1:$F$1),0)),0)</f>
        <v>6</v>
      </c>
      <c r="H412" s="89">
        <f t="shared" si="57"/>
        <v>0</v>
      </c>
      <c r="I412" s="90">
        <f t="shared" si="58"/>
        <v>0</v>
      </c>
      <c r="K412" s="87" t="str">
        <f>IFERROR(IF(J412="","",IF(J412=J411,"",VLOOKUP(J412,A!D$2:$F$469,MATCH($Q$1,A!D$1:$F$1),0))),0)</f>
        <v/>
      </c>
      <c r="L412" s="87" t="str">
        <f t="shared" si="59"/>
        <v/>
      </c>
      <c r="M412" s="94" t="str">
        <f t="shared" si="60"/>
        <v/>
      </c>
      <c r="O412" s="86" t="str">
        <f t="shared" si="61"/>
        <v/>
      </c>
      <c r="P412" s="86" t="str">
        <f t="shared" si="62"/>
        <v/>
      </c>
      <c r="Q412" s="87">
        <v>6</v>
      </c>
      <c r="R412" s="95" t="e">
        <f>+IFERROR(VLOOKUP(N412,'Productos PD'!$C$2:$E$349,3,0),VLOOKUP(S412,'Productos PD'!$B$3:$D$349,3,0))</f>
        <v>#N/A</v>
      </c>
    </row>
    <row r="413" spans="1:18" ht="45" hidden="1" x14ac:dyDescent="0.25">
      <c r="A413" s="87">
        <f t="shared" si="54"/>
        <v>3</v>
      </c>
      <c r="B413" s="86" t="s">
        <v>402</v>
      </c>
      <c r="C413" s="88" t="str">
        <f>IFERROR(IF(OR(B413="",B413=B412),"",VLOOKUP(B413,A!B$2:$F$469,MATCH($Q$1,A!B$1:$F$1),0)),0)</f>
        <v/>
      </c>
      <c r="D413" s="89" t="str">
        <f t="shared" si="55"/>
        <v/>
      </c>
      <c r="E413" s="90" t="str">
        <f t="shared" si="56"/>
        <v/>
      </c>
      <c r="F413" s="91" t="s">
        <v>415</v>
      </c>
      <c r="G413" s="88" t="str">
        <f>IFERROR(IF(OR(F413="",F413=F412),"",VLOOKUP(F413,A!C$2:$F$469,MATCH($Q$1,A!C$1:$F$1),0)),0)</f>
        <v/>
      </c>
      <c r="H413" s="89" t="str">
        <f t="shared" si="57"/>
        <v/>
      </c>
      <c r="I413" s="90" t="str">
        <f t="shared" si="58"/>
        <v/>
      </c>
      <c r="J413" s="86" t="s">
        <v>416</v>
      </c>
      <c r="K413" s="87">
        <f>IFERROR(IF(J413="","",IF(J413=J412,"",VLOOKUP(J413,A!D$2:$F$469,MATCH($Q$1,A!D$1:$F$1),0))),0)</f>
        <v>50</v>
      </c>
      <c r="L413" s="87">
        <f t="shared" si="59"/>
        <v>0</v>
      </c>
      <c r="M413" s="94">
        <f t="shared" si="60"/>
        <v>0</v>
      </c>
      <c r="O413" s="86" t="str">
        <f t="shared" si="61"/>
        <v/>
      </c>
      <c r="P413" s="86" t="str">
        <f t="shared" si="62"/>
        <v/>
      </c>
      <c r="Q413" s="87">
        <v>50</v>
      </c>
      <c r="R413" s="95" t="e">
        <f>+IFERROR(VLOOKUP(N413,'Productos PD'!$C$2:$E$349,3,0),VLOOKUP(S413,'Productos PD'!$B$3:$D$349,3,0))</f>
        <v>#N/A</v>
      </c>
    </row>
    <row r="414" spans="1:18" ht="45" x14ac:dyDescent="0.25">
      <c r="A414" s="87">
        <f t="shared" si="54"/>
        <v>4</v>
      </c>
      <c r="B414" s="86" t="s">
        <v>402</v>
      </c>
      <c r="C414" s="88" t="str">
        <f>IFERROR(IF(OR(B414="",B414=B413),"",VLOOKUP(B414,A!B$2:$F$469,MATCH($Q$1,A!B$1:$F$1),0)),0)</f>
        <v/>
      </c>
      <c r="D414" s="89" t="str">
        <f t="shared" si="55"/>
        <v/>
      </c>
      <c r="E414" s="90" t="str">
        <f t="shared" si="56"/>
        <v/>
      </c>
      <c r="F414" s="91" t="s">
        <v>415</v>
      </c>
      <c r="G414" s="88" t="str">
        <f>IFERROR(IF(OR(F414="",F414=F413),"",VLOOKUP(F414,A!C$2:$F$469,MATCH($Q$1,A!C$1:$F$1),0)),0)</f>
        <v/>
      </c>
      <c r="H414" s="89" t="str">
        <f t="shared" si="57"/>
        <v/>
      </c>
      <c r="I414" s="90" t="str">
        <f t="shared" si="58"/>
        <v/>
      </c>
      <c r="J414" s="86" t="s">
        <v>416</v>
      </c>
      <c r="K414" s="87" t="str">
        <f>IFERROR(IF(J414="","",IF(J414=J413,"",VLOOKUP(J414,A!D$2:$F$469,MATCH($Q$1,A!D$1:$F$1),0))),0)</f>
        <v/>
      </c>
      <c r="L414" s="87" t="str">
        <f t="shared" si="59"/>
        <v/>
      </c>
      <c r="M414" s="94" t="str">
        <f t="shared" si="60"/>
        <v/>
      </c>
      <c r="N414" s="86" t="s">
        <v>417</v>
      </c>
      <c r="O414" s="86">
        <f t="shared" si="61"/>
        <v>20</v>
      </c>
      <c r="P414" s="86">
        <f t="shared" si="62"/>
        <v>0</v>
      </c>
      <c r="Q414" s="87">
        <v>40</v>
      </c>
      <c r="R414" s="95">
        <f>+IFERROR(VLOOKUP(N414,'Productos PD'!$C$2:$E$349,3,0),VLOOKUP(S414,'Productos PD'!$B$3:$D$349,3,0))</f>
        <v>0</v>
      </c>
    </row>
    <row r="415" spans="1:18" ht="45" x14ac:dyDescent="0.25">
      <c r="A415" s="87">
        <f t="shared" si="54"/>
        <v>4</v>
      </c>
      <c r="B415" s="86" t="s">
        <v>402</v>
      </c>
      <c r="C415" s="88" t="str">
        <f>IFERROR(IF(OR(B415="",B415=B414),"",VLOOKUP(B415,A!B$2:$F$469,MATCH($Q$1,A!B$1:$F$1),0)),0)</f>
        <v/>
      </c>
      <c r="D415" s="89" t="str">
        <f t="shared" si="55"/>
        <v/>
      </c>
      <c r="E415" s="90" t="str">
        <f t="shared" si="56"/>
        <v/>
      </c>
      <c r="F415" s="91" t="s">
        <v>415</v>
      </c>
      <c r="G415" s="88" t="str">
        <f>IFERROR(IF(OR(F415="",F415=F414),"",VLOOKUP(F415,A!C$2:$F$469,MATCH($Q$1,A!C$1:$F$1),0)),0)</f>
        <v/>
      </c>
      <c r="H415" s="89" t="str">
        <f t="shared" si="57"/>
        <v/>
      </c>
      <c r="I415" s="90" t="str">
        <f t="shared" si="58"/>
        <v/>
      </c>
      <c r="J415" s="86" t="s">
        <v>416</v>
      </c>
      <c r="K415" s="87" t="str">
        <f>IFERROR(IF(J415="","",IF(J415=J414,"",VLOOKUP(J415,A!D$2:$F$469,MATCH($Q$1,A!D$1:$F$1),0))),0)</f>
        <v/>
      </c>
      <c r="L415" s="87" t="str">
        <f t="shared" si="59"/>
        <v/>
      </c>
      <c r="M415" s="94" t="str">
        <f t="shared" si="60"/>
        <v/>
      </c>
      <c r="N415" s="86" t="s">
        <v>418</v>
      </c>
      <c r="O415" s="86">
        <f t="shared" si="61"/>
        <v>2.5</v>
      </c>
      <c r="P415" s="86">
        <f t="shared" si="62"/>
        <v>0</v>
      </c>
      <c r="Q415" s="87">
        <v>5</v>
      </c>
      <c r="R415" s="95">
        <f>+IFERROR(VLOOKUP(N415,'Productos PD'!$C$2:$E$349,3,0),VLOOKUP(S415,'Productos PD'!$B$3:$D$349,3,0))</f>
        <v>0</v>
      </c>
    </row>
    <row r="416" spans="1:18" ht="45" x14ac:dyDescent="0.25">
      <c r="A416" s="87">
        <f t="shared" si="54"/>
        <v>4</v>
      </c>
      <c r="B416" s="86" t="s">
        <v>402</v>
      </c>
      <c r="C416" s="88" t="str">
        <f>IFERROR(IF(OR(B416="",B416=B415),"",VLOOKUP(B416,A!B$2:$F$469,MATCH($Q$1,A!B$1:$F$1),0)),0)</f>
        <v/>
      </c>
      <c r="D416" s="89" t="str">
        <f t="shared" si="55"/>
        <v/>
      </c>
      <c r="E416" s="90" t="str">
        <f t="shared" si="56"/>
        <v/>
      </c>
      <c r="F416" s="91" t="s">
        <v>415</v>
      </c>
      <c r="G416" s="88" t="str">
        <f>IFERROR(IF(OR(F416="",F416=F415),"",VLOOKUP(F416,A!C$2:$F$469,MATCH($Q$1,A!C$1:$F$1),0)),0)</f>
        <v/>
      </c>
      <c r="H416" s="89" t="str">
        <f t="shared" si="57"/>
        <v/>
      </c>
      <c r="I416" s="90" t="str">
        <f t="shared" si="58"/>
        <v/>
      </c>
      <c r="J416" s="86" t="s">
        <v>416</v>
      </c>
      <c r="K416" s="87" t="str">
        <f>IFERROR(IF(J416="","",IF(J416=J415,"",VLOOKUP(J416,A!D$2:$F$469,MATCH($Q$1,A!D$1:$F$1),0))),0)</f>
        <v/>
      </c>
      <c r="L416" s="87" t="str">
        <f t="shared" si="59"/>
        <v/>
      </c>
      <c r="M416" s="94" t="str">
        <f t="shared" si="60"/>
        <v/>
      </c>
      <c r="N416" s="86" t="s">
        <v>419</v>
      </c>
      <c r="O416" s="86">
        <f t="shared" si="61"/>
        <v>7.5</v>
      </c>
      <c r="P416" s="86">
        <f t="shared" si="62"/>
        <v>0</v>
      </c>
      <c r="Q416" s="87">
        <v>15</v>
      </c>
      <c r="R416" s="95">
        <f>+IFERROR(VLOOKUP(N416,'Productos PD'!$C$2:$E$349,3,0),VLOOKUP(S416,'Productos PD'!$B$3:$D$349,3,0))</f>
        <v>0</v>
      </c>
    </row>
    <row r="417" spans="1:18" ht="45" x14ac:dyDescent="0.25">
      <c r="A417" s="87">
        <f t="shared" si="54"/>
        <v>4</v>
      </c>
      <c r="B417" s="86" t="s">
        <v>402</v>
      </c>
      <c r="C417" s="88" t="str">
        <f>IFERROR(IF(OR(B417="",B417=B416),"",VLOOKUP(B417,A!B$2:$F$469,MATCH($Q$1,A!B$1:$F$1),0)),0)</f>
        <v/>
      </c>
      <c r="D417" s="89" t="str">
        <f t="shared" si="55"/>
        <v/>
      </c>
      <c r="E417" s="90" t="str">
        <f t="shared" si="56"/>
        <v/>
      </c>
      <c r="F417" s="91" t="s">
        <v>415</v>
      </c>
      <c r="G417" s="88" t="str">
        <f>IFERROR(IF(OR(F417="",F417=F416),"",VLOOKUP(F417,A!C$2:$F$469,MATCH($Q$1,A!C$1:$F$1),0)),0)</f>
        <v/>
      </c>
      <c r="H417" s="89" t="str">
        <f t="shared" si="57"/>
        <v/>
      </c>
      <c r="I417" s="90" t="str">
        <f t="shared" si="58"/>
        <v/>
      </c>
      <c r="J417" s="86" t="s">
        <v>416</v>
      </c>
      <c r="K417" s="87" t="str">
        <f>IFERROR(IF(J417="","",IF(J417=J416,"",VLOOKUP(J417,A!D$2:$F$469,MATCH($Q$1,A!D$1:$F$1),0))),0)</f>
        <v/>
      </c>
      <c r="L417" s="87" t="str">
        <f t="shared" si="59"/>
        <v/>
      </c>
      <c r="M417" s="94" t="str">
        <f t="shared" si="60"/>
        <v/>
      </c>
      <c r="N417" s="86" t="s">
        <v>835</v>
      </c>
      <c r="O417" s="86">
        <f t="shared" si="61"/>
        <v>20</v>
      </c>
      <c r="P417" s="86">
        <f t="shared" si="62"/>
        <v>0</v>
      </c>
      <c r="Q417" s="87">
        <v>40</v>
      </c>
      <c r="R417" s="95">
        <f>+IFERROR(VLOOKUP(N417,'Productos PD'!$C$2:$E$349,3,0),VLOOKUP(S417,'Productos PD'!$B$3:$D$349,3,0))</f>
        <v>0</v>
      </c>
    </row>
    <row r="418" spans="1:18" ht="45" hidden="1" x14ac:dyDescent="0.25">
      <c r="A418" s="87">
        <f t="shared" si="54"/>
        <v>3</v>
      </c>
      <c r="B418" s="86" t="s">
        <v>402</v>
      </c>
      <c r="C418" s="88" t="str">
        <f>IFERROR(IF(OR(B418="",B418=B417),"",VLOOKUP(B418,A!B$2:$F$469,MATCH($Q$1,A!B$1:$F$1),0)),0)</f>
        <v/>
      </c>
      <c r="D418" s="89" t="str">
        <f t="shared" si="55"/>
        <v/>
      </c>
      <c r="E418" s="90" t="str">
        <f t="shared" si="56"/>
        <v/>
      </c>
      <c r="F418" s="91" t="s">
        <v>415</v>
      </c>
      <c r="G418" s="88" t="str">
        <f>IFERROR(IF(OR(F418="",F418=F417),"",VLOOKUP(F418,A!C$2:$F$469,MATCH($Q$1,A!C$1:$F$1),0)),0)</f>
        <v/>
      </c>
      <c r="H418" s="89" t="str">
        <f t="shared" si="57"/>
        <v/>
      </c>
      <c r="I418" s="90" t="str">
        <f t="shared" si="58"/>
        <v/>
      </c>
      <c r="J418" s="86" t="s">
        <v>421</v>
      </c>
      <c r="K418" s="87">
        <f>IFERROR(IF(J418="","",IF(J418=J417,"",VLOOKUP(J418,A!D$2:$F$469,MATCH($Q$1,A!D$1:$F$1),0))),0)</f>
        <v>50</v>
      </c>
      <c r="L418" s="87">
        <f t="shared" si="59"/>
        <v>0</v>
      </c>
      <c r="M418" s="94">
        <f t="shared" si="60"/>
        <v>0</v>
      </c>
      <c r="O418" s="86" t="str">
        <f t="shared" si="61"/>
        <v/>
      </c>
      <c r="P418" s="86" t="str">
        <f t="shared" si="62"/>
        <v/>
      </c>
      <c r="Q418" s="87">
        <v>50</v>
      </c>
      <c r="R418" s="95" t="e">
        <f>+IFERROR(VLOOKUP(N418,'Productos PD'!$C$2:$E$349,3,0),VLOOKUP(S418,'Productos PD'!$B$3:$D$349,3,0))</f>
        <v>#N/A</v>
      </c>
    </row>
    <row r="419" spans="1:18" ht="45" x14ac:dyDescent="0.25">
      <c r="A419" s="87">
        <f t="shared" si="54"/>
        <v>4</v>
      </c>
      <c r="B419" s="86" t="s">
        <v>402</v>
      </c>
      <c r="C419" s="88" t="str">
        <f>IFERROR(IF(OR(B419="",B419=B418),"",VLOOKUP(B419,A!B$2:$F$469,MATCH($Q$1,A!B$1:$F$1),0)),0)</f>
        <v/>
      </c>
      <c r="D419" s="89" t="str">
        <f t="shared" si="55"/>
        <v/>
      </c>
      <c r="E419" s="90" t="str">
        <f t="shared" si="56"/>
        <v/>
      </c>
      <c r="F419" s="91" t="s">
        <v>415</v>
      </c>
      <c r="G419" s="88" t="str">
        <f>IFERROR(IF(OR(F419="",F419=F418),"",VLOOKUP(F419,A!C$2:$F$469,MATCH($Q$1,A!C$1:$F$1),0)),0)</f>
        <v/>
      </c>
      <c r="H419" s="89" t="str">
        <f t="shared" si="57"/>
        <v/>
      </c>
      <c r="I419" s="90" t="str">
        <f t="shared" si="58"/>
        <v/>
      </c>
      <c r="J419" s="86" t="s">
        <v>421</v>
      </c>
      <c r="K419" s="87" t="str">
        <f>IFERROR(IF(J419="","",IF(J419=J418,"",VLOOKUP(J419,A!D$2:$F$469,MATCH($Q$1,A!D$1:$F$1),0))),0)</f>
        <v/>
      </c>
      <c r="L419" s="87" t="str">
        <f t="shared" si="59"/>
        <v/>
      </c>
      <c r="M419" s="94" t="str">
        <f t="shared" si="60"/>
        <v/>
      </c>
      <c r="N419" s="86" t="s">
        <v>422</v>
      </c>
      <c r="O419" s="86">
        <f t="shared" si="61"/>
        <v>17.5</v>
      </c>
      <c r="P419" s="86">
        <f t="shared" si="62"/>
        <v>0</v>
      </c>
      <c r="Q419" s="87">
        <v>35</v>
      </c>
      <c r="R419" s="95">
        <f>+IFERROR(VLOOKUP(N419,'Productos PD'!$C$2:$E$349,3,0),VLOOKUP(S419,'Productos PD'!$B$3:$D$349,3,0))</f>
        <v>0</v>
      </c>
    </row>
    <row r="420" spans="1:18" ht="45" x14ac:dyDescent="0.25">
      <c r="A420" s="87">
        <f t="shared" si="54"/>
        <v>4</v>
      </c>
      <c r="B420" s="86" t="s">
        <v>402</v>
      </c>
      <c r="C420" s="88" t="str">
        <f>IFERROR(IF(OR(B420="",B420=B419),"",VLOOKUP(B420,A!B$2:$F$469,MATCH($Q$1,A!B$1:$F$1),0)),0)</f>
        <v/>
      </c>
      <c r="D420" s="89" t="str">
        <f t="shared" si="55"/>
        <v/>
      </c>
      <c r="E420" s="90" t="str">
        <f t="shared" si="56"/>
        <v/>
      </c>
      <c r="F420" s="91" t="s">
        <v>415</v>
      </c>
      <c r="G420" s="88" t="str">
        <f>IFERROR(IF(OR(F420="",F420=F419),"",VLOOKUP(F420,A!C$2:$F$469,MATCH($Q$1,A!C$1:$F$1),0)),0)</f>
        <v/>
      </c>
      <c r="H420" s="89" t="str">
        <f t="shared" si="57"/>
        <v/>
      </c>
      <c r="I420" s="90" t="str">
        <f t="shared" si="58"/>
        <v/>
      </c>
      <c r="J420" s="86" t="s">
        <v>421</v>
      </c>
      <c r="K420" s="87" t="str">
        <f>IFERROR(IF(J420="","",IF(J420=J419,"",VLOOKUP(J420,A!D$2:$F$469,MATCH($Q$1,A!D$1:$F$1),0))),0)</f>
        <v/>
      </c>
      <c r="L420" s="87" t="str">
        <f t="shared" si="59"/>
        <v/>
      </c>
      <c r="M420" s="94" t="str">
        <f t="shared" si="60"/>
        <v/>
      </c>
      <c r="N420" s="86" t="s">
        <v>834</v>
      </c>
      <c r="O420" s="86">
        <f t="shared" si="61"/>
        <v>12.5</v>
      </c>
      <c r="P420" s="86">
        <f t="shared" si="62"/>
        <v>0</v>
      </c>
      <c r="Q420" s="87">
        <v>25</v>
      </c>
      <c r="R420" s="95">
        <f>+IFERROR(VLOOKUP(N420,'Productos PD'!$C$2:$E$349,3,0),VLOOKUP(S420,'Productos PD'!$B$3:$D$349,3,0))</f>
        <v>0</v>
      </c>
    </row>
    <row r="421" spans="1:18" ht="45" x14ac:dyDescent="0.25">
      <c r="A421" s="87">
        <f t="shared" si="54"/>
        <v>4</v>
      </c>
      <c r="B421" s="86" t="s">
        <v>402</v>
      </c>
      <c r="C421" s="88" t="str">
        <f>IFERROR(IF(OR(B421="",B421=B420),"",VLOOKUP(B421,A!B$2:$F$469,MATCH($Q$1,A!B$1:$F$1),0)),0)</f>
        <v/>
      </c>
      <c r="D421" s="89" t="str">
        <f t="shared" si="55"/>
        <v/>
      </c>
      <c r="E421" s="90" t="str">
        <f t="shared" si="56"/>
        <v/>
      </c>
      <c r="F421" s="91" t="s">
        <v>415</v>
      </c>
      <c r="G421" s="88" t="str">
        <f>IFERROR(IF(OR(F421="",F421=F420),"",VLOOKUP(F421,A!C$2:$F$469,MATCH($Q$1,A!C$1:$F$1),0)),0)</f>
        <v/>
      </c>
      <c r="H421" s="89" t="str">
        <f t="shared" si="57"/>
        <v/>
      </c>
      <c r="I421" s="90" t="str">
        <f t="shared" si="58"/>
        <v/>
      </c>
      <c r="J421" s="86" t="s">
        <v>421</v>
      </c>
      <c r="K421" s="87" t="str">
        <f>IFERROR(IF(J421="","",IF(J421=J420,"",VLOOKUP(J421,A!D$2:$F$469,MATCH($Q$1,A!D$1:$F$1),0))),0)</f>
        <v/>
      </c>
      <c r="L421" s="87" t="str">
        <f t="shared" si="59"/>
        <v/>
      </c>
      <c r="M421" s="94" t="str">
        <f t="shared" si="60"/>
        <v/>
      </c>
      <c r="N421" s="86" t="s">
        <v>833</v>
      </c>
      <c r="O421" s="86">
        <f t="shared" si="61"/>
        <v>20</v>
      </c>
      <c r="P421" s="86">
        <f t="shared" si="62"/>
        <v>0</v>
      </c>
      <c r="Q421" s="87">
        <v>40</v>
      </c>
      <c r="R421" s="95">
        <f>+IFERROR(VLOOKUP(N421,'Productos PD'!$C$2:$E$349,3,0),VLOOKUP(S421,'Productos PD'!$B$3:$D$349,3,0))</f>
        <v>0</v>
      </c>
    </row>
    <row r="422" spans="1:18" ht="45" hidden="1" x14ac:dyDescent="0.25">
      <c r="A422" s="87">
        <f t="shared" si="54"/>
        <v>2</v>
      </c>
      <c r="B422" s="86" t="s">
        <v>402</v>
      </c>
      <c r="C422" s="88" t="str">
        <f>IFERROR(IF(OR(B422="",B422=B421),"",VLOOKUP(B422,A!B$2:$F$469,MATCH($Q$1,A!B$1:$F$1),0)),0)</f>
        <v/>
      </c>
      <c r="D422" s="89" t="str">
        <f t="shared" si="55"/>
        <v/>
      </c>
      <c r="E422" s="90" t="str">
        <f t="shared" si="56"/>
        <v/>
      </c>
      <c r="F422" s="91" t="s">
        <v>425</v>
      </c>
      <c r="G422" s="88">
        <f>IFERROR(IF(OR(F422="",F422=F421),"",VLOOKUP(F422,A!C$2:$F$469,MATCH($Q$1,A!C$1:$F$1),0)),0)</f>
        <v>9</v>
      </c>
      <c r="H422" s="89">
        <f t="shared" si="57"/>
        <v>0</v>
      </c>
      <c r="I422" s="90">
        <f t="shared" si="58"/>
        <v>0</v>
      </c>
      <c r="K422" s="87" t="str">
        <f>IFERROR(IF(J422="","",IF(J422=J421,"",VLOOKUP(J422,A!D$2:$F$469,MATCH($Q$1,A!D$1:$F$1),0))),0)</f>
        <v/>
      </c>
      <c r="L422" s="87" t="str">
        <f t="shared" si="59"/>
        <v/>
      </c>
      <c r="M422" s="94" t="str">
        <f t="shared" si="60"/>
        <v/>
      </c>
      <c r="O422" s="86" t="str">
        <f t="shared" si="61"/>
        <v/>
      </c>
      <c r="P422" s="86" t="str">
        <f t="shared" si="62"/>
        <v/>
      </c>
      <c r="Q422" s="87">
        <v>9</v>
      </c>
      <c r="R422" s="95" t="e">
        <f>+IFERROR(VLOOKUP(N422,'Productos PD'!$C$2:$E$349,3,0),VLOOKUP(S422,'Productos PD'!$B$3:$D$349,3,0))</f>
        <v>#N/A</v>
      </c>
    </row>
    <row r="423" spans="1:18" ht="45" hidden="1" x14ac:dyDescent="0.25">
      <c r="A423" s="87">
        <f t="shared" si="54"/>
        <v>3</v>
      </c>
      <c r="B423" s="86" t="s">
        <v>402</v>
      </c>
      <c r="C423" s="88" t="str">
        <f>IFERROR(IF(OR(B423="",B423=B422),"",VLOOKUP(B423,A!B$2:$F$469,MATCH($Q$1,A!B$1:$F$1),0)),0)</f>
        <v/>
      </c>
      <c r="D423" s="89" t="str">
        <f t="shared" si="55"/>
        <v/>
      </c>
      <c r="E423" s="90" t="str">
        <f t="shared" si="56"/>
        <v/>
      </c>
      <c r="F423" s="91" t="s">
        <v>425</v>
      </c>
      <c r="G423" s="88" t="str">
        <f>IFERROR(IF(OR(F423="",F423=F422),"",VLOOKUP(F423,A!C$2:$F$469,MATCH($Q$1,A!C$1:$F$1),0)),0)</f>
        <v/>
      </c>
      <c r="H423" s="89" t="str">
        <f t="shared" si="57"/>
        <v/>
      </c>
      <c r="I423" s="90" t="str">
        <f t="shared" si="58"/>
        <v/>
      </c>
      <c r="J423" s="86" t="s">
        <v>426</v>
      </c>
      <c r="K423" s="87">
        <f>IFERROR(IF(J423="","",IF(J423=J422,"",VLOOKUP(J423,A!D$2:$F$469,MATCH($Q$1,A!D$1:$F$1),0))),0)</f>
        <v>100</v>
      </c>
      <c r="L423" s="87">
        <f t="shared" si="59"/>
        <v>0</v>
      </c>
      <c r="M423" s="94">
        <f t="shared" si="60"/>
        <v>0</v>
      </c>
      <c r="O423" s="86" t="str">
        <f t="shared" si="61"/>
        <v/>
      </c>
      <c r="P423" s="86" t="str">
        <f t="shared" si="62"/>
        <v/>
      </c>
      <c r="Q423" s="87">
        <v>100</v>
      </c>
      <c r="R423" s="95" t="e">
        <f>+IFERROR(VLOOKUP(N423,'Productos PD'!$C$2:$E$349,3,0),VLOOKUP(S423,'Productos PD'!$B$3:$D$349,3,0))</f>
        <v>#N/A</v>
      </c>
    </row>
    <row r="424" spans="1:18" ht="45" x14ac:dyDescent="0.25">
      <c r="A424" s="87">
        <f t="shared" si="54"/>
        <v>4</v>
      </c>
      <c r="B424" s="86" t="s">
        <v>402</v>
      </c>
      <c r="C424" s="88" t="str">
        <f>IFERROR(IF(OR(B424="",B424=B423),"",VLOOKUP(B424,A!B$2:$F$469,MATCH($Q$1,A!B$1:$F$1),0)),0)</f>
        <v/>
      </c>
      <c r="D424" s="89" t="str">
        <f t="shared" si="55"/>
        <v/>
      </c>
      <c r="E424" s="90" t="str">
        <f t="shared" si="56"/>
        <v/>
      </c>
      <c r="F424" s="91" t="s">
        <v>425</v>
      </c>
      <c r="G424" s="88" t="str">
        <f>IFERROR(IF(OR(F424="",F424=F423),"",VLOOKUP(F424,A!C$2:$F$469,MATCH($Q$1,A!C$1:$F$1),0)),0)</f>
        <v/>
      </c>
      <c r="H424" s="89" t="str">
        <f t="shared" si="57"/>
        <v/>
      </c>
      <c r="I424" s="90" t="str">
        <f t="shared" si="58"/>
        <v/>
      </c>
      <c r="J424" s="86" t="s">
        <v>426</v>
      </c>
      <c r="K424" s="87" t="str">
        <f>IFERROR(IF(J424="","",IF(J424=J423,"",VLOOKUP(J424,A!D$2:$F$469,MATCH($Q$1,A!D$1:$F$1),0))),0)</f>
        <v/>
      </c>
      <c r="L424" s="87" t="str">
        <f t="shared" si="59"/>
        <v/>
      </c>
      <c r="M424" s="94" t="str">
        <f t="shared" si="60"/>
        <v/>
      </c>
      <c r="N424" s="86" t="s">
        <v>427</v>
      </c>
      <c r="O424" s="86">
        <f t="shared" si="61"/>
        <v>3.3610000000000002</v>
      </c>
      <c r="P424" s="86">
        <f t="shared" si="62"/>
        <v>0</v>
      </c>
      <c r="Q424" s="87">
        <v>3.3610000000000002</v>
      </c>
      <c r="R424" s="95">
        <f>+IFERROR(VLOOKUP(N424,'Productos PD'!$C$2:$E$349,3,0),VLOOKUP(S424,'Productos PD'!$B$3:$D$349,3,0))</f>
        <v>0</v>
      </c>
    </row>
    <row r="425" spans="1:18" ht="60" x14ac:dyDescent="0.25">
      <c r="A425" s="87">
        <f t="shared" si="54"/>
        <v>4</v>
      </c>
      <c r="B425" s="86" t="s">
        <v>402</v>
      </c>
      <c r="C425" s="88" t="str">
        <f>IFERROR(IF(OR(B425="",B425=B424),"",VLOOKUP(B425,A!B$2:$F$469,MATCH($Q$1,A!B$1:$F$1),0)),0)</f>
        <v/>
      </c>
      <c r="D425" s="89" t="str">
        <f t="shared" si="55"/>
        <v/>
      </c>
      <c r="E425" s="90" t="str">
        <f t="shared" si="56"/>
        <v/>
      </c>
      <c r="F425" s="91" t="s">
        <v>425</v>
      </c>
      <c r="G425" s="88" t="str">
        <f>IFERROR(IF(OR(F425="",F425=F424),"",VLOOKUP(F425,A!C$2:$F$469,MATCH($Q$1,A!C$1:$F$1),0)),0)</f>
        <v/>
      </c>
      <c r="H425" s="89" t="str">
        <f t="shared" si="57"/>
        <v/>
      </c>
      <c r="I425" s="90" t="str">
        <f t="shared" si="58"/>
        <v/>
      </c>
      <c r="J425" s="86" t="s">
        <v>426</v>
      </c>
      <c r="K425" s="87" t="str">
        <f>IFERROR(IF(J425="","",IF(J425=J424,"",VLOOKUP(J425,A!D$2:$F$469,MATCH($Q$1,A!D$1:$F$1),0))),0)</f>
        <v/>
      </c>
      <c r="L425" s="87" t="str">
        <f t="shared" si="59"/>
        <v/>
      </c>
      <c r="M425" s="94" t="str">
        <f t="shared" si="60"/>
        <v/>
      </c>
      <c r="N425" s="86" t="s">
        <v>820</v>
      </c>
      <c r="O425" s="86">
        <f t="shared" si="61"/>
        <v>8.9339999999999993</v>
      </c>
      <c r="P425" s="86">
        <f t="shared" si="62"/>
        <v>0</v>
      </c>
      <c r="Q425" s="87">
        <v>8.9339999999999993</v>
      </c>
      <c r="R425" s="95">
        <f>+IFERROR(VLOOKUP(N425,'Productos PD'!$C$2:$E$349,3,0),VLOOKUP(S425,'Productos PD'!$B$3:$D$349,3,0))</f>
        <v>0</v>
      </c>
    </row>
    <row r="426" spans="1:18" ht="45" x14ac:dyDescent="0.25">
      <c r="A426" s="87">
        <f t="shared" si="54"/>
        <v>4</v>
      </c>
      <c r="B426" s="86" t="s">
        <v>402</v>
      </c>
      <c r="C426" s="88" t="str">
        <f>IFERROR(IF(OR(B426="",B426=B425),"",VLOOKUP(B426,A!B$2:$F$469,MATCH($Q$1,A!B$1:$F$1),0)),0)</f>
        <v/>
      </c>
      <c r="D426" s="89" t="str">
        <f t="shared" si="55"/>
        <v/>
      </c>
      <c r="E426" s="90" t="str">
        <f t="shared" si="56"/>
        <v/>
      </c>
      <c r="F426" s="91" t="s">
        <v>425</v>
      </c>
      <c r="G426" s="88" t="str">
        <f>IFERROR(IF(OR(F426="",F426=F425),"",VLOOKUP(F426,A!C$2:$F$469,MATCH($Q$1,A!C$1:$F$1),0)),0)</f>
        <v/>
      </c>
      <c r="H426" s="89" t="str">
        <f t="shared" si="57"/>
        <v/>
      </c>
      <c r="I426" s="90" t="str">
        <f t="shared" si="58"/>
        <v/>
      </c>
      <c r="J426" s="86" t="s">
        <v>426</v>
      </c>
      <c r="K426" s="87" t="str">
        <f>IFERROR(IF(J426="","",IF(J426=J425,"",VLOOKUP(J426,A!D$2:$F$469,MATCH($Q$1,A!D$1:$F$1),0))),0)</f>
        <v/>
      </c>
      <c r="L426" s="87" t="str">
        <f t="shared" si="59"/>
        <v/>
      </c>
      <c r="M426" s="94" t="str">
        <f t="shared" si="60"/>
        <v/>
      </c>
      <c r="N426" s="86" t="s">
        <v>819</v>
      </c>
      <c r="O426" s="86">
        <f t="shared" si="61"/>
        <v>68.817999999999998</v>
      </c>
      <c r="P426" s="86">
        <f t="shared" si="62"/>
        <v>0</v>
      </c>
      <c r="Q426" s="87">
        <v>68.817999999999998</v>
      </c>
      <c r="R426" s="95">
        <f>+IFERROR(VLOOKUP(N426,'Productos PD'!$C$2:$E$349,3,0),VLOOKUP(S426,'Productos PD'!$B$3:$D$349,3,0))</f>
        <v>0</v>
      </c>
    </row>
    <row r="427" spans="1:18" ht="45" x14ac:dyDescent="0.25">
      <c r="A427" s="87">
        <f t="shared" si="54"/>
        <v>4</v>
      </c>
      <c r="B427" s="86" t="s">
        <v>402</v>
      </c>
      <c r="C427" s="88" t="str">
        <f>IFERROR(IF(OR(B427="",B427=B426),"",VLOOKUP(B427,A!B$2:$F$469,MATCH($Q$1,A!B$1:$F$1),0)),0)</f>
        <v/>
      </c>
      <c r="D427" s="89" t="str">
        <f t="shared" si="55"/>
        <v/>
      </c>
      <c r="E427" s="90" t="str">
        <f t="shared" si="56"/>
        <v/>
      </c>
      <c r="F427" s="91" t="s">
        <v>425</v>
      </c>
      <c r="G427" s="88" t="str">
        <f>IFERROR(IF(OR(F427="",F427=F426),"",VLOOKUP(F427,A!C$2:$F$469,MATCH($Q$1,A!C$1:$F$1),0)),0)</f>
        <v/>
      </c>
      <c r="H427" s="89" t="str">
        <f t="shared" si="57"/>
        <v/>
      </c>
      <c r="I427" s="90" t="str">
        <f t="shared" si="58"/>
        <v/>
      </c>
      <c r="J427" s="86" t="s">
        <v>426</v>
      </c>
      <c r="K427" s="87" t="str">
        <f>IFERROR(IF(J427="","",IF(J427=J426,"",VLOOKUP(J427,A!D$2:$F$469,MATCH($Q$1,A!D$1:$F$1),0))),0)</f>
        <v/>
      </c>
      <c r="L427" s="87" t="str">
        <f t="shared" si="59"/>
        <v/>
      </c>
      <c r="M427" s="94" t="str">
        <f t="shared" si="60"/>
        <v/>
      </c>
      <c r="N427" s="86" t="s">
        <v>430</v>
      </c>
      <c r="O427" s="86">
        <f t="shared" si="61"/>
        <v>6.9580000000000011</v>
      </c>
      <c r="P427" s="86">
        <f t="shared" si="62"/>
        <v>0</v>
      </c>
      <c r="Q427" s="87">
        <v>6.9580000000000002</v>
      </c>
      <c r="R427" s="95">
        <f>+IFERROR(VLOOKUP(N427,'Productos PD'!$C$2:$E$349,3,0),VLOOKUP(S427,'Productos PD'!$B$3:$D$349,3,0))</f>
        <v>0</v>
      </c>
    </row>
    <row r="428" spans="1:18" ht="45" x14ac:dyDescent="0.25">
      <c r="A428" s="87">
        <f t="shared" si="54"/>
        <v>4</v>
      </c>
      <c r="B428" s="86" t="s">
        <v>402</v>
      </c>
      <c r="C428" s="88" t="str">
        <f>IFERROR(IF(OR(B428="",B428=B427),"",VLOOKUP(B428,A!B$2:$F$469,MATCH($Q$1,A!B$1:$F$1),0)),0)</f>
        <v/>
      </c>
      <c r="D428" s="89" t="str">
        <f t="shared" si="55"/>
        <v/>
      </c>
      <c r="E428" s="90" t="str">
        <f t="shared" si="56"/>
        <v/>
      </c>
      <c r="F428" s="91" t="s">
        <v>425</v>
      </c>
      <c r="G428" s="88" t="str">
        <f>IFERROR(IF(OR(F428="",F428=F427),"",VLOOKUP(F428,A!C$2:$F$469,MATCH($Q$1,A!C$1:$F$1),0)),0)</f>
        <v/>
      </c>
      <c r="H428" s="89" t="str">
        <f t="shared" si="57"/>
        <v/>
      </c>
      <c r="I428" s="90" t="str">
        <f t="shared" si="58"/>
        <v/>
      </c>
      <c r="J428" s="86" t="s">
        <v>426</v>
      </c>
      <c r="K428" s="87" t="str">
        <f>IFERROR(IF(J428="","",IF(J428=J427,"",VLOOKUP(J428,A!D$2:$F$469,MATCH($Q$1,A!D$1:$F$1),0))),0)</f>
        <v/>
      </c>
      <c r="L428" s="87" t="str">
        <f t="shared" si="59"/>
        <v/>
      </c>
      <c r="M428" s="94" t="str">
        <f t="shared" si="60"/>
        <v/>
      </c>
      <c r="N428" s="86" t="s">
        <v>431</v>
      </c>
      <c r="O428" s="86">
        <f t="shared" si="61"/>
        <v>0.33600000000000002</v>
      </c>
      <c r="P428" s="86">
        <f t="shared" si="62"/>
        <v>0</v>
      </c>
      <c r="Q428" s="87">
        <v>0.33600000000000002</v>
      </c>
      <c r="R428" s="95">
        <f>+IFERROR(VLOOKUP(N428,'Productos PD'!$C$2:$E$349,3,0),VLOOKUP(S428,'Productos PD'!$B$3:$D$349,3,0))</f>
        <v>0</v>
      </c>
    </row>
    <row r="429" spans="1:18" ht="45" x14ac:dyDescent="0.25">
      <c r="A429" s="87">
        <f t="shared" si="54"/>
        <v>4</v>
      </c>
      <c r="B429" s="86" t="s">
        <v>402</v>
      </c>
      <c r="C429" s="88" t="str">
        <f>IFERROR(IF(OR(B429="",B429=B428),"",VLOOKUP(B429,A!B$2:$F$469,MATCH($Q$1,A!B$1:$F$1),0)),0)</f>
        <v/>
      </c>
      <c r="D429" s="89" t="str">
        <f t="shared" si="55"/>
        <v/>
      </c>
      <c r="E429" s="90" t="str">
        <f t="shared" si="56"/>
        <v/>
      </c>
      <c r="F429" s="91" t="s">
        <v>425</v>
      </c>
      <c r="G429" s="88" t="str">
        <f>IFERROR(IF(OR(F429="",F429=F428),"",VLOOKUP(F429,A!C$2:$F$469,MATCH($Q$1,A!C$1:$F$1),0)),0)</f>
        <v/>
      </c>
      <c r="H429" s="89" t="str">
        <f t="shared" si="57"/>
        <v/>
      </c>
      <c r="I429" s="90" t="str">
        <f t="shared" si="58"/>
        <v/>
      </c>
      <c r="J429" s="86" t="s">
        <v>426</v>
      </c>
      <c r="K429" s="87" t="str">
        <f>IFERROR(IF(J429="","",IF(J429=J428,"",VLOOKUP(J429,A!D$2:$F$469,MATCH($Q$1,A!D$1:$F$1),0))),0)</f>
        <v/>
      </c>
      <c r="L429" s="87" t="str">
        <f t="shared" si="59"/>
        <v/>
      </c>
      <c r="M429" s="94" t="str">
        <f t="shared" si="60"/>
        <v/>
      </c>
      <c r="N429" s="86" t="s">
        <v>432</v>
      </c>
      <c r="O429" s="86">
        <f t="shared" si="61"/>
        <v>11.593</v>
      </c>
      <c r="P429" s="86">
        <f t="shared" si="62"/>
        <v>0</v>
      </c>
      <c r="Q429" s="87">
        <v>11.593</v>
      </c>
      <c r="R429" s="95">
        <f>+IFERROR(VLOOKUP(N429,'Productos PD'!$C$2:$E$349,3,0),VLOOKUP(S429,'Productos PD'!$B$3:$D$349,3,0))</f>
        <v>0</v>
      </c>
    </row>
    <row r="430" spans="1:18" ht="45" hidden="1" x14ac:dyDescent="0.25">
      <c r="A430" s="87">
        <f t="shared" si="54"/>
        <v>2</v>
      </c>
      <c r="B430" s="86" t="s">
        <v>402</v>
      </c>
      <c r="C430" s="88" t="str">
        <f>IFERROR(IF(OR(B430="",B430=B429),"",VLOOKUP(B430,A!B$2:$F$469,MATCH($Q$1,A!B$1:$F$1),0)),0)</f>
        <v/>
      </c>
      <c r="D430" s="89" t="str">
        <f t="shared" si="55"/>
        <v/>
      </c>
      <c r="E430" s="90" t="str">
        <f t="shared" si="56"/>
        <v/>
      </c>
      <c r="F430" s="91" t="s">
        <v>433</v>
      </c>
      <c r="G430" s="88">
        <f>IFERROR(IF(OR(F430="",F430=F429),"",VLOOKUP(F430,A!C$2:$F$469,MATCH($Q$1,A!C$1:$F$1),0)),0)</f>
        <v>10</v>
      </c>
      <c r="H430" s="89">
        <f t="shared" si="57"/>
        <v>0</v>
      </c>
      <c r="I430" s="90">
        <f t="shared" si="58"/>
        <v>0</v>
      </c>
      <c r="K430" s="87" t="str">
        <f>IFERROR(IF(J430="","",IF(J430=J429,"",VLOOKUP(J430,A!D$2:$F$469,MATCH($Q$1,A!D$1:$F$1),0))),0)</f>
        <v/>
      </c>
      <c r="L430" s="87" t="str">
        <f t="shared" si="59"/>
        <v/>
      </c>
      <c r="M430" s="94" t="str">
        <f t="shared" si="60"/>
        <v/>
      </c>
      <c r="O430" s="86" t="str">
        <f t="shared" si="61"/>
        <v/>
      </c>
      <c r="P430" s="86" t="str">
        <f t="shared" si="62"/>
        <v/>
      </c>
      <c r="Q430" s="87">
        <v>10</v>
      </c>
      <c r="R430" s="95" t="e">
        <f>+IFERROR(VLOOKUP(N430,'Productos PD'!$C$2:$E$349,3,0),VLOOKUP(S430,'Productos PD'!$B$3:$D$349,3,0))</f>
        <v>#N/A</v>
      </c>
    </row>
    <row r="431" spans="1:18" ht="45" hidden="1" x14ac:dyDescent="0.25">
      <c r="A431" s="87">
        <f t="shared" si="54"/>
        <v>3</v>
      </c>
      <c r="B431" s="86" t="s">
        <v>402</v>
      </c>
      <c r="C431" s="88" t="str">
        <f>IFERROR(IF(OR(B431="",B431=B430),"",VLOOKUP(B431,A!B$2:$F$469,MATCH($Q$1,A!B$1:$F$1),0)),0)</f>
        <v/>
      </c>
      <c r="D431" s="89" t="str">
        <f t="shared" si="55"/>
        <v/>
      </c>
      <c r="E431" s="90" t="str">
        <f t="shared" si="56"/>
        <v/>
      </c>
      <c r="F431" s="91" t="s">
        <v>433</v>
      </c>
      <c r="G431" s="88" t="str">
        <f>IFERROR(IF(OR(F431="",F431=F430),"",VLOOKUP(F431,A!C$2:$F$469,MATCH($Q$1,A!C$1:$F$1),0)),0)</f>
        <v/>
      </c>
      <c r="H431" s="89" t="str">
        <f t="shared" si="57"/>
        <v/>
      </c>
      <c r="I431" s="90" t="str">
        <f t="shared" si="58"/>
        <v/>
      </c>
      <c r="J431" s="86" t="s">
        <v>434</v>
      </c>
      <c r="K431" s="87">
        <f>IFERROR(IF(J431="","",IF(J431=J430,"",VLOOKUP(J431,A!D$2:$F$469,MATCH($Q$1,A!D$1:$F$1),0))),0)</f>
        <v>81.141000000000005</v>
      </c>
      <c r="L431" s="87">
        <f t="shared" si="59"/>
        <v>0</v>
      </c>
      <c r="M431" s="94">
        <f t="shared" si="60"/>
        <v>0</v>
      </c>
      <c r="O431" s="86" t="str">
        <f t="shared" si="61"/>
        <v/>
      </c>
      <c r="P431" s="86" t="str">
        <f t="shared" si="62"/>
        <v/>
      </c>
      <c r="Q431" s="87">
        <v>81.141000000000005</v>
      </c>
      <c r="R431" s="95" t="e">
        <f>+IFERROR(VLOOKUP(N431,'Productos PD'!$C$2:$E$349,3,0),VLOOKUP(S431,'Productos PD'!$B$3:$D$349,3,0))</f>
        <v>#N/A</v>
      </c>
    </row>
    <row r="432" spans="1:18" ht="45" x14ac:dyDescent="0.25">
      <c r="A432" s="87">
        <f t="shared" si="54"/>
        <v>4</v>
      </c>
      <c r="B432" s="86" t="s">
        <v>402</v>
      </c>
      <c r="C432" s="88" t="str">
        <f>IFERROR(IF(OR(B432="",B432=B431),"",VLOOKUP(B432,A!B$2:$F$469,MATCH($Q$1,A!B$1:$F$1),0)),0)</f>
        <v/>
      </c>
      <c r="D432" s="89" t="str">
        <f t="shared" si="55"/>
        <v/>
      </c>
      <c r="E432" s="90" t="str">
        <f t="shared" si="56"/>
        <v/>
      </c>
      <c r="F432" s="91" t="s">
        <v>433</v>
      </c>
      <c r="G432" s="88" t="str">
        <f>IFERROR(IF(OR(F432="",F432=F431),"",VLOOKUP(F432,A!C$2:$F$469,MATCH($Q$1,A!C$1:$F$1),0)),0)</f>
        <v/>
      </c>
      <c r="H432" s="89" t="str">
        <f t="shared" si="57"/>
        <v/>
      </c>
      <c r="I432" s="90" t="str">
        <f t="shared" si="58"/>
        <v/>
      </c>
      <c r="J432" s="86" t="s">
        <v>434</v>
      </c>
      <c r="K432" s="87" t="str">
        <f>IFERROR(IF(J432="","",IF(J432=J431,"",VLOOKUP(J432,A!D$2:$F$469,MATCH($Q$1,A!D$1:$F$1),0))),0)</f>
        <v/>
      </c>
      <c r="L432" s="87" t="str">
        <f t="shared" si="59"/>
        <v/>
      </c>
      <c r="M432" s="94" t="str">
        <f t="shared" si="60"/>
        <v/>
      </c>
      <c r="N432" s="86" t="s">
        <v>832</v>
      </c>
      <c r="O432" s="86">
        <f t="shared" si="61"/>
        <v>12.171150000000001</v>
      </c>
      <c r="P432" s="86">
        <f t="shared" si="62"/>
        <v>0</v>
      </c>
      <c r="Q432" s="87">
        <v>15</v>
      </c>
      <c r="R432" s="95">
        <f>+IFERROR(VLOOKUP(N432,'Productos PD'!$C$2:$E$349,3,0),VLOOKUP(S432,'Productos PD'!$B$3:$D$349,3,0))</f>
        <v>0</v>
      </c>
    </row>
    <row r="433" spans="1:18" ht="45" x14ac:dyDescent="0.25">
      <c r="A433" s="87">
        <f t="shared" si="54"/>
        <v>4</v>
      </c>
      <c r="B433" s="86" t="s">
        <v>402</v>
      </c>
      <c r="C433" s="88" t="str">
        <f>IFERROR(IF(OR(B433="",B433=B432),"",VLOOKUP(B433,A!B$2:$F$469,MATCH($Q$1,A!B$1:$F$1),0)),0)</f>
        <v/>
      </c>
      <c r="D433" s="89" t="str">
        <f t="shared" si="55"/>
        <v/>
      </c>
      <c r="E433" s="90" t="str">
        <f t="shared" si="56"/>
        <v/>
      </c>
      <c r="F433" s="91" t="s">
        <v>433</v>
      </c>
      <c r="G433" s="88" t="str">
        <f>IFERROR(IF(OR(F433="",F433=F432),"",VLOOKUP(F433,A!C$2:$F$469,MATCH($Q$1,A!C$1:$F$1),0)),0)</f>
        <v/>
      </c>
      <c r="H433" s="89" t="str">
        <f t="shared" si="57"/>
        <v/>
      </c>
      <c r="I433" s="90" t="str">
        <f t="shared" si="58"/>
        <v/>
      </c>
      <c r="J433" s="86" t="s">
        <v>434</v>
      </c>
      <c r="K433" s="87" t="str">
        <f>IFERROR(IF(J433="","",IF(J433=J432,"",VLOOKUP(J433,A!D$2:$F$469,MATCH($Q$1,A!D$1:$F$1),0))),0)</f>
        <v/>
      </c>
      <c r="L433" s="87" t="str">
        <f t="shared" si="59"/>
        <v/>
      </c>
      <c r="M433" s="94" t="str">
        <f t="shared" si="60"/>
        <v/>
      </c>
      <c r="N433" s="86" t="s">
        <v>547</v>
      </c>
      <c r="O433" s="86">
        <f t="shared" si="61"/>
        <v>8.1141000000000005</v>
      </c>
      <c r="P433" s="86">
        <f t="shared" si="62"/>
        <v>0</v>
      </c>
      <c r="Q433" s="87">
        <v>10</v>
      </c>
      <c r="R433" s="95">
        <f>+IFERROR(VLOOKUP(N433,'Productos PD'!$C$2:$E$349,3,0),VLOOKUP(S433,'Productos PD'!$B$3:$D$349,3,0))</f>
        <v>0</v>
      </c>
    </row>
    <row r="434" spans="1:18" ht="45" x14ac:dyDescent="0.25">
      <c r="A434" s="87">
        <f t="shared" si="54"/>
        <v>4</v>
      </c>
      <c r="B434" s="86" t="s">
        <v>402</v>
      </c>
      <c r="C434" s="88" t="str">
        <f>IFERROR(IF(OR(B434="",B434=B433),"",VLOOKUP(B434,A!B$2:$F$469,MATCH($Q$1,A!B$1:$F$1),0)),0)</f>
        <v/>
      </c>
      <c r="D434" s="89" t="str">
        <f t="shared" si="55"/>
        <v/>
      </c>
      <c r="E434" s="90" t="str">
        <f t="shared" si="56"/>
        <v/>
      </c>
      <c r="F434" s="91" t="s">
        <v>433</v>
      </c>
      <c r="G434" s="88" t="str">
        <f>IFERROR(IF(OR(F434="",F434=F433),"",VLOOKUP(F434,A!C$2:$F$469,MATCH($Q$1,A!C$1:$F$1),0)),0)</f>
        <v/>
      </c>
      <c r="H434" s="89" t="str">
        <f t="shared" si="57"/>
        <v/>
      </c>
      <c r="I434" s="90" t="str">
        <f t="shared" si="58"/>
        <v/>
      </c>
      <c r="J434" s="86" t="s">
        <v>434</v>
      </c>
      <c r="K434" s="87" t="str">
        <f>IFERROR(IF(J434="","",IF(J434=J433,"",VLOOKUP(J434,A!D$2:$F$469,MATCH($Q$1,A!D$1:$F$1),0))),0)</f>
        <v/>
      </c>
      <c r="L434" s="87" t="str">
        <f t="shared" si="59"/>
        <v/>
      </c>
      <c r="M434" s="94" t="str">
        <f t="shared" si="60"/>
        <v/>
      </c>
      <c r="N434" s="86" t="s">
        <v>831</v>
      </c>
      <c r="O434" s="86">
        <f t="shared" si="61"/>
        <v>12.171150000000001</v>
      </c>
      <c r="P434" s="86">
        <f t="shared" si="62"/>
        <v>0</v>
      </c>
      <c r="Q434" s="87">
        <v>15</v>
      </c>
      <c r="R434" s="95">
        <f>+IFERROR(VLOOKUP(N434,'Productos PD'!$C$2:$E$349,3,0),VLOOKUP(S434,'Productos PD'!$B$3:$D$349,3,0))</f>
        <v>0</v>
      </c>
    </row>
    <row r="435" spans="1:18" ht="45" x14ac:dyDescent="0.25">
      <c r="A435" s="87">
        <f t="shared" si="54"/>
        <v>4</v>
      </c>
      <c r="B435" s="86" t="s">
        <v>402</v>
      </c>
      <c r="C435" s="88" t="str">
        <f>IFERROR(IF(OR(B435="",B435=B434),"",VLOOKUP(B435,A!B$2:$F$469,MATCH($Q$1,A!B$1:$F$1),0)),0)</f>
        <v/>
      </c>
      <c r="D435" s="89" t="str">
        <f t="shared" si="55"/>
        <v/>
      </c>
      <c r="E435" s="90" t="str">
        <f t="shared" si="56"/>
        <v/>
      </c>
      <c r="F435" s="91" t="s">
        <v>433</v>
      </c>
      <c r="G435" s="88" t="str">
        <f>IFERROR(IF(OR(F435="",F435=F434),"",VLOOKUP(F435,A!C$2:$F$469,MATCH($Q$1,A!C$1:$F$1),0)),0)</f>
        <v/>
      </c>
      <c r="H435" s="89" t="str">
        <f t="shared" si="57"/>
        <v/>
      </c>
      <c r="I435" s="90" t="str">
        <f t="shared" si="58"/>
        <v/>
      </c>
      <c r="J435" s="86" t="s">
        <v>434</v>
      </c>
      <c r="K435" s="87" t="str">
        <f>IFERROR(IF(J435="","",IF(J435=J434,"",VLOOKUP(J435,A!D$2:$F$469,MATCH($Q$1,A!D$1:$F$1),0))),0)</f>
        <v/>
      </c>
      <c r="L435" s="87" t="str">
        <f t="shared" si="59"/>
        <v/>
      </c>
      <c r="M435" s="94" t="str">
        <f t="shared" si="60"/>
        <v/>
      </c>
      <c r="N435" s="86" t="s">
        <v>438</v>
      </c>
      <c r="O435" s="86">
        <f t="shared" si="61"/>
        <v>13.793970000000002</v>
      </c>
      <c r="P435" s="86">
        <f t="shared" si="62"/>
        <v>0</v>
      </c>
      <c r="Q435" s="87">
        <v>17</v>
      </c>
      <c r="R435" s="95">
        <f>+IFERROR(VLOOKUP(N435,'Productos PD'!$C$2:$E$349,3,0),VLOOKUP(S435,'Productos PD'!$B$3:$D$349,3,0))</f>
        <v>0</v>
      </c>
    </row>
    <row r="436" spans="1:18" ht="45" x14ac:dyDescent="0.25">
      <c r="A436" s="87">
        <f t="shared" si="54"/>
        <v>4</v>
      </c>
      <c r="B436" s="86" t="s">
        <v>402</v>
      </c>
      <c r="C436" s="88" t="str">
        <f>IFERROR(IF(OR(B436="",B436=B435),"",VLOOKUP(B436,A!B$2:$F$469,MATCH($Q$1,A!B$1:$F$1),0)),0)</f>
        <v/>
      </c>
      <c r="D436" s="89" t="str">
        <f t="shared" si="55"/>
        <v/>
      </c>
      <c r="E436" s="90" t="str">
        <f t="shared" si="56"/>
        <v/>
      </c>
      <c r="F436" s="91" t="s">
        <v>433</v>
      </c>
      <c r="G436" s="88" t="str">
        <f>IFERROR(IF(OR(F436="",F436=F435),"",VLOOKUP(F436,A!C$2:$F$469,MATCH($Q$1,A!C$1:$F$1),0)),0)</f>
        <v/>
      </c>
      <c r="H436" s="89" t="str">
        <f t="shared" si="57"/>
        <v/>
      </c>
      <c r="I436" s="90" t="str">
        <f t="shared" si="58"/>
        <v/>
      </c>
      <c r="J436" s="86" t="s">
        <v>434</v>
      </c>
      <c r="K436" s="87" t="str">
        <f>IFERROR(IF(J436="","",IF(J436=J435,"",VLOOKUP(J436,A!D$2:$F$469,MATCH($Q$1,A!D$1:$F$1),0))),0)</f>
        <v/>
      </c>
      <c r="L436" s="87" t="str">
        <f t="shared" si="59"/>
        <v/>
      </c>
      <c r="M436" s="94" t="str">
        <f t="shared" si="60"/>
        <v/>
      </c>
      <c r="N436" s="86" t="s">
        <v>829</v>
      </c>
      <c r="O436" s="86">
        <f t="shared" si="61"/>
        <v>13.793970000000002</v>
      </c>
      <c r="P436" s="86">
        <f t="shared" si="62"/>
        <v>0</v>
      </c>
      <c r="Q436" s="87">
        <v>17</v>
      </c>
      <c r="R436" s="95">
        <f>+IFERROR(VLOOKUP(N436,'Productos PD'!$C$2:$E$349,3,0),VLOOKUP(S436,'Productos PD'!$B$3:$D$349,3,0))</f>
        <v>0</v>
      </c>
    </row>
    <row r="437" spans="1:18" ht="45" x14ac:dyDescent="0.25">
      <c r="A437" s="87">
        <f t="shared" si="54"/>
        <v>4</v>
      </c>
      <c r="B437" s="86" t="s">
        <v>402</v>
      </c>
      <c r="C437" s="88" t="str">
        <f>IFERROR(IF(OR(B437="",B437=B436),"",VLOOKUP(B437,A!B$2:$F$469,MATCH($Q$1,A!B$1:$F$1),0)),0)</f>
        <v/>
      </c>
      <c r="D437" s="89" t="str">
        <f t="shared" si="55"/>
        <v/>
      </c>
      <c r="E437" s="90" t="str">
        <f t="shared" si="56"/>
        <v/>
      </c>
      <c r="F437" s="91" t="s">
        <v>433</v>
      </c>
      <c r="G437" s="88" t="str">
        <f>IFERROR(IF(OR(F437="",F437=F436),"",VLOOKUP(F437,A!C$2:$F$469,MATCH($Q$1,A!C$1:$F$1),0)),0)</f>
        <v/>
      </c>
      <c r="H437" s="89" t="str">
        <f t="shared" si="57"/>
        <v/>
      </c>
      <c r="I437" s="90" t="str">
        <f t="shared" si="58"/>
        <v/>
      </c>
      <c r="J437" s="86" t="s">
        <v>434</v>
      </c>
      <c r="K437" s="87" t="str">
        <f>IFERROR(IF(J437="","",IF(J437=J436,"",VLOOKUP(J437,A!D$2:$F$469,MATCH($Q$1,A!D$1:$F$1),0))),0)</f>
        <v/>
      </c>
      <c r="L437" s="87" t="str">
        <f t="shared" si="59"/>
        <v/>
      </c>
      <c r="M437" s="94" t="str">
        <f t="shared" si="60"/>
        <v/>
      </c>
      <c r="N437" s="86" t="s">
        <v>830</v>
      </c>
      <c r="O437" s="86">
        <f t="shared" si="61"/>
        <v>4.0570500000000003</v>
      </c>
      <c r="P437" s="86">
        <f t="shared" si="62"/>
        <v>0</v>
      </c>
      <c r="Q437" s="87">
        <v>5</v>
      </c>
      <c r="R437" s="95">
        <f>+IFERROR(VLOOKUP(N437,'Productos PD'!$C$2:$E$349,3,0),VLOOKUP(S437,'Productos PD'!$B$3:$D$349,3,0))</f>
        <v>0</v>
      </c>
    </row>
    <row r="438" spans="1:18" ht="45" x14ac:dyDescent="0.25">
      <c r="A438" s="87">
        <f t="shared" si="54"/>
        <v>4</v>
      </c>
      <c r="B438" s="86" t="s">
        <v>402</v>
      </c>
      <c r="C438" s="88" t="str">
        <f>IFERROR(IF(OR(B438="",B438=B437),"",VLOOKUP(B438,A!B$2:$F$469,MATCH($Q$1,A!B$1:$F$1),0)),0)</f>
        <v/>
      </c>
      <c r="D438" s="89" t="str">
        <f t="shared" si="55"/>
        <v/>
      </c>
      <c r="E438" s="90" t="str">
        <f t="shared" si="56"/>
        <v/>
      </c>
      <c r="F438" s="91" t="s">
        <v>433</v>
      </c>
      <c r="G438" s="88" t="str">
        <f>IFERROR(IF(OR(F438="",F438=F437),"",VLOOKUP(F438,A!C$2:$F$469,MATCH($Q$1,A!C$1:$F$1),0)),0)</f>
        <v/>
      </c>
      <c r="H438" s="89" t="str">
        <f t="shared" si="57"/>
        <v/>
      </c>
      <c r="I438" s="90" t="str">
        <f t="shared" si="58"/>
        <v/>
      </c>
      <c r="J438" s="86" t="s">
        <v>434</v>
      </c>
      <c r="K438" s="87" t="str">
        <f>IFERROR(IF(J438="","",IF(J438=J437,"",VLOOKUP(J438,A!D$2:$F$469,MATCH($Q$1,A!D$1:$F$1),0))),0)</f>
        <v/>
      </c>
      <c r="L438" s="87" t="str">
        <f t="shared" si="59"/>
        <v/>
      </c>
      <c r="M438" s="94" t="str">
        <f t="shared" si="60"/>
        <v/>
      </c>
      <c r="N438" s="86" t="s">
        <v>827</v>
      </c>
      <c r="O438" s="86">
        <f t="shared" si="61"/>
        <v>0.81141000000000008</v>
      </c>
      <c r="P438" s="86">
        <f t="shared" si="62"/>
        <v>0</v>
      </c>
      <c r="Q438" s="87">
        <v>1</v>
      </c>
      <c r="R438" s="95">
        <f>+IFERROR(VLOOKUP(N438,'Productos PD'!$C$2:$E$349,3,0),VLOOKUP(S438,'Productos PD'!$B$3:$D$349,3,0))</f>
        <v>0</v>
      </c>
    </row>
    <row r="439" spans="1:18" ht="45" x14ac:dyDescent="0.25">
      <c r="A439" s="87">
        <f t="shared" si="54"/>
        <v>4</v>
      </c>
      <c r="B439" s="86" t="s">
        <v>402</v>
      </c>
      <c r="C439" s="88" t="str">
        <f>IFERROR(IF(OR(B439="",B439=B438),"",VLOOKUP(B439,A!B$2:$F$469,MATCH($Q$1,A!B$1:$F$1),0)),0)</f>
        <v/>
      </c>
      <c r="D439" s="89" t="str">
        <f t="shared" si="55"/>
        <v/>
      </c>
      <c r="E439" s="90" t="str">
        <f t="shared" si="56"/>
        <v/>
      </c>
      <c r="F439" s="91" t="s">
        <v>433</v>
      </c>
      <c r="G439" s="88" t="str">
        <f>IFERROR(IF(OR(F439="",F439=F438),"",VLOOKUP(F439,A!C$2:$F$469,MATCH($Q$1,A!C$1:$F$1),0)),0)</f>
        <v/>
      </c>
      <c r="H439" s="89" t="str">
        <f t="shared" si="57"/>
        <v/>
      </c>
      <c r="I439" s="90" t="str">
        <f t="shared" si="58"/>
        <v/>
      </c>
      <c r="J439" s="86" t="s">
        <v>434</v>
      </c>
      <c r="K439" s="87" t="str">
        <f>IFERROR(IF(J439="","",IF(J439=J438,"",VLOOKUP(J439,A!D$2:$F$469,MATCH($Q$1,A!D$1:$F$1),0))),0)</f>
        <v/>
      </c>
      <c r="L439" s="87" t="str">
        <f t="shared" si="59"/>
        <v/>
      </c>
      <c r="M439" s="94" t="str">
        <f t="shared" si="60"/>
        <v/>
      </c>
      <c r="N439" s="86" t="s">
        <v>442</v>
      </c>
      <c r="O439" s="86">
        <f t="shared" si="61"/>
        <v>12.171150000000001</v>
      </c>
      <c r="P439" s="86">
        <f t="shared" si="62"/>
        <v>0</v>
      </c>
      <c r="Q439" s="87">
        <v>15</v>
      </c>
      <c r="R439" s="95">
        <f>+IFERROR(VLOOKUP(N439,'Productos PD'!$C$2:$E$349,3,0),VLOOKUP(S439,'Productos PD'!$B$3:$D$349,3,0))</f>
        <v>0</v>
      </c>
    </row>
    <row r="440" spans="1:18" ht="45" x14ac:dyDescent="0.25">
      <c r="A440" s="87">
        <f t="shared" si="54"/>
        <v>4</v>
      </c>
      <c r="B440" s="86" t="s">
        <v>402</v>
      </c>
      <c r="C440" s="88" t="str">
        <f>IFERROR(IF(OR(B440="",B440=B439),"",VLOOKUP(B440,A!B$2:$F$469,MATCH($Q$1,A!B$1:$F$1),0)),0)</f>
        <v/>
      </c>
      <c r="D440" s="89" t="str">
        <f t="shared" si="55"/>
        <v/>
      </c>
      <c r="E440" s="90" t="str">
        <f t="shared" si="56"/>
        <v/>
      </c>
      <c r="F440" s="91" t="s">
        <v>433</v>
      </c>
      <c r="G440" s="88" t="str">
        <f>IFERROR(IF(OR(F440="",F440=F439),"",VLOOKUP(F440,A!C$2:$F$469,MATCH($Q$1,A!C$1:$F$1),0)),0)</f>
        <v/>
      </c>
      <c r="H440" s="89" t="str">
        <f t="shared" si="57"/>
        <v/>
      </c>
      <c r="I440" s="90" t="str">
        <f t="shared" si="58"/>
        <v/>
      </c>
      <c r="J440" s="86" t="s">
        <v>434</v>
      </c>
      <c r="K440" s="87" t="str">
        <f>IFERROR(IF(J440="","",IF(J440=J439,"",VLOOKUP(J440,A!D$2:$F$469,MATCH($Q$1,A!D$1:$F$1),0))),0)</f>
        <v/>
      </c>
      <c r="L440" s="87" t="str">
        <f t="shared" si="59"/>
        <v/>
      </c>
      <c r="M440" s="94" t="str">
        <f t="shared" si="60"/>
        <v/>
      </c>
      <c r="N440" s="86" t="s">
        <v>828</v>
      </c>
      <c r="O440" s="86">
        <f t="shared" si="61"/>
        <v>3.2456400000000003</v>
      </c>
      <c r="P440" s="86">
        <f t="shared" si="62"/>
        <v>0</v>
      </c>
      <c r="Q440" s="87">
        <v>4</v>
      </c>
      <c r="R440" s="95">
        <f>+IFERROR(VLOOKUP(N440,'Productos PD'!$C$2:$E$349,3,0),VLOOKUP(S440,'Productos PD'!$B$3:$D$349,3,0))</f>
        <v>0</v>
      </c>
    </row>
    <row r="441" spans="1:18" ht="45" x14ac:dyDescent="0.25">
      <c r="A441" s="87">
        <f t="shared" si="54"/>
        <v>4</v>
      </c>
      <c r="B441" s="86" t="s">
        <v>402</v>
      </c>
      <c r="C441" s="88" t="str">
        <f>IFERROR(IF(OR(B441="",B441=B440),"",VLOOKUP(B441,A!B$2:$F$469,MATCH($Q$1,A!B$1:$F$1),0)),0)</f>
        <v/>
      </c>
      <c r="D441" s="89" t="str">
        <f t="shared" si="55"/>
        <v/>
      </c>
      <c r="E441" s="90" t="str">
        <f t="shared" si="56"/>
        <v/>
      </c>
      <c r="F441" s="91" t="s">
        <v>433</v>
      </c>
      <c r="G441" s="88" t="str">
        <f>IFERROR(IF(OR(F441="",F441=F440),"",VLOOKUP(F441,A!C$2:$F$469,MATCH($Q$1,A!C$1:$F$1),0)),0)</f>
        <v/>
      </c>
      <c r="H441" s="89" t="str">
        <f t="shared" si="57"/>
        <v/>
      </c>
      <c r="I441" s="90" t="str">
        <f t="shared" si="58"/>
        <v/>
      </c>
      <c r="J441" s="86" t="s">
        <v>434</v>
      </c>
      <c r="K441" s="87" t="str">
        <f>IFERROR(IF(J441="","",IF(J441=J440,"",VLOOKUP(J441,A!D$2:$F$469,MATCH($Q$1,A!D$1:$F$1),0))),0)</f>
        <v/>
      </c>
      <c r="L441" s="87" t="str">
        <f t="shared" si="59"/>
        <v/>
      </c>
      <c r="M441" s="94" t="str">
        <f t="shared" si="60"/>
        <v/>
      </c>
      <c r="N441" s="86" t="s">
        <v>546</v>
      </c>
      <c r="O441" s="86">
        <f t="shared" si="61"/>
        <v>0.81141000000000008</v>
      </c>
      <c r="P441" s="86">
        <f t="shared" si="62"/>
        <v>0</v>
      </c>
      <c r="Q441" s="87">
        <v>1</v>
      </c>
      <c r="R441" s="95">
        <f>+IFERROR(VLOOKUP(N441,'Productos PD'!$C$2:$E$349,3,0),VLOOKUP(S441,'Productos PD'!$B$3:$D$349,3,0))</f>
        <v>0</v>
      </c>
    </row>
    <row r="442" spans="1:18" ht="45" hidden="1" x14ac:dyDescent="0.25">
      <c r="A442" s="87">
        <f t="shared" si="54"/>
        <v>3</v>
      </c>
      <c r="B442" s="86" t="s">
        <v>402</v>
      </c>
      <c r="C442" s="88" t="str">
        <f>IFERROR(IF(OR(B442="",B442=B441),"",VLOOKUP(B442,A!B$2:$F$469,MATCH($Q$1,A!B$1:$F$1),0)),0)</f>
        <v/>
      </c>
      <c r="D442" s="89" t="str">
        <f t="shared" si="55"/>
        <v/>
      </c>
      <c r="E442" s="90" t="str">
        <f t="shared" si="56"/>
        <v/>
      </c>
      <c r="F442" s="91" t="s">
        <v>433</v>
      </c>
      <c r="G442" s="88" t="str">
        <f>IFERROR(IF(OR(F442="",F442=F441),"",VLOOKUP(F442,A!C$2:$F$469,MATCH($Q$1,A!C$1:$F$1),0)),0)</f>
        <v/>
      </c>
      <c r="H442" s="89" t="str">
        <f t="shared" si="57"/>
        <v/>
      </c>
      <c r="I442" s="90" t="str">
        <f t="shared" si="58"/>
        <v/>
      </c>
      <c r="J442" s="86" t="s">
        <v>445</v>
      </c>
      <c r="K442" s="87">
        <f>IFERROR(IF(J442="","",IF(J442=J441,"",VLOOKUP(J442,A!D$2:$F$469,MATCH($Q$1,A!D$1:$F$1),0))),0)</f>
        <v>18.859000000000002</v>
      </c>
      <c r="L442" s="87">
        <f t="shared" si="59"/>
        <v>0</v>
      </c>
      <c r="M442" s="94">
        <f t="shared" si="60"/>
        <v>0</v>
      </c>
      <c r="O442" s="86" t="str">
        <f t="shared" si="61"/>
        <v/>
      </c>
      <c r="P442" s="86" t="str">
        <f t="shared" si="62"/>
        <v/>
      </c>
      <c r="Q442" s="87">
        <v>18.859000000000002</v>
      </c>
      <c r="R442" s="95" t="e">
        <f>+IFERROR(VLOOKUP(N442,'Productos PD'!$C$2:$E$349,3,0),VLOOKUP(S442,'Productos PD'!$B$3:$D$349,3,0))</f>
        <v>#N/A</v>
      </c>
    </row>
    <row r="443" spans="1:18" ht="45" x14ac:dyDescent="0.25">
      <c r="A443" s="87">
        <f t="shared" si="54"/>
        <v>4</v>
      </c>
      <c r="B443" s="86" t="s">
        <v>402</v>
      </c>
      <c r="C443" s="88" t="str">
        <f>IFERROR(IF(OR(B443="",B443=B442),"",VLOOKUP(B443,A!B$2:$F$469,MATCH($Q$1,A!B$1:$F$1),0)),0)</f>
        <v/>
      </c>
      <c r="D443" s="89" t="str">
        <f t="shared" si="55"/>
        <v/>
      </c>
      <c r="E443" s="90" t="str">
        <f t="shared" si="56"/>
        <v/>
      </c>
      <c r="F443" s="91" t="s">
        <v>433</v>
      </c>
      <c r="G443" s="88" t="str">
        <f>IFERROR(IF(OR(F443="",F443=F442),"",VLOOKUP(F443,A!C$2:$F$469,MATCH($Q$1,A!C$1:$F$1),0)),0)</f>
        <v/>
      </c>
      <c r="H443" s="89" t="str">
        <f t="shared" si="57"/>
        <v/>
      </c>
      <c r="I443" s="90" t="str">
        <f t="shared" si="58"/>
        <v/>
      </c>
      <c r="J443" s="86" t="s">
        <v>445</v>
      </c>
      <c r="K443" s="87" t="str">
        <f>IFERROR(IF(J443="","",IF(J443=J442,"",VLOOKUP(J443,A!D$2:$F$469,MATCH($Q$1,A!D$1:$F$1),0))),0)</f>
        <v/>
      </c>
      <c r="L443" s="87" t="str">
        <f t="shared" si="59"/>
        <v/>
      </c>
      <c r="M443" s="94" t="str">
        <f t="shared" si="60"/>
        <v/>
      </c>
      <c r="N443" s="86" t="s">
        <v>446</v>
      </c>
      <c r="O443" s="86">
        <f t="shared" si="61"/>
        <v>9.4295000000000009</v>
      </c>
      <c r="P443" s="86">
        <f t="shared" si="62"/>
        <v>0</v>
      </c>
      <c r="Q443" s="87">
        <v>50</v>
      </c>
      <c r="R443" s="95">
        <f>+IFERROR(VLOOKUP(N443,'Productos PD'!$C$2:$E$349,3,0),VLOOKUP(S443,'Productos PD'!$B$3:$D$349,3,0))</f>
        <v>0</v>
      </c>
    </row>
    <row r="444" spans="1:18" ht="45" x14ac:dyDescent="0.25">
      <c r="A444" s="87">
        <f t="shared" si="54"/>
        <v>4</v>
      </c>
      <c r="B444" s="86" t="s">
        <v>402</v>
      </c>
      <c r="C444" s="88" t="str">
        <f>IFERROR(IF(OR(B444="",B444=B443),"",VLOOKUP(B444,A!B$2:$F$469,MATCH($Q$1,A!B$1:$F$1),0)),0)</f>
        <v/>
      </c>
      <c r="D444" s="89" t="str">
        <f t="shared" si="55"/>
        <v/>
      </c>
      <c r="E444" s="90" t="str">
        <f t="shared" si="56"/>
        <v/>
      </c>
      <c r="F444" s="91" t="s">
        <v>433</v>
      </c>
      <c r="G444" s="88" t="str">
        <f>IFERROR(IF(OR(F444="",F444=F443),"",VLOOKUP(F444,A!C$2:$F$469,MATCH($Q$1,A!C$1:$F$1),0)),0)</f>
        <v/>
      </c>
      <c r="H444" s="89" t="str">
        <f t="shared" si="57"/>
        <v/>
      </c>
      <c r="I444" s="90" t="str">
        <f t="shared" si="58"/>
        <v/>
      </c>
      <c r="J444" s="86" t="s">
        <v>445</v>
      </c>
      <c r="K444" s="87" t="str">
        <f>IFERROR(IF(J444="","",IF(J444=J443,"",VLOOKUP(J444,A!D$2:$F$469,MATCH($Q$1,A!D$1:$F$1),0))),0)</f>
        <v/>
      </c>
      <c r="L444" s="87" t="str">
        <f t="shared" si="59"/>
        <v/>
      </c>
      <c r="M444" s="94" t="str">
        <f t="shared" si="60"/>
        <v/>
      </c>
      <c r="N444" s="86" t="s">
        <v>447</v>
      </c>
      <c r="O444" s="86">
        <f t="shared" si="61"/>
        <v>9.4295000000000009</v>
      </c>
      <c r="P444" s="86">
        <f t="shared" si="62"/>
        <v>0</v>
      </c>
      <c r="Q444" s="87">
        <v>50</v>
      </c>
      <c r="R444" s="95">
        <f>+IFERROR(VLOOKUP(N444,'Productos PD'!$C$2:$E$349,3,0),VLOOKUP(S444,'Productos PD'!$B$3:$D$349,3,0))</f>
        <v>0</v>
      </c>
    </row>
    <row r="445" spans="1:18" ht="45" hidden="1" x14ac:dyDescent="0.25">
      <c r="A445" s="87">
        <f t="shared" si="54"/>
        <v>2</v>
      </c>
      <c r="B445" s="86" t="s">
        <v>402</v>
      </c>
      <c r="C445" s="88" t="str">
        <f>IFERROR(IF(OR(B445="",B445=B444),"",VLOOKUP(B445,A!B$2:$F$469,MATCH($Q$1,A!B$1:$F$1),0)),0)</f>
        <v/>
      </c>
      <c r="D445" s="89" t="str">
        <f t="shared" si="55"/>
        <v/>
      </c>
      <c r="E445" s="90" t="str">
        <f t="shared" si="56"/>
        <v/>
      </c>
      <c r="F445" s="91" t="s">
        <v>448</v>
      </c>
      <c r="G445" s="88">
        <f>IFERROR(IF(OR(F445="",F445=F444),"",VLOOKUP(F445,A!C$2:$F$469,MATCH($Q$1,A!C$1:$F$1),0)),0)</f>
        <v>6</v>
      </c>
      <c r="H445" s="89">
        <f t="shared" si="57"/>
        <v>0</v>
      </c>
      <c r="I445" s="90">
        <f t="shared" si="58"/>
        <v>0</v>
      </c>
      <c r="K445" s="87" t="str">
        <f>IFERROR(IF(J445="","",IF(J445=J444,"",VLOOKUP(J445,A!D$2:$F$469,MATCH($Q$1,A!D$1:$F$1),0))),0)</f>
        <v/>
      </c>
      <c r="L445" s="87" t="str">
        <f t="shared" si="59"/>
        <v/>
      </c>
      <c r="M445" s="94" t="str">
        <f t="shared" si="60"/>
        <v/>
      </c>
      <c r="O445" s="86" t="str">
        <f t="shared" si="61"/>
        <v/>
      </c>
      <c r="P445" s="86" t="str">
        <f t="shared" si="62"/>
        <v/>
      </c>
      <c r="Q445" s="87">
        <v>6</v>
      </c>
      <c r="R445" s="95" t="e">
        <f>+IFERROR(VLOOKUP(N445,'Productos PD'!$C$2:$E$349,3,0),VLOOKUP(S445,'Productos PD'!$B$3:$D$349,3,0))</f>
        <v>#N/A</v>
      </c>
    </row>
    <row r="446" spans="1:18" ht="45" hidden="1" x14ac:dyDescent="0.25">
      <c r="A446" s="87">
        <f t="shared" si="54"/>
        <v>3</v>
      </c>
      <c r="B446" s="86" t="s">
        <v>402</v>
      </c>
      <c r="C446" s="88" t="str">
        <f>IFERROR(IF(OR(B446="",B446=B445),"",VLOOKUP(B446,A!B$2:$F$469,MATCH($Q$1,A!B$1:$F$1),0)),0)</f>
        <v/>
      </c>
      <c r="D446" s="89" t="str">
        <f t="shared" si="55"/>
        <v/>
      </c>
      <c r="E446" s="90" t="str">
        <f t="shared" si="56"/>
        <v/>
      </c>
      <c r="F446" s="91" t="s">
        <v>448</v>
      </c>
      <c r="G446" s="88" t="str">
        <f>IFERROR(IF(OR(F446="",F446=F445),"",VLOOKUP(F446,A!C$2:$F$469,MATCH($Q$1,A!C$1:$F$1),0)),0)</f>
        <v/>
      </c>
      <c r="H446" s="89" t="str">
        <f t="shared" si="57"/>
        <v/>
      </c>
      <c r="I446" s="90" t="str">
        <f t="shared" si="58"/>
        <v/>
      </c>
      <c r="J446" s="86" t="s">
        <v>449</v>
      </c>
      <c r="K446" s="87">
        <f>IFERROR(IF(J446="","",IF(J446=J445,"",VLOOKUP(J446,A!D$2:$F$469,MATCH($Q$1,A!D$1:$F$1),0))),0)</f>
        <v>70.471000000000004</v>
      </c>
      <c r="L446" s="87">
        <f t="shared" si="59"/>
        <v>0</v>
      </c>
      <c r="M446" s="94">
        <f t="shared" si="60"/>
        <v>0</v>
      </c>
      <c r="O446" s="86" t="str">
        <f t="shared" si="61"/>
        <v/>
      </c>
      <c r="P446" s="86" t="str">
        <f t="shared" si="62"/>
        <v/>
      </c>
      <c r="Q446" s="87">
        <v>70.471000000000004</v>
      </c>
      <c r="R446" s="95" t="e">
        <f>+IFERROR(VLOOKUP(N446,'Productos PD'!$C$2:$E$349,3,0),VLOOKUP(S446,'Productos PD'!$B$3:$D$349,3,0))</f>
        <v>#N/A</v>
      </c>
    </row>
    <row r="447" spans="1:18" ht="45" x14ac:dyDescent="0.25">
      <c r="A447" s="87">
        <f t="shared" si="54"/>
        <v>4</v>
      </c>
      <c r="B447" s="86" t="s">
        <v>402</v>
      </c>
      <c r="C447" s="88" t="str">
        <f>IFERROR(IF(OR(B447="",B447=B446),"",VLOOKUP(B447,A!B$2:$F$469,MATCH($Q$1,A!B$1:$F$1),0)),0)</f>
        <v/>
      </c>
      <c r="D447" s="89" t="str">
        <f t="shared" si="55"/>
        <v/>
      </c>
      <c r="E447" s="90" t="str">
        <f t="shared" si="56"/>
        <v/>
      </c>
      <c r="F447" s="91" t="s">
        <v>448</v>
      </c>
      <c r="G447" s="88" t="str">
        <f>IFERROR(IF(OR(F447="",F447=F446),"",VLOOKUP(F447,A!C$2:$F$469,MATCH($Q$1,A!C$1:$F$1),0)),0)</f>
        <v/>
      </c>
      <c r="H447" s="89" t="str">
        <f t="shared" si="57"/>
        <v/>
      </c>
      <c r="I447" s="90" t="str">
        <f t="shared" si="58"/>
        <v/>
      </c>
      <c r="J447" s="86" t="s">
        <v>449</v>
      </c>
      <c r="K447" s="87" t="str">
        <f>IFERROR(IF(J447="","",IF(J447=J446,"",VLOOKUP(J447,A!D$2:$F$469,MATCH($Q$1,A!D$1:$F$1),0))),0)</f>
        <v/>
      </c>
      <c r="L447" s="87" t="str">
        <f t="shared" si="59"/>
        <v/>
      </c>
      <c r="M447" s="94" t="str">
        <f t="shared" si="60"/>
        <v/>
      </c>
      <c r="N447" s="86" t="s">
        <v>450</v>
      </c>
      <c r="O447" s="86">
        <f t="shared" si="61"/>
        <v>52.85325000000001</v>
      </c>
      <c r="P447" s="86">
        <f t="shared" si="62"/>
        <v>0</v>
      </c>
      <c r="Q447" s="87">
        <v>75</v>
      </c>
      <c r="R447" s="95">
        <f>+IFERROR(VLOOKUP(N447,'Productos PD'!$C$2:$E$349,3,0),VLOOKUP(S447,'Productos PD'!$B$3:$D$349,3,0))</f>
        <v>0</v>
      </c>
    </row>
    <row r="448" spans="1:18" ht="60" x14ac:dyDescent="0.25">
      <c r="A448" s="87">
        <f t="shared" si="54"/>
        <v>4</v>
      </c>
      <c r="B448" s="86" t="s">
        <v>402</v>
      </c>
      <c r="C448" s="88" t="str">
        <f>IFERROR(IF(OR(B448="",B448=B447),"",VLOOKUP(B448,A!B$2:$F$469,MATCH($Q$1,A!B$1:$F$1),0)),0)</f>
        <v/>
      </c>
      <c r="D448" s="89" t="str">
        <f t="shared" si="55"/>
        <v/>
      </c>
      <c r="E448" s="90" t="str">
        <f t="shared" si="56"/>
        <v/>
      </c>
      <c r="F448" s="91" t="s">
        <v>448</v>
      </c>
      <c r="G448" s="88" t="str">
        <f>IFERROR(IF(OR(F448="",F448=F447),"",VLOOKUP(F448,A!C$2:$F$469,MATCH($Q$1,A!C$1:$F$1),0)),0)</f>
        <v/>
      </c>
      <c r="H448" s="89" t="str">
        <f t="shared" si="57"/>
        <v/>
      </c>
      <c r="I448" s="90" t="str">
        <f t="shared" si="58"/>
        <v/>
      </c>
      <c r="J448" s="86" t="s">
        <v>449</v>
      </c>
      <c r="K448" s="87" t="str">
        <f>IFERROR(IF(J448="","",IF(J448=J447,"",VLOOKUP(J448,A!D$2:$F$469,MATCH($Q$1,A!D$1:$F$1),0))),0)</f>
        <v/>
      </c>
      <c r="L448" s="87" t="str">
        <f t="shared" si="59"/>
        <v/>
      </c>
      <c r="M448" s="94" t="str">
        <f t="shared" si="60"/>
        <v/>
      </c>
      <c r="N448" s="86" t="s">
        <v>451</v>
      </c>
      <c r="O448" s="86">
        <f t="shared" si="61"/>
        <v>17.617750000000001</v>
      </c>
      <c r="P448" s="86">
        <f t="shared" si="62"/>
        <v>0</v>
      </c>
      <c r="Q448" s="87">
        <v>25</v>
      </c>
      <c r="R448" s="95">
        <f>+IFERROR(VLOOKUP(N448,'Productos PD'!$C$2:$E$349,3,0),VLOOKUP(S448,'Productos PD'!$B$3:$D$349,3,0))</f>
        <v>0</v>
      </c>
    </row>
    <row r="449" spans="1:18" ht="45" hidden="1" x14ac:dyDescent="0.25">
      <c r="A449" s="87">
        <f t="shared" si="54"/>
        <v>3</v>
      </c>
      <c r="B449" s="86" t="s">
        <v>402</v>
      </c>
      <c r="C449" s="88" t="str">
        <f>IFERROR(IF(OR(B449="",B449=B448),"",VLOOKUP(B449,A!B$2:$F$469,MATCH($Q$1,A!B$1:$F$1),0)),0)</f>
        <v/>
      </c>
      <c r="D449" s="89" t="str">
        <f t="shared" si="55"/>
        <v/>
      </c>
      <c r="E449" s="90" t="str">
        <f t="shared" si="56"/>
        <v/>
      </c>
      <c r="F449" s="91" t="s">
        <v>448</v>
      </c>
      <c r="G449" s="88" t="str">
        <f>IFERROR(IF(OR(F449="",F449=F448),"",VLOOKUP(F449,A!C$2:$F$469,MATCH($Q$1,A!C$1:$F$1),0)),0)</f>
        <v/>
      </c>
      <c r="H449" s="89" t="str">
        <f t="shared" si="57"/>
        <v/>
      </c>
      <c r="I449" s="90" t="str">
        <f t="shared" si="58"/>
        <v/>
      </c>
      <c r="J449" s="86" t="s">
        <v>452</v>
      </c>
      <c r="K449" s="87">
        <f>IFERROR(IF(J449="","",IF(J449=J448,"",VLOOKUP(J449,A!D$2:$F$469,MATCH($Q$1,A!D$1:$F$1),0))),0)</f>
        <v>21.241</v>
      </c>
      <c r="L449" s="87">
        <f t="shared" si="59"/>
        <v>0</v>
      </c>
      <c r="M449" s="94">
        <f t="shared" si="60"/>
        <v>0</v>
      </c>
      <c r="O449" s="86" t="str">
        <f t="shared" si="61"/>
        <v/>
      </c>
      <c r="P449" s="86" t="str">
        <f t="shared" si="62"/>
        <v/>
      </c>
      <c r="Q449" s="87">
        <v>21.241</v>
      </c>
      <c r="R449" s="95" t="e">
        <f>+IFERROR(VLOOKUP(N449,'Productos PD'!$C$2:$E$349,3,0),VLOOKUP(S449,'Productos PD'!$B$3:$D$349,3,0))</f>
        <v>#N/A</v>
      </c>
    </row>
    <row r="450" spans="1:18" ht="45" x14ac:dyDescent="0.25">
      <c r="A450" s="87">
        <f t="shared" si="54"/>
        <v>4</v>
      </c>
      <c r="B450" s="86" t="s">
        <v>402</v>
      </c>
      <c r="C450" s="88" t="str">
        <f>IFERROR(IF(OR(B450="",B450=B449),"",VLOOKUP(B450,A!B$2:$F$469,MATCH($Q$1,A!B$1:$F$1),0)),0)</f>
        <v/>
      </c>
      <c r="D450" s="89" t="str">
        <f t="shared" si="55"/>
        <v/>
      </c>
      <c r="E450" s="90" t="str">
        <f t="shared" si="56"/>
        <v/>
      </c>
      <c r="F450" s="91" t="s">
        <v>448</v>
      </c>
      <c r="G450" s="88" t="str">
        <f>IFERROR(IF(OR(F450="",F450=F449),"",VLOOKUP(F450,A!C$2:$F$469,MATCH($Q$1,A!C$1:$F$1),0)),0)</f>
        <v/>
      </c>
      <c r="H450" s="89" t="str">
        <f t="shared" si="57"/>
        <v/>
      </c>
      <c r="I450" s="90" t="str">
        <f t="shared" si="58"/>
        <v/>
      </c>
      <c r="J450" s="86" t="s">
        <v>452</v>
      </c>
      <c r="K450" s="87" t="str">
        <f>IFERROR(IF(J450="","",IF(J450=J449,"",VLOOKUP(J450,A!D$2:$F$469,MATCH($Q$1,A!D$1:$F$1),0))),0)</f>
        <v/>
      </c>
      <c r="L450" s="87" t="str">
        <f t="shared" si="59"/>
        <v/>
      </c>
      <c r="M450" s="94" t="str">
        <f t="shared" si="60"/>
        <v/>
      </c>
      <c r="N450" s="86" t="s">
        <v>453</v>
      </c>
      <c r="O450" s="86">
        <f t="shared" si="61"/>
        <v>14.868699999999999</v>
      </c>
      <c r="P450" s="86">
        <f t="shared" si="62"/>
        <v>0</v>
      </c>
      <c r="Q450" s="87">
        <v>70</v>
      </c>
      <c r="R450" s="95">
        <f>+IFERROR(VLOOKUP(N450,'Productos PD'!$C$2:$E$349,3,0),VLOOKUP(S450,'Productos PD'!$B$3:$D$349,3,0))</f>
        <v>0</v>
      </c>
    </row>
    <row r="451" spans="1:18" ht="45" x14ac:dyDescent="0.25">
      <c r="A451" s="87">
        <f t="shared" ref="A451:A469" si="63">+IF(O451&lt;&gt;"",4,IF(K451&lt;&gt;"",3,IF(G451&lt;&gt;"",2,IF(C451&lt;&gt;"",1,""))))</f>
        <v>4</v>
      </c>
      <c r="B451" s="86" t="s">
        <v>402</v>
      </c>
      <c r="C451" s="88" t="str">
        <f>IFERROR(IF(OR(B451="",B451=B450),"",VLOOKUP(B451,A!B$2:$F$469,MATCH($Q$1,A!B$1:$F$1),0)),0)</f>
        <v/>
      </c>
      <c r="D451" s="89" t="str">
        <f t="shared" ref="D451:D469" si="64">IFERROR(IF(C451="","",C451*E451),0)</f>
        <v/>
      </c>
      <c r="E451" s="90" t="str">
        <f t="shared" ref="E451:E469" si="65">IFERROR(IF(C451="","",SUMPRODUCT(($B$2:$B$469=B451)*1,$H$2:$H$469)/100),0)</f>
        <v/>
      </c>
      <c r="F451" s="91" t="s">
        <v>448</v>
      </c>
      <c r="G451" s="88" t="str">
        <f>IFERROR(IF(OR(F451="",F451=F450),"",VLOOKUP(F451,A!C$2:$F$469,MATCH($Q$1,A!C$1:$F$1),0)),0)</f>
        <v/>
      </c>
      <c r="H451" s="89" t="str">
        <f t="shared" si="57"/>
        <v/>
      </c>
      <c r="I451" s="90" t="str">
        <f t="shared" si="58"/>
        <v/>
      </c>
      <c r="J451" s="86" t="s">
        <v>452</v>
      </c>
      <c r="K451" s="87" t="str">
        <f>IFERROR(IF(J451="","",IF(J451=J450,"",VLOOKUP(J451,A!D$2:$F$469,MATCH($Q$1,A!D$1:$F$1),0))),0)</f>
        <v/>
      </c>
      <c r="L451" s="87" t="str">
        <f t="shared" si="59"/>
        <v/>
      </c>
      <c r="M451" s="94" t="str">
        <f t="shared" si="60"/>
        <v/>
      </c>
      <c r="N451" s="86" t="s">
        <v>814</v>
      </c>
      <c r="O451" s="86">
        <f t="shared" si="61"/>
        <v>6.3723000000000001</v>
      </c>
      <c r="P451" s="86">
        <f t="shared" si="62"/>
        <v>0</v>
      </c>
      <c r="Q451" s="87">
        <v>30</v>
      </c>
      <c r="R451" s="95">
        <f>+IFERROR(VLOOKUP(N451,'Productos PD'!$C$2:$E$349,3,0),VLOOKUP(S451,'Productos PD'!$B$3:$D$349,3,0))</f>
        <v>0</v>
      </c>
    </row>
    <row r="452" spans="1:18" ht="45" hidden="1" x14ac:dyDescent="0.25">
      <c r="A452" s="87">
        <f t="shared" si="63"/>
        <v>3</v>
      </c>
      <c r="B452" s="86" t="s">
        <v>402</v>
      </c>
      <c r="C452" s="88" t="str">
        <f>IFERROR(IF(OR(B452="",B452=B451),"",VLOOKUP(B452,A!B$2:$F$469,MATCH($Q$1,A!B$1:$F$1),0)),0)</f>
        <v/>
      </c>
      <c r="D452" s="89" t="str">
        <f t="shared" si="64"/>
        <v/>
      </c>
      <c r="E452" s="90" t="str">
        <f t="shared" si="65"/>
        <v/>
      </c>
      <c r="F452" s="91" t="s">
        <v>448</v>
      </c>
      <c r="G452" s="88" t="str">
        <f>IFERROR(IF(OR(F452="",F452=F451),"",VLOOKUP(F452,A!C$2:$F$469,MATCH($Q$1,A!C$1:$F$1),0)),0)</f>
        <v/>
      </c>
      <c r="H452" s="89" t="str">
        <f t="shared" ref="H452:H469" si="66">IFERROR(IF(G452="","",G452*I452),0)</f>
        <v/>
      </c>
      <c r="I452" s="90" t="str">
        <f t="shared" ref="I452:I469" si="67">IFERROR(IF(G452="","",SUMPRODUCT(($F$3:$F$469=F452)*1,$L$3:$L$469)/100),0)</f>
        <v/>
      </c>
      <c r="J452" s="86" t="s">
        <v>455</v>
      </c>
      <c r="K452" s="87">
        <f>IFERROR(IF(J452="","",IF(J452=J451,"",VLOOKUP(J452,A!D$2:$F$469,MATCH($Q$1,A!D$1:$F$1),0))),0)</f>
        <v>3.722</v>
      </c>
      <c r="L452" s="87">
        <f t="shared" si="59"/>
        <v>0</v>
      </c>
      <c r="M452" s="94">
        <f t="shared" si="60"/>
        <v>0</v>
      </c>
      <c r="O452" s="86" t="str">
        <f t="shared" si="61"/>
        <v/>
      </c>
      <c r="P452" s="86" t="str">
        <f t="shared" si="62"/>
        <v/>
      </c>
      <c r="Q452" s="87">
        <v>3.722</v>
      </c>
      <c r="R452" s="95" t="e">
        <f>+IFERROR(VLOOKUP(N452,'Productos PD'!$C$2:$E$349,3,0),VLOOKUP(S452,'Productos PD'!$B$3:$D$349,3,0))</f>
        <v>#N/A</v>
      </c>
    </row>
    <row r="453" spans="1:18" ht="45" x14ac:dyDescent="0.25">
      <c r="A453" s="87">
        <f t="shared" si="63"/>
        <v>4</v>
      </c>
      <c r="B453" s="86" t="s">
        <v>402</v>
      </c>
      <c r="C453" s="88" t="str">
        <f>IFERROR(IF(OR(B453="",B453=B452),"",VLOOKUP(B453,A!B$2:$F$469,MATCH($Q$1,A!B$1:$F$1),0)),0)</f>
        <v/>
      </c>
      <c r="D453" s="89" t="str">
        <f t="shared" si="64"/>
        <v/>
      </c>
      <c r="E453" s="90" t="str">
        <f t="shared" si="65"/>
        <v/>
      </c>
      <c r="F453" s="91" t="s">
        <v>448</v>
      </c>
      <c r="G453" s="88" t="str">
        <f>IFERROR(IF(OR(F453="",F453=F452),"",VLOOKUP(F453,A!C$2:$F$469,MATCH($Q$1,A!C$1:$F$1),0)),0)</f>
        <v/>
      </c>
      <c r="H453" s="89" t="str">
        <f t="shared" si="66"/>
        <v/>
      </c>
      <c r="I453" s="90" t="str">
        <f t="shared" si="67"/>
        <v/>
      </c>
      <c r="J453" s="86" t="s">
        <v>455</v>
      </c>
      <c r="K453" s="87" t="str">
        <f>IFERROR(IF(J453="","",IF(J453=J452,"",VLOOKUP(J453,A!D$2:$F$469,MATCH($Q$1,A!D$1:$F$1),0))),0)</f>
        <v/>
      </c>
      <c r="L453" s="87" t="str">
        <f t="shared" ref="L453:L469" si="68">IF(OR(J453="",J453=J452),"",SUMPRODUCT(($J$4:$J$469=J453)*1,$P$4:$P$469))</f>
        <v/>
      </c>
      <c r="M453" s="94" t="str">
        <f t="shared" ref="M453:M469" si="69">IFERROR(IF(L453="","",L453/K453),0)</f>
        <v/>
      </c>
      <c r="N453" s="86" t="s">
        <v>456</v>
      </c>
      <c r="O453" s="86">
        <f t="shared" si="61"/>
        <v>1.4887999999999999</v>
      </c>
      <c r="P453" s="86">
        <f t="shared" si="62"/>
        <v>0</v>
      </c>
      <c r="Q453" s="87">
        <v>40</v>
      </c>
      <c r="R453" s="95">
        <f>+IFERROR(VLOOKUP(N453,'Productos PD'!$C$2:$E$349,3,0),VLOOKUP(S453,'Productos PD'!$B$3:$D$349,3,0))</f>
        <v>0</v>
      </c>
    </row>
    <row r="454" spans="1:18" ht="45" x14ac:dyDescent="0.25">
      <c r="A454" s="87">
        <f t="shared" si="63"/>
        <v>4</v>
      </c>
      <c r="B454" s="86" t="s">
        <v>402</v>
      </c>
      <c r="C454" s="88" t="str">
        <f>IFERROR(IF(OR(B454="",B454=B453),"",VLOOKUP(B454,A!B$2:$F$469,MATCH($Q$1,A!B$1:$F$1),0)),0)</f>
        <v/>
      </c>
      <c r="D454" s="89" t="str">
        <f t="shared" si="64"/>
        <v/>
      </c>
      <c r="E454" s="90" t="str">
        <f t="shared" si="65"/>
        <v/>
      </c>
      <c r="F454" s="91" t="s">
        <v>448</v>
      </c>
      <c r="G454" s="88" t="str">
        <f>IFERROR(IF(OR(F454="",F454=F453),"",VLOOKUP(F454,A!C$2:$F$469,MATCH($Q$1,A!C$1:$F$1),0)),0)</f>
        <v/>
      </c>
      <c r="H454" s="89" t="str">
        <f t="shared" si="66"/>
        <v/>
      </c>
      <c r="I454" s="90" t="str">
        <f t="shared" si="67"/>
        <v/>
      </c>
      <c r="J454" s="86" t="s">
        <v>455</v>
      </c>
      <c r="K454" s="87" t="str">
        <f>IFERROR(IF(J454="","",IF(J454=J453,"",VLOOKUP(J454,A!D$2:$F$469,MATCH($Q$1,A!D$1:$F$1),0))),0)</f>
        <v/>
      </c>
      <c r="L454" s="87" t="str">
        <f t="shared" si="68"/>
        <v/>
      </c>
      <c r="M454" s="94" t="str">
        <f t="shared" si="69"/>
        <v/>
      </c>
      <c r="N454" s="86" t="s">
        <v>817</v>
      </c>
      <c r="O454" s="86">
        <f t="shared" ref="O454:O469" si="70">IF(N454="","",IFERROR(VLOOKUP(J454,$J$4:$K$469,2,0)*Q454/100,""))</f>
        <v>2.2332000000000001</v>
      </c>
      <c r="P454" s="86">
        <f t="shared" ref="P454:P469" si="71">IFERROR(R454*O454,"")</f>
        <v>0</v>
      </c>
      <c r="Q454" s="87">
        <v>60</v>
      </c>
      <c r="R454" s="95">
        <f>+IFERROR(VLOOKUP(N454,'Productos PD'!$C$2:$E$349,3,0),VLOOKUP(S454,'Productos PD'!$B$3:$D$349,3,0))</f>
        <v>0</v>
      </c>
    </row>
    <row r="455" spans="1:18" ht="45" hidden="1" x14ac:dyDescent="0.25">
      <c r="A455" s="87">
        <f t="shared" si="63"/>
        <v>3</v>
      </c>
      <c r="B455" s="86" t="s">
        <v>402</v>
      </c>
      <c r="C455" s="88" t="str">
        <f>IFERROR(IF(OR(B455="",B455=B454),"",VLOOKUP(B455,A!B$2:$F$469,MATCH($Q$1,A!B$1:$F$1),0)),0)</f>
        <v/>
      </c>
      <c r="D455" s="89" t="str">
        <f t="shared" si="64"/>
        <v/>
      </c>
      <c r="E455" s="90" t="str">
        <f t="shared" si="65"/>
        <v/>
      </c>
      <c r="F455" s="91" t="s">
        <v>448</v>
      </c>
      <c r="G455" s="88" t="str">
        <f>IFERROR(IF(OR(F455="",F455=F454),"",VLOOKUP(F455,A!C$2:$F$469,MATCH($Q$1,A!C$1:$F$1),0)),0)</f>
        <v/>
      </c>
      <c r="H455" s="89" t="str">
        <f t="shared" si="66"/>
        <v/>
      </c>
      <c r="I455" s="90" t="str">
        <f t="shared" si="67"/>
        <v/>
      </c>
      <c r="J455" s="86" t="s">
        <v>458</v>
      </c>
      <c r="K455" s="87">
        <f>IFERROR(IF(J455="","",IF(J455=J454,"",VLOOKUP(J455,A!D$2:$F$469,MATCH($Q$1,A!D$1:$F$1),0))),0)</f>
        <v>4.5659999999999998</v>
      </c>
      <c r="L455" s="87">
        <f t="shared" si="68"/>
        <v>0</v>
      </c>
      <c r="M455" s="94">
        <f t="shared" si="69"/>
        <v>0</v>
      </c>
      <c r="O455" s="86" t="str">
        <f t="shared" si="70"/>
        <v/>
      </c>
      <c r="P455" s="86" t="str">
        <f t="shared" si="71"/>
        <v/>
      </c>
      <c r="Q455" s="87">
        <v>4.5659999999999998</v>
      </c>
      <c r="R455" s="95" t="e">
        <f>+IFERROR(VLOOKUP(N455,'Productos PD'!$C$2:$E$349,3,0),VLOOKUP(S455,'Productos PD'!$B$3:$D$349,3,0))</f>
        <v>#N/A</v>
      </c>
    </row>
    <row r="456" spans="1:18" ht="45" x14ac:dyDescent="0.25">
      <c r="A456" s="87">
        <f t="shared" si="63"/>
        <v>4</v>
      </c>
      <c r="B456" s="86" t="s">
        <v>402</v>
      </c>
      <c r="C456" s="88" t="str">
        <f>IFERROR(IF(OR(B456="",B456=B455),"",VLOOKUP(B456,A!B$2:$F$469,MATCH($Q$1,A!B$1:$F$1),0)),0)</f>
        <v/>
      </c>
      <c r="D456" s="89" t="str">
        <f t="shared" si="64"/>
        <v/>
      </c>
      <c r="E456" s="90" t="str">
        <f t="shared" si="65"/>
        <v/>
      </c>
      <c r="F456" s="91" t="s">
        <v>448</v>
      </c>
      <c r="G456" s="88" t="str">
        <f>IFERROR(IF(OR(F456="",F456=F455),"",VLOOKUP(F456,A!C$2:$F$469,MATCH($Q$1,A!C$1:$F$1),0)),0)</f>
        <v/>
      </c>
      <c r="H456" s="89" t="str">
        <f t="shared" si="66"/>
        <v/>
      </c>
      <c r="I456" s="90" t="str">
        <f t="shared" si="67"/>
        <v/>
      </c>
      <c r="J456" s="86" t="s">
        <v>458</v>
      </c>
      <c r="K456" s="87" t="str">
        <f>IFERROR(IF(J456="","",IF(J456=J455,"",VLOOKUP(J456,A!D$2:$F$469,MATCH($Q$1,A!D$1:$F$1),0))),0)</f>
        <v/>
      </c>
      <c r="L456" s="87" t="str">
        <f t="shared" si="68"/>
        <v/>
      </c>
      <c r="M456" s="94" t="str">
        <f t="shared" si="69"/>
        <v/>
      </c>
      <c r="N456" s="86" t="s">
        <v>816</v>
      </c>
      <c r="O456" s="86">
        <f t="shared" si="70"/>
        <v>1.0501800000000001</v>
      </c>
      <c r="P456" s="86">
        <f t="shared" si="71"/>
        <v>0</v>
      </c>
      <c r="Q456" s="87">
        <v>23</v>
      </c>
      <c r="R456" s="95">
        <f>+IFERROR(VLOOKUP(N456,'Productos PD'!$C$2:$E$349,3,0),VLOOKUP(S456,'Productos PD'!$B$3:$D$349,3,0))</f>
        <v>0</v>
      </c>
    </row>
    <row r="457" spans="1:18" ht="45" x14ac:dyDescent="0.25">
      <c r="A457" s="87">
        <f t="shared" si="63"/>
        <v>4</v>
      </c>
      <c r="B457" s="86" t="s">
        <v>402</v>
      </c>
      <c r="C457" s="88" t="str">
        <f>IFERROR(IF(OR(B457="",B457=B456),"",VLOOKUP(B457,A!B$2:$F$469,MATCH($Q$1,A!B$1:$F$1),0)),0)</f>
        <v/>
      </c>
      <c r="D457" s="89" t="str">
        <f t="shared" si="64"/>
        <v/>
      </c>
      <c r="E457" s="90" t="str">
        <f t="shared" si="65"/>
        <v/>
      </c>
      <c r="F457" s="91" t="s">
        <v>448</v>
      </c>
      <c r="G457" s="88" t="str">
        <f>IFERROR(IF(OR(F457="",F457=F456),"",VLOOKUP(F457,A!C$2:$F$469,MATCH($Q$1,A!C$1:$F$1),0)),0)</f>
        <v/>
      </c>
      <c r="H457" s="89" t="str">
        <f t="shared" si="66"/>
        <v/>
      </c>
      <c r="I457" s="90" t="str">
        <f t="shared" si="67"/>
        <v/>
      </c>
      <c r="J457" s="86" t="s">
        <v>458</v>
      </c>
      <c r="K457" s="87" t="str">
        <f>IFERROR(IF(J457="","",IF(J457=J456,"",VLOOKUP(J457,A!D$2:$F$469,MATCH($Q$1,A!D$1:$F$1),0))),0)</f>
        <v/>
      </c>
      <c r="L457" s="87" t="str">
        <f t="shared" si="68"/>
        <v/>
      </c>
      <c r="M457" s="94" t="str">
        <f t="shared" si="69"/>
        <v/>
      </c>
      <c r="N457" s="86" t="s">
        <v>460</v>
      </c>
      <c r="O457" s="86">
        <f t="shared" si="70"/>
        <v>3.5158199999999997</v>
      </c>
      <c r="P457" s="86">
        <f t="shared" si="71"/>
        <v>0</v>
      </c>
      <c r="Q457" s="87">
        <v>77</v>
      </c>
      <c r="R457" s="95">
        <f>+IFERROR(VLOOKUP(N457,'Productos PD'!$C$2:$E$349,3,0),VLOOKUP(S457,'Productos PD'!$B$3:$D$349,3,0))</f>
        <v>0</v>
      </c>
    </row>
    <row r="458" spans="1:18" ht="45" hidden="1" x14ac:dyDescent="0.25">
      <c r="A458" s="87">
        <f t="shared" si="63"/>
        <v>2</v>
      </c>
      <c r="B458" s="86" t="s">
        <v>402</v>
      </c>
      <c r="C458" s="88" t="str">
        <f>IFERROR(IF(OR(B458="",B458=B457),"",VLOOKUP(B458,A!B$2:$F$469,MATCH($Q$1,A!B$1:$F$1),0)),0)</f>
        <v/>
      </c>
      <c r="D458" s="89" t="str">
        <f t="shared" si="64"/>
        <v/>
      </c>
      <c r="E458" s="90" t="str">
        <f t="shared" si="65"/>
        <v/>
      </c>
      <c r="F458" s="91" t="s">
        <v>461</v>
      </c>
      <c r="G458" s="88">
        <f>IFERROR(IF(OR(F458="",F458=F457),"",VLOOKUP(F458,A!C$2:$F$469,MATCH($Q$1,A!C$1:$F$1),0)),0)</f>
        <v>60</v>
      </c>
      <c r="H458" s="89">
        <f t="shared" si="66"/>
        <v>0</v>
      </c>
      <c r="I458" s="90">
        <f t="shared" si="67"/>
        <v>0</v>
      </c>
      <c r="K458" s="87" t="str">
        <f>IFERROR(IF(J458="","",IF(J458=J457,"",VLOOKUP(J458,A!D$2:$F$469,MATCH($Q$1,A!D$1:$F$1),0))),0)</f>
        <v/>
      </c>
      <c r="L458" s="87" t="str">
        <f t="shared" si="68"/>
        <v/>
      </c>
      <c r="M458" s="94" t="str">
        <f t="shared" si="69"/>
        <v/>
      </c>
      <c r="O458" s="86" t="str">
        <f t="shared" si="70"/>
        <v/>
      </c>
      <c r="P458" s="86" t="str">
        <f t="shared" si="71"/>
        <v/>
      </c>
      <c r="Q458" s="87">
        <v>60</v>
      </c>
      <c r="R458" s="95" t="e">
        <f>+IFERROR(VLOOKUP(N458,'Productos PD'!$C$2:$E$349,3,0),VLOOKUP(S458,'Productos PD'!$B$3:$D$349,3,0))</f>
        <v>#N/A</v>
      </c>
    </row>
    <row r="459" spans="1:18" ht="45" hidden="1" x14ac:dyDescent="0.25">
      <c r="A459" s="87">
        <f t="shared" si="63"/>
        <v>3</v>
      </c>
      <c r="B459" s="86" t="s">
        <v>402</v>
      </c>
      <c r="C459" s="88" t="str">
        <f>IFERROR(IF(OR(B459="",B459=B458),"",VLOOKUP(B459,A!B$2:$F$469,MATCH($Q$1,A!B$1:$F$1),0)),0)</f>
        <v/>
      </c>
      <c r="D459" s="89" t="str">
        <f t="shared" si="64"/>
        <v/>
      </c>
      <c r="E459" s="90" t="str">
        <f t="shared" si="65"/>
        <v/>
      </c>
      <c r="F459" s="91" t="s">
        <v>461</v>
      </c>
      <c r="G459" s="88" t="str">
        <f>IFERROR(IF(OR(F459="",F459=F458),"",VLOOKUP(F459,A!C$2:$F$469,MATCH($Q$1,A!C$1:$F$1),0)),0)</f>
        <v/>
      </c>
      <c r="H459" s="89" t="str">
        <f t="shared" si="66"/>
        <v/>
      </c>
      <c r="I459" s="90" t="str">
        <f t="shared" si="67"/>
        <v/>
      </c>
      <c r="J459" s="86" t="s">
        <v>462</v>
      </c>
      <c r="K459" s="87">
        <f>IFERROR(IF(J459="","",IF(J459=J458,"",VLOOKUP(J459,A!D$2:$F$469,MATCH($Q$1,A!D$1:$F$1),0))),0)</f>
        <v>100</v>
      </c>
      <c r="L459" s="87">
        <f t="shared" si="68"/>
        <v>0</v>
      </c>
      <c r="M459" s="94">
        <f t="shared" si="69"/>
        <v>0</v>
      </c>
      <c r="O459" s="86" t="str">
        <f t="shared" si="70"/>
        <v/>
      </c>
      <c r="P459" s="86" t="str">
        <f t="shared" si="71"/>
        <v/>
      </c>
      <c r="Q459" s="87">
        <v>100</v>
      </c>
      <c r="R459" s="95" t="e">
        <f>+IFERROR(VLOOKUP(N459,'Productos PD'!$C$2:$E$349,3,0),VLOOKUP(S459,'Productos PD'!$B$3:$D$349,3,0))</f>
        <v>#N/A</v>
      </c>
    </row>
    <row r="460" spans="1:18" ht="45" x14ac:dyDescent="0.25">
      <c r="A460" s="87">
        <f t="shared" si="63"/>
        <v>4</v>
      </c>
      <c r="B460" s="86" t="s">
        <v>402</v>
      </c>
      <c r="C460" s="88" t="str">
        <f>IFERROR(IF(OR(B460="",B460=B459),"",VLOOKUP(B460,A!B$2:$F$469,MATCH($Q$1,A!B$1:$F$1),0)),0)</f>
        <v/>
      </c>
      <c r="D460" s="89" t="str">
        <f t="shared" si="64"/>
        <v/>
      </c>
      <c r="E460" s="90" t="str">
        <f t="shared" si="65"/>
        <v/>
      </c>
      <c r="F460" s="91" t="s">
        <v>461</v>
      </c>
      <c r="G460" s="88" t="str">
        <f>IFERROR(IF(OR(F460="",F460=F459),"",VLOOKUP(F460,A!C$2:$F$469,MATCH($Q$1,A!C$1:$F$1),0)),0)</f>
        <v/>
      </c>
      <c r="H460" s="89" t="str">
        <f t="shared" si="66"/>
        <v/>
      </c>
      <c r="I460" s="90" t="str">
        <f t="shared" si="67"/>
        <v/>
      </c>
      <c r="J460" s="86" t="s">
        <v>462</v>
      </c>
      <c r="K460" s="87" t="str">
        <f>IFERROR(IF(J460="","",IF(J460=J459,"",VLOOKUP(J460,A!D$2:$F$469,MATCH($Q$1,A!D$1:$F$1),0))),0)</f>
        <v/>
      </c>
      <c r="L460" s="87" t="str">
        <f t="shared" si="68"/>
        <v/>
      </c>
      <c r="M460" s="94" t="str">
        <f t="shared" si="69"/>
        <v/>
      </c>
      <c r="N460" s="86" t="s">
        <v>826</v>
      </c>
      <c r="O460" s="86">
        <f t="shared" si="70"/>
        <v>8</v>
      </c>
      <c r="P460" s="86">
        <f t="shared" si="71"/>
        <v>0</v>
      </c>
      <c r="Q460" s="87">
        <v>8</v>
      </c>
      <c r="R460" s="95">
        <f>+IFERROR(VLOOKUP(N460,'Productos PD'!$C$2:$E$349,3,0),VLOOKUP(S460,'Productos PD'!$B$3:$D$349,3,0))</f>
        <v>0</v>
      </c>
    </row>
    <row r="461" spans="1:18" ht="45" x14ac:dyDescent="0.25">
      <c r="A461" s="87">
        <f t="shared" si="63"/>
        <v>4</v>
      </c>
      <c r="B461" s="86" t="s">
        <v>402</v>
      </c>
      <c r="C461" s="88" t="str">
        <f>IFERROR(IF(OR(B461="",B461=B460),"",VLOOKUP(B461,A!B$2:$F$469,MATCH($Q$1,A!B$1:$F$1),0)),0)</f>
        <v/>
      </c>
      <c r="D461" s="89" t="str">
        <f t="shared" si="64"/>
        <v/>
      </c>
      <c r="E461" s="90" t="str">
        <f t="shared" si="65"/>
        <v/>
      </c>
      <c r="F461" s="91" t="s">
        <v>461</v>
      </c>
      <c r="G461" s="88" t="str">
        <f>IFERROR(IF(OR(F461="",F461=F460),"",VLOOKUP(F461,A!C$2:$F$469,MATCH($Q$1,A!C$1:$F$1),0)),0)</f>
        <v/>
      </c>
      <c r="H461" s="89" t="str">
        <f t="shared" si="66"/>
        <v/>
      </c>
      <c r="I461" s="90" t="str">
        <f t="shared" si="67"/>
        <v/>
      </c>
      <c r="J461" s="86" t="s">
        <v>462</v>
      </c>
      <c r="K461" s="87" t="str">
        <f>IFERROR(IF(J461="","",IF(J461=J460,"",VLOOKUP(J461,A!D$2:$F$469,MATCH($Q$1,A!D$1:$F$1),0))),0)</f>
        <v/>
      </c>
      <c r="L461" s="87" t="str">
        <f t="shared" si="68"/>
        <v/>
      </c>
      <c r="M461" s="94" t="str">
        <f t="shared" si="69"/>
        <v/>
      </c>
      <c r="N461" s="86" t="s">
        <v>464</v>
      </c>
      <c r="O461" s="86">
        <f t="shared" si="70"/>
        <v>1</v>
      </c>
      <c r="P461" s="86">
        <f t="shared" si="71"/>
        <v>0</v>
      </c>
      <c r="Q461" s="87">
        <v>1</v>
      </c>
      <c r="R461" s="95">
        <f>+IFERROR(VLOOKUP(N461,'Productos PD'!$C$2:$E$349,3,0),VLOOKUP(S461,'Productos PD'!$B$3:$D$349,3,0))</f>
        <v>0</v>
      </c>
    </row>
    <row r="462" spans="1:18" ht="45" x14ac:dyDescent="0.25">
      <c r="A462" s="87">
        <f t="shared" si="63"/>
        <v>4</v>
      </c>
      <c r="B462" s="86" t="s">
        <v>402</v>
      </c>
      <c r="C462" s="88" t="str">
        <f>IFERROR(IF(OR(B462="",B462=B461),"",VLOOKUP(B462,A!B$2:$F$469,MATCH($Q$1,A!B$1:$F$1),0)),0)</f>
        <v/>
      </c>
      <c r="D462" s="89" t="str">
        <f t="shared" si="64"/>
        <v/>
      </c>
      <c r="E462" s="90" t="str">
        <f t="shared" si="65"/>
        <v/>
      </c>
      <c r="F462" s="91" t="s">
        <v>461</v>
      </c>
      <c r="G462" s="88" t="str">
        <f>IFERROR(IF(OR(F462="",F462=F461),"",VLOOKUP(F462,A!C$2:$F$469,MATCH($Q$1,A!C$1:$F$1),0)),0)</f>
        <v/>
      </c>
      <c r="H462" s="89" t="str">
        <f t="shared" si="66"/>
        <v/>
      </c>
      <c r="I462" s="90" t="str">
        <f t="shared" si="67"/>
        <v/>
      </c>
      <c r="J462" s="86" t="s">
        <v>462</v>
      </c>
      <c r="K462" s="87" t="str">
        <f>IFERROR(IF(J462="","",IF(J462=J461,"",VLOOKUP(J462,A!D$2:$F$469,MATCH($Q$1,A!D$1:$F$1),0))),0)</f>
        <v/>
      </c>
      <c r="L462" s="87" t="str">
        <f t="shared" si="68"/>
        <v/>
      </c>
      <c r="M462" s="94" t="str">
        <f t="shared" si="69"/>
        <v/>
      </c>
      <c r="N462" s="86" t="s">
        <v>825</v>
      </c>
      <c r="O462" s="86">
        <f t="shared" si="70"/>
        <v>5</v>
      </c>
      <c r="P462" s="86">
        <f t="shared" si="71"/>
        <v>0</v>
      </c>
      <c r="Q462" s="87">
        <v>5</v>
      </c>
      <c r="R462" s="95">
        <f>+IFERROR(VLOOKUP(N462,'Productos PD'!$C$2:$E$349,3,0),VLOOKUP(S462,'Productos PD'!$B$3:$D$349,3,0))</f>
        <v>0</v>
      </c>
    </row>
    <row r="463" spans="1:18" ht="45" x14ac:dyDescent="0.25">
      <c r="A463" s="87">
        <f t="shared" si="63"/>
        <v>4</v>
      </c>
      <c r="B463" s="86" t="s">
        <v>402</v>
      </c>
      <c r="C463" s="88" t="str">
        <f>IFERROR(IF(OR(B463="",B463=B462),"",VLOOKUP(B463,A!B$2:$F$469,MATCH($Q$1,A!B$1:$F$1),0)),0)</f>
        <v/>
      </c>
      <c r="D463" s="89" t="str">
        <f t="shared" si="64"/>
        <v/>
      </c>
      <c r="E463" s="90" t="str">
        <f t="shared" si="65"/>
        <v/>
      </c>
      <c r="F463" s="91" t="s">
        <v>461</v>
      </c>
      <c r="G463" s="88" t="str">
        <f>IFERROR(IF(OR(F463="",F463=F462),"",VLOOKUP(F463,A!C$2:$F$469,MATCH($Q$1,A!C$1:$F$1),0)),0)</f>
        <v/>
      </c>
      <c r="H463" s="89" t="str">
        <f t="shared" si="66"/>
        <v/>
      </c>
      <c r="I463" s="90" t="str">
        <f t="shared" si="67"/>
        <v/>
      </c>
      <c r="J463" s="86" t="s">
        <v>462</v>
      </c>
      <c r="K463" s="87" t="str">
        <f>IFERROR(IF(J463="","",IF(J463=J462,"",VLOOKUP(J463,A!D$2:$F$469,MATCH($Q$1,A!D$1:$F$1),0))),0)</f>
        <v/>
      </c>
      <c r="L463" s="87" t="str">
        <f t="shared" si="68"/>
        <v/>
      </c>
      <c r="M463" s="94" t="str">
        <f t="shared" si="69"/>
        <v/>
      </c>
      <c r="N463" s="86" t="s">
        <v>466</v>
      </c>
      <c r="O463" s="86">
        <f t="shared" si="70"/>
        <v>1</v>
      </c>
      <c r="P463" s="86">
        <f t="shared" si="71"/>
        <v>0</v>
      </c>
      <c r="Q463" s="87">
        <v>1</v>
      </c>
      <c r="R463" s="95">
        <f>+IFERROR(VLOOKUP(N463,'Productos PD'!$C$2:$E$349,3,0),VLOOKUP(S463,'Productos PD'!$B$3:$D$349,3,0))</f>
        <v>0</v>
      </c>
    </row>
    <row r="464" spans="1:18" ht="45" x14ac:dyDescent="0.25">
      <c r="A464" s="87">
        <f t="shared" si="63"/>
        <v>4</v>
      </c>
      <c r="B464" s="86" t="s">
        <v>402</v>
      </c>
      <c r="C464" s="88" t="str">
        <f>IFERROR(IF(OR(B464="",B464=B463),"",VLOOKUP(B464,A!B$2:$F$469,MATCH($Q$1,A!B$1:$F$1),0)),0)</f>
        <v/>
      </c>
      <c r="D464" s="89" t="str">
        <f t="shared" si="64"/>
        <v/>
      </c>
      <c r="E464" s="90" t="str">
        <f t="shared" si="65"/>
        <v/>
      </c>
      <c r="F464" s="91" t="s">
        <v>461</v>
      </c>
      <c r="G464" s="88" t="str">
        <f>IFERROR(IF(OR(F464="",F464=F463),"",VLOOKUP(F464,A!C$2:$F$469,MATCH($Q$1,A!C$1:$F$1),0)),0)</f>
        <v/>
      </c>
      <c r="H464" s="89" t="str">
        <f t="shared" si="66"/>
        <v/>
      </c>
      <c r="I464" s="90" t="str">
        <f t="shared" si="67"/>
        <v/>
      </c>
      <c r="J464" s="86" t="s">
        <v>462</v>
      </c>
      <c r="K464" s="87" t="str">
        <f>IFERROR(IF(J464="","",IF(J464=J463,"",VLOOKUP(J464,A!D$2:$F$469,MATCH($Q$1,A!D$1:$F$1),0))),0)</f>
        <v/>
      </c>
      <c r="L464" s="87" t="str">
        <f t="shared" si="68"/>
        <v/>
      </c>
      <c r="M464" s="94" t="str">
        <f t="shared" si="69"/>
        <v/>
      </c>
      <c r="N464" s="86" t="s">
        <v>467</v>
      </c>
      <c r="O464" s="86">
        <f t="shared" si="70"/>
        <v>38</v>
      </c>
      <c r="P464" s="86">
        <f t="shared" si="71"/>
        <v>0</v>
      </c>
      <c r="Q464" s="87">
        <v>38</v>
      </c>
      <c r="R464" s="95">
        <f>+IFERROR(VLOOKUP(N464,'Productos PD'!$C$2:$E$349,3,0),VLOOKUP(S464,'Productos PD'!$B$3:$D$349,3,0))</f>
        <v>0</v>
      </c>
    </row>
    <row r="465" spans="1:18" ht="45" x14ac:dyDescent="0.25">
      <c r="A465" s="87">
        <f t="shared" si="63"/>
        <v>4</v>
      </c>
      <c r="B465" s="86" t="s">
        <v>402</v>
      </c>
      <c r="C465" s="88" t="str">
        <f>IFERROR(IF(OR(B465="",B465=B464),"",VLOOKUP(B465,A!B$2:$F$469,MATCH($Q$1,A!B$1:$F$1),0)),0)</f>
        <v/>
      </c>
      <c r="D465" s="89" t="str">
        <f t="shared" si="64"/>
        <v/>
      </c>
      <c r="E465" s="90" t="str">
        <f t="shared" si="65"/>
        <v/>
      </c>
      <c r="F465" s="91" t="s">
        <v>461</v>
      </c>
      <c r="G465" s="88" t="str">
        <f>IFERROR(IF(OR(F465="",F465=F464),"",VLOOKUP(F465,A!C$2:$F$469,MATCH($Q$1,A!C$1:$F$1),0)),0)</f>
        <v/>
      </c>
      <c r="H465" s="89" t="str">
        <f t="shared" si="66"/>
        <v/>
      </c>
      <c r="I465" s="90" t="str">
        <f t="shared" si="67"/>
        <v/>
      </c>
      <c r="J465" s="86" t="s">
        <v>462</v>
      </c>
      <c r="K465" s="87" t="str">
        <f>IFERROR(IF(J465="","",IF(J465=J464,"",VLOOKUP(J465,A!D$2:$F$469,MATCH($Q$1,A!D$1:$F$1),0))),0)</f>
        <v/>
      </c>
      <c r="L465" s="87" t="str">
        <f t="shared" si="68"/>
        <v/>
      </c>
      <c r="M465" s="94" t="str">
        <f t="shared" si="69"/>
        <v/>
      </c>
      <c r="N465" s="86" t="s">
        <v>468</v>
      </c>
      <c r="O465" s="86">
        <f t="shared" si="70"/>
        <v>1</v>
      </c>
      <c r="P465" s="86">
        <f t="shared" si="71"/>
        <v>0</v>
      </c>
      <c r="Q465" s="87">
        <v>1</v>
      </c>
      <c r="R465" s="95">
        <f>+IFERROR(VLOOKUP(N465,'Productos PD'!$C$2:$E$349,3,0),VLOOKUP(S465,'Productos PD'!$B$3:$D$349,3,0))</f>
        <v>0</v>
      </c>
    </row>
    <row r="466" spans="1:18" ht="45" x14ac:dyDescent="0.25">
      <c r="A466" s="87">
        <f t="shared" si="63"/>
        <v>4</v>
      </c>
      <c r="B466" s="86" t="s">
        <v>402</v>
      </c>
      <c r="C466" s="88" t="str">
        <f>IFERROR(IF(OR(B466="",B466=B465),"",VLOOKUP(B466,A!B$2:$F$469,MATCH($Q$1,A!B$1:$F$1),0)),0)</f>
        <v/>
      </c>
      <c r="D466" s="89" t="str">
        <f t="shared" si="64"/>
        <v/>
      </c>
      <c r="E466" s="90" t="str">
        <f t="shared" si="65"/>
        <v/>
      </c>
      <c r="F466" s="91" t="s">
        <v>461</v>
      </c>
      <c r="G466" s="88" t="str">
        <f>IFERROR(IF(OR(F466="",F466=F465),"",VLOOKUP(F466,A!C$2:$F$469,MATCH($Q$1,A!C$1:$F$1),0)),0)</f>
        <v/>
      </c>
      <c r="H466" s="89" t="str">
        <f t="shared" si="66"/>
        <v/>
      </c>
      <c r="I466" s="90" t="str">
        <f t="shared" si="67"/>
        <v/>
      </c>
      <c r="J466" s="86" t="s">
        <v>462</v>
      </c>
      <c r="K466" s="87" t="str">
        <f>IFERROR(IF(J466="","",IF(J466=J465,"",VLOOKUP(J466,A!D$2:$F$469,MATCH($Q$1,A!D$1:$F$1),0))),0)</f>
        <v/>
      </c>
      <c r="L466" s="87" t="str">
        <f t="shared" si="68"/>
        <v/>
      </c>
      <c r="M466" s="94" t="str">
        <f t="shared" si="69"/>
        <v/>
      </c>
      <c r="N466" s="86" t="s">
        <v>469</v>
      </c>
      <c r="O466" s="86">
        <f t="shared" si="70"/>
        <v>39</v>
      </c>
      <c r="P466" s="86">
        <f t="shared" si="71"/>
        <v>0</v>
      </c>
      <c r="Q466" s="87">
        <v>39</v>
      </c>
      <c r="R466" s="95">
        <f>+IFERROR(VLOOKUP(N466,'Productos PD'!$C$2:$E$349,3,0),VLOOKUP(S466,'Productos PD'!$B$3:$D$349,3,0))</f>
        <v>0</v>
      </c>
    </row>
    <row r="467" spans="1:18" ht="45" x14ac:dyDescent="0.25">
      <c r="A467" s="87">
        <f t="shared" si="63"/>
        <v>4</v>
      </c>
      <c r="B467" s="86" t="s">
        <v>402</v>
      </c>
      <c r="C467" s="88" t="str">
        <f>IFERROR(IF(OR(B467="",B467=B466),"",VLOOKUP(B467,A!B$2:$F$469,MATCH($Q$1,A!B$1:$F$1),0)),0)</f>
        <v/>
      </c>
      <c r="D467" s="89" t="str">
        <f t="shared" si="64"/>
        <v/>
      </c>
      <c r="E467" s="90" t="str">
        <f t="shared" si="65"/>
        <v/>
      </c>
      <c r="F467" s="91" t="s">
        <v>461</v>
      </c>
      <c r="G467" s="88" t="str">
        <f>IFERROR(IF(OR(F467="",F467=F466),"",VLOOKUP(F467,A!C$2:$F$469,MATCH($Q$1,A!C$1:$F$1),0)),0)</f>
        <v/>
      </c>
      <c r="H467" s="89" t="str">
        <f t="shared" si="66"/>
        <v/>
      </c>
      <c r="I467" s="90" t="str">
        <f t="shared" si="67"/>
        <v/>
      </c>
      <c r="J467" s="86" t="s">
        <v>462</v>
      </c>
      <c r="K467" s="87" t="str">
        <f>IFERROR(IF(J467="","",IF(J467=J466,"",VLOOKUP(J467,A!D$2:$F$469,MATCH($Q$1,A!D$1:$F$1),0))),0)</f>
        <v/>
      </c>
      <c r="L467" s="87" t="str">
        <f t="shared" si="68"/>
        <v/>
      </c>
      <c r="M467" s="94" t="str">
        <f t="shared" si="69"/>
        <v/>
      </c>
      <c r="N467" s="86" t="s">
        <v>470</v>
      </c>
      <c r="O467" s="86">
        <f t="shared" si="70"/>
        <v>1</v>
      </c>
      <c r="P467" s="86">
        <f t="shared" si="71"/>
        <v>0</v>
      </c>
      <c r="Q467" s="87">
        <v>1</v>
      </c>
      <c r="R467" s="95">
        <f>+IFERROR(VLOOKUP(N467,'Productos PD'!$C$2:$E$349,3,0),VLOOKUP(S467,'Productos PD'!$B$3:$D$349,3,0))</f>
        <v>0</v>
      </c>
    </row>
    <row r="468" spans="1:18" ht="45" x14ac:dyDescent="0.25">
      <c r="A468" s="87">
        <f t="shared" si="63"/>
        <v>4</v>
      </c>
      <c r="B468" s="86" t="s">
        <v>402</v>
      </c>
      <c r="C468" s="88" t="str">
        <f>IFERROR(IF(OR(B468="",B468=B467),"",VLOOKUP(B468,A!B$2:$F$469,MATCH($Q$1,A!B$1:$F$1),0)),0)</f>
        <v/>
      </c>
      <c r="D468" s="89" t="str">
        <f t="shared" si="64"/>
        <v/>
      </c>
      <c r="E468" s="90" t="str">
        <f t="shared" si="65"/>
        <v/>
      </c>
      <c r="F468" s="91" t="s">
        <v>461</v>
      </c>
      <c r="G468" s="88" t="str">
        <f>IFERROR(IF(OR(F468="",F468=F467),"",VLOOKUP(F468,A!C$2:$F$469,MATCH($Q$1,A!C$1:$F$1),0)),0)</f>
        <v/>
      </c>
      <c r="H468" s="89" t="str">
        <f t="shared" si="66"/>
        <v/>
      </c>
      <c r="I468" s="90" t="str">
        <f t="shared" si="67"/>
        <v/>
      </c>
      <c r="J468" s="86" t="s">
        <v>462</v>
      </c>
      <c r="K468" s="87" t="str">
        <f>IFERROR(IF(J468="","",IF(J468=J467,"",VLOOKUP(J468,A!D$2:$F$469,MATCH($Q$1,A!D$1:$F$1),0))),0)</f>
        <v/>
      </c>
      <c r="L468" s="87" t="str">
        <f t="shared" si="68"/>
        <v/>
      </c>
      <c r="M468" s="94" t="str">
        <f t="shared" si="69"/>
        <v/>
      </c>
      <c r="N468" s="86" t="s">
        <v>471</v>
      </c>
      <c r="O468" s="86">
        <f t="shared" si="70"/>
        <v>1</v>
      </c>
      <c r="P468" s="86">
        <f t="shared" si="71"/>
        <v>0</v>
      </c>
      <c r="Q468" s="87">
        <v>1</v>
      </c>
      <c r="R468" s="95">
        <f>+IFERROR(VLOOKUP(N468,'Productos PD'!$C$2:$E$349,3,0),VLOOKUP(S468,'Productos PD'!$B$3:$D$349,3,0))</f>
        <v>0</v>
      </c>
    </row>
    <row r="469" spans="1:18" ht="45" x14ac:dyDescent="0.25">
      <c r="A469" s="87">
        <f t="shared" si="63"/>
        <v>4</v>
      </c>
      <c r="B469" s="86" t="s">
        <v>402</v>
      </c>
      <c r="C469" s="88" t="str">
        <f>IFERROR(IF(OR(B469="",B469=B468),"",VLOOKUP(B469,A!B$2:$F$469,MATCH($Q$1,A!B$1:$F$1),0)),0)</f>
        <v/>
      </c>
      <c r="D469" s="89" t="str">
        <f t="shared" si="64"/>
        <v/>
      </c>
      <c r="E469" s="90" t="str">
        <f t="shared" si="65"/>
        <v/>
      </c>
      <c r="F469" s="91" t="s">
        <v>461</v>
      </c>
      <c r="G469" s="88" t="str">
        <f>IFERROR(IF(OR(F469="",F469=F468),"",VLOOKUP(F469,A!C$2:$F$469,MATCH($Q$1,A!C$1:$F$1),0)),0)</f>
        <v/>
      </c>
      <c r="H469" s="89" t="str">
        <f t="shared" si="66"/>
        <v/>
      </c>
      <c r="I469" s="90" t="str">
        <f t="shared" si="67"/>
        <v/>
      </c>
      <c r="J469" s="86" t="s">
        <v>462</v>
      </c>
      <c r="K469" s="87" t="str">
        <f>IFERROR(IF(J469="","",IF(J469=J468,"",VLOOKUP(J469,A!D$2:$F$469,MATCH($Q$1,A!D$1:$F$1),0))),0)</f>
        <v/>
      </c>
      <c r="L469" s="87" t="str">
        <f t="shared" si="68"/>
        <v/>
      </c>
      <c r="M469" s="94" t="str">
        <f t="shared" si="69"/>
        <v/>
      </c>
      <c r="N469" s="86" t="s">
        <v>472</v>
      </c>
      <c r="O469" s="86">
        <f t="shared" si="70"/>
        <v>5</v>
      </c>
      <c r="P469" s="86">
        <f t="shared" si="71"/>
        <v>0</v>
      </c>
      <c r="Q469" s="87">
        <v>5</v>
      </c>
      <c r="R469" s="95">
        <f>+IFERROR(VLOOKUP(N469,'Productos PD'!$C$2:$E$349,3,0),VLOOKUP(S469,'Productos PD'!$B$3:$D$349,3,0))</f>
        <v>0</v>
      </c>
    </row>
  </sheetData>
  <autoFilter ref="A1:S469">
    <filterColumn colId="17">
      <filters>
        <filter val="0,00%"/>
        <filter val="0,05%"/>
        <filter val="0,67%"/>
        <filter val="10,00%"/>
        <filter val="100,00%"/>
        <filter val="11,11%"/>
        <filter val="11,43%"/>
        <filter val="12,50%"/>
        <filter val="13,75%"/>
        <filter val="15,00%"/>
        <filter val="16,67%"/>
        <filter val="16,75%"/>
        <filter val="2,00%"/>
        <filter val="20,00%"/>
        <filter val="20,21%"/>
        <filter val="21,48%"/>
        <filter val="21,80%"/>
        <filter val="22,22%"/>
        <filter val="22,50%"/>
        <filter val="23,10%"/>
        <filter val="23,45%"/>
        <filter val="23,53%"/>
        <filter val="24,78%"/>
        <filter val="25,00%"/>
        <filter val="26,00%"/>
        <filter val="26,29%"/>
        <filter val="26,67%"/>
        <filter val="27,08%"/>
        <filter val="27,50%"/>
        <filter val="28,57%"/>
        <filter val="28,67%"/>
        <filter val="29,53%"/>
        <filter val="29,84%"/>
        <filter val="30,00%"/>
        <filter val="31,37%"/>
        <filter val="32,00%"/>
        <filter val="33,33%"/>
        <filter val="33,75%"/>
        <filter val="34,17%"/>
        <filter val="34,38%"/>
        <filter val="35,00%"/>
        <filter val="36,03%"/>
        <filter val="36,25%"/>
        <filter val="37,59%"/>
        <filter val="38,00%"/>
        <filter val="39,17%"/>
        <filter val="39,56%"/>
        <filter val="39,90%"/>
        <filter val="4,44%"/>
        <filter val="40,00%"/>
        <filter val="42,14%"/>
        <filter val="43,18%"/>
        <filter val="43,45%"/>
        <filter val="44,09%"/>
        <filter val="44,44%"/>
        <filter val="45,45%"/>
        <filter val="45,63%"/>
        <filter val="45,83%"/>
        <filter val="47,01%"/>
        <filter val="47,31%"/>
        <filter val="47,50%"/>
        <filter val="47,67%"/>
        <filter val="5,13%"/>
        <filter val="50,00%"/>
        <filter val="51,25%"/>
        <filter val="51,91%"/>
        <filter val="52,49%"/>
        <filter val="52,67%"/>
        <filter val="53,11%"/>
        <filter val="53,50%"/>
        <filter val="54,04%"/>
        <filter val="54,15%"/>
        <filter val="54,50%"/>
        <filter val="54,68%"/>
        <filter val="56,02%"/>
        <filter val="56,56%"/>
        <filter val="58,00%"/>
        <filter val="6,00%"/>
        <filter val="60,00%"/>
        <filter val="60,94%"/>
        <filter val="62,24%"/>
        <filter val="63,33%"/>
        <filter val="63,50%"/>
        <filter val="64,00%"/>
        <filter val="65,00%"/>
        <filter val="66,33%"/>
        <filter val="66,67%"/>
        <filter val="67,00%"/>
        <filter val="68,33%"/>
        <filter val="7,14%"/>
        <filter val="7,50%"/>
        <filter val="70,00%"/>
        <filter val="70,79%"/>
        <filter val="71,15%"/>
        <filter val="71,43%"/>
        <filter val="72,70%"/>
        <filter val="73,13%"/>
        <filter val="75,00%"/>
        <filter val="76,86%"/>
        <filter val="76,92%"/>
        <filter val="77,78%"/>
        <filter val="77,87%"/>
        <filter val="77,89%"/>
        <filter val="78,25%"/>
        <filter val="80,00%"/>
        <filter val="80,54%"/>
        <filter val="81,94%"/>
        <filter val="82,88%"/>
        <filter val="84,00%"/>
        <filter val="85,00%"/>
        <filter val="85,71%"/>
        <filter val="86,19%"/>
        <filter val="87,50%"/>
        <filter val="90,00%"/>
        <filter val="91,80%"/>
        <filter val="92,00%"/>
        <filter val="92,50%"/>
        <filter val="92,79%"/>
        <filter val="97,92%"/>
        <filter val="99,99%"/>
      </filters>
    </filterColumn>
  </autoFilter>
  <conditionalFormatting sqref="K4">
    <cfRule type="expression" dxfId="65" priority="51">
      <formula>J4=J3</formula>
    </cfRule>
  </conditionalFormatting>
  <conditionalFormatting sqref="L4">
    <cfRule type="expression" dxfId="64" priority="50">
      <formula>J4=J3</formula>
    </cfRule>
  </conditionalFormatting>
  <conditionalFormatting sqref="M4">
    <cfRule type="expression" dxfId="63" priority="49">
      <formula>J4=J3</formula>
    </cfRule>
  </conditionalFormatting>
  <conditionalFormatting sqref="G3">
    <cfRule type="expression" dxfId="62" priority="48">
      <formula>F3=F2</formula>
    </cfRule>
  </conditionalFormatting>
  <conditionalFormatting sqref="H3">
    <cfRule type="expression" dxfId="61" priority="47">
      <formula>F3=F2</formula>
    </cfRule>
  </conditionalFormatting>
  <conditionalFormatting sqref="I3">
    <cfRule type="expression" dxfId="60" priority="46">
      <formula>F3=F2</formula>
    </cfRule>
  </conditionalFormatting>
  <conditionalFormatting sqref="J4">
    <cfRule type="cellIs" dxfId="59" priority="45" operator="equal">
      <formula>J3</formula>
    </cfRule>
  </conditionalFormatting>
  <conditionalFormatting sqref="F3">
    <cfRule type="cellIs" dxfId="58" priority="43" operator="equal">
      <formula>F2</formula>
    </cfRule>
  </conditionalFormatting>
  <conditionalFormatting sqref="B2">
    <cfRule type="cellIs" dxfId="57" priority="41" operator="equal">
      <formula>B1</formula>
    </cfRule>
  </conditionalFormatting>
  <conditionalFormatting sqref="C2">
    <cfRule type="expression" dxfId="56" priority="37">
      <formula>B2=B1</formula>
    </cfRule>
  </conditionalFormatting>
  <conditionalFormatting sqref="D2">
    <cfRule type="expression" dxfId="55" priority="36">
      <formula>B2=B1</formula>
    </cfRule>
  </conditionalFormatting>
  <conditionalFormatting sqref="E2">
    <cfRule type="expression" dxfId="54" priority="35">
      <formula>B2=B1</formula>
    </cfRule>
  </conditionalFormatting>
  <conditionalFormatting sqref="B2">
    <cfRule type="expression" dxfId="53" priority="31">
      <formula>$A2=1</formula>
    </cfRule>
  </conditionalFormatting>
  <conditionalFormatting sqref="C2">
    <cfRule type="expression" dxfId="52" priority="30">
      <formula>$A2=1</formula>
    </cfRule>
  </conditionalFormatting>
  <conditionalFormatting sqref="D2">
    <cfRule type="expression" dxfId="51" priority="29">
      <formula>$A2=1</formula>
    </cfRule>
  </conditionalFormatting>
  <conditionalFormatting sqref="E2">
    <cfRule type="expression" dxfId="50" priority="28">
      <formula>$A2=1</formula>
    </cfRule>
  </conditionalFormatting>
  <conditionalFormatting sqref="B3:B469">
    <cfRule type="cellIs" dxfId="49" priority="27" operator="equal">
      <formula>B2</formula>
    </cfRule>
  </conditionalFormatting>
  <conditionalFormatting sqref="C3:C469">
    <cfRule type="expression" dxfId="48" priority="26">
      <formula>B3=B2</formula>
    </cfRule>
  </conditionalFormatting>
  <conditionalFormatting sqref="D3:D469">
    <cfRule type="expression" dxfId="47" priority="25">
      <formula>B3=B2</formula>
    </cfRule>
  </conditionalFormatting>
  <conditionalFormatting sqref="E3:E469">
    <cfRule type="expression" dxfId="46" priority="24">
      <formula>B3=B2</formula>
    </cfRule>
  </conditionalFormatting>
  <conditionalFormatting sqref="B3:B469">
    <cfRule type="expression" dxfId="45" priority="23">
      <formula>$A3=1</formula>
    </cfRule>
  </conditionalFormatting>
  <conditionalFormatting sqref="C3:C469">
    <cfRule type="expression" dxfId="44" priority="22">
      <formula>$A3=1</formula>
    </cfRule>
  </conditionalFormatting>
  <conditionalFormatting sqref="D3:D469">
    <cfRule type="expression" dxfId="43" priority="21">
      <formula>$A3=1</formula>
    </cfRule>
  </conditionalFormatting>
  <conditionalFormatting sqref="E3:E469">
    <cfRule type="expression" dxfId="42" priority="20">
      <formula>$A3=1</formula>
    </cfRule>
  </conditionalFormatting>
  <conditionalFormatting sqref="F3:I3">
    <cfRule type="expression" dxfId="41" priority="19">
      <formula>$A3=2</formula>
    </cfRule>
  </conditionalFormatting>
  <conditionalFormatting sqref="G4:G469">
    <cfRule type="expression" dxfId="40" priority="18">
      <formula>F4=F3</formula>
    </cfRule>
  </conditionalFormatting>
  <conditionalFormatting sqref="H4:H469">
    <cfRule type="expression" dxfId="39" priority="17">
      <formula>F4=F3</formula>
    </cfRule>
  </conditionalFormatting>
  <conditionalFormatting sqref="I4:I469">
    <cfRule type="expression" dxfId="38" priority="16">
      <formula>F4=F3</formula>
    </cfRule>
  </conditionalFormatting>
  <conditionalFormatting sqref="F4:F469">
    <cfRule type="cellIs" dxfId="37" priority="15" operator="equal">
      <formula>F3</formula>
    </cfRule>
  </conditionalFormatting>
  <conditionalFormatting sqref="F4:I469">
    <cfRule type="expression" dxfId="36" priority="14">
      <formula>$A4=2</formula>
    </cfRule>
  </conditionalFormatting>
  <conditionalFormatting sqref="J4:M4">
    <cfRule type="expression" dxfId="35" priority="13">
      <formula>$A4=3</formula>
    </cfRule>
  </conditionalFormatting>
  <conditionalFormatting sqref="K5:K469">
    <cfRule type="expression" dxfId="34" priority="12">
      <formula>J5=J4</formula>
    </cfRule>
  </conditionalFormatting>
  <conditionalFormatting sqref="L5:L469">
    <cfRule type="expression" dxfId="33" priority="11">
      <formula>J5=J4</formula>
    </cfRule>
  </conditionalFormatting>
  <conditionalFormatting sqref="M5:M469">
    <cfRule type="expression" dxfId="32" priority="10">
      <formula>J5=J4</formula>
    </cfRule>
  </conditionalFormatting>
  <conditionalFormatting sqref="J5:J469">
    <cfRule type="cellIs" dxfId="31" priority="9" operator="equal">
      <formula>J4</formula>
    </cfRule>
  </conditionalFormatting>
  <conditionalFormatting sqref="J5:M469">
    <cfRule type="expression" dxfId="30" priority="8">
      <formula>$A5=3</formula>
    </cfRule>
  </conditionalFormatting>
  <conditionalFormatting sqref="N5:R5 Q2:Q469 R6:R469">
    <cfRule type="expression" dxfId="29" priority="7">
      <formula>$A2=4</formula>
    </cfRule>
  </conditionalFormatting>
  <conditionalFormatting sqref="R5:R469">
    <cfRule type="expression" dxfId="28" priority="6">
      <formula>$A5=4</formula>
    </cfRule>
  </conditionalFormatting>
  <conditionalFormatting sqref="N6:Q469">
    <cfRule type="expression" dxfId="27" priority="5">
      <formula>$A6=4</formula>
    </cfRule>
  </conditionalFormatting>
  <conditionalFormatting sqref="Q2">
    <cfRule type="expression" dxfId="26" priority="3">
      <formula>$K2&lt;&gt;""</formula>
    </cfRule>
  </conditionalFormatting>
  <conditionalFormatting sqref="Q2:Q469">
    <cfRule type="expression" dxfId="25" priority="2">
      <formula>$K2&lt;&gt;""</formula>
    </cfRule>
  </conditionalFormatting>
  <conditionalFormatting sqref="R1:R1048576">
    <cfRule type="containsErrors" dxfId="24" priority="1">
      <formula>ISERROR(R1)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E349"/>
  <sheetViews>
    <sheetView workbookViewId="0">
      <selection activeCell="C39" sqref="C39"/>
    </sheetView>
  </sheetViews>
  <sheetFormatPr baseColWidth="10" defaultRowHeight="15" x14ac:dyDescent="0.25"/>
  <cols>
    <col min="2" max="2" width="71.5703125" style="2" customWidth="1"/>
    <col min="3" max="3" width="13" bestFit="1" customWidth="1"/>
  </cols>
  <sheetData>
    <row r="1" spans="2:5" x14ac:dyDescent="0.25">
      <c r="B1" s="2" t="s">
        <v>477</v>
      </c>
      <c r="C1" t="s">
        <v>478</v>
      </c>
    </row>
    <row r="2" spans="2:5" ht="45" x14ac:dyDescent="0.25">
      <c r="B2" s="2" t="s">
        <v>143</v>
      </c>
      <c r="C2" s="65">
        <f>+AVERAGEIFS('PA 2021'!$AI$9:$AI$107,'PA 2021'!$O$9:$O$107,B2)</f>
        <v>0.58503357108600929</v>
      </c>
      <c r="E2" s="65">
        <f>+SUMPRODUCT(('PA 2021'!$O$9:$O$107=B2)*1,'PA 2021'!$AI$9:$AI$107,'PA 2021'!$Y$9:$Y$107)</f>
        <v>0.45272038040428164</v>
      </c>
    </row>
    <row r="3" spans="2:5" ht="45" x14ac:dyDescent="0.25">
      <c r="B3" s="2" t="s">
        <v>145</v>
      </c>
      <c r="C3" s="65">
        <f>+AVERAGEIFS('PA 2021'!$AI$9:$AI$107,'PA 2021'!$O$9:$O$107,B3)</f>
        <v>1</v>
      </c>
      <c r="E3" s="65">
        <f>+SUMPRODUCT(('PA 2021'!$O$9:$O$107=B3)*1,'PA 2021'!$AI$9:$AI$107,'PA 2021'!$Y$9:$Y$107)</f>
        <v>2</v>
      </c>
    </row>
    <row r="4" spans="2:5" ht="60" x14ac:dyDescent="0.25">
      <c r="B4" s="2" t="s">
        <v>144</v>
      </c>
      <c r="C4" s="65">
        <f>+AVERAGEIFS('PA 2021'!$AI$9:$AI$107,'PA 2021'!$O$9:$O$107,B4)</f>
        <v>0.44444444444444448</v>
      </c>
      <c r="E4" s="65">
        <f>+SUMPRODUCT(('PA 2021'!$O$9:$O$107=B4)*1,'PA 2021'!$AI$9:$AI$107,'PA 2021'!$Y$9:$Y$107)</f>
        <v>0.93333333333333335</v>
      </c>
    </row>
    <row r="5" spans="2:5" ht="45" x14ac:dyDescent="0.25">
      <c r="B5" s="2" t="s">
        <v>142</v>
      </c>
      <c r="C5" s="65">
        <f>+AVERAGEIFS('PA 2021'!$AI$9:$AI$107,'PA 2021'!$O$9:$O$107,B5)</f>
        <v>0.66666666666666663</v>
      </c>
      <c r="E5" s="65">
        <f>+SUMPRODUCT(('PA 2021'!$O$9:$O$107=B5)*1,'PA 2021'!$AI$9:$AI$107,'PA 2021'!$Y$9:$Y$107)</f>
        <v>0.8</v>
      </c>
    </row>
    <row r="6" spans="2:5" ht="30" x14ac:dyDescent="0.25">
      <c r="B6" s="2" t="s">
        <v>493</v>
      </c>
      <c r="C6" s="65" t="e">
        <f>+AVERAGEIFS('PA 2021'!$AI$9:$AI$107,'PA 2021'!$O$9:$O$107,B6)</f>
        <v>#DIV/0!</v>
      </c>
      <c r="E6" s="65">
        <f>+SUMPRODUCT(('PA 2021'!$O$9:$O$107=B6)*1,'PA 2021'!$AI$9:$AI$107,'PA 2021'!$Y$9:$Y$107)</f>
        <v>0</v>
      </c>
    </row>
    <row r="7" spans="2:5" ht="30" x14ac:dyDescent="0.25">
      <c r="B7" s="2" t="s">
        <v>140</v>
      </c>
      <c r="C7" s="65">
        <f>+AVERAGEIFS('PA 2021'!$AI$9:$AI$107,'PA 2021'!$O$9:$O$107,B7)</f>
        <v>0.74444444444444435</v>
      </c>
      <c r="E7" s="65">
        <f>+SUMPRODUCT(('PA 2021'!$O$9:$O$107=B7)*1,'PA 2021'!$AI$9:$AI$107,'PA 2021'!$Y$9:$Y$107)</f>
        <v>1.3233333333333333</v>
      </c>
    </row>
    <row r="8" spans="2:5" x14ac:dyDescent="0.25">
      <c r="B8" s="2" t="s">
        <v>776</v>
      </c>
      <c r="C8" s="65">
        <f>+AVERAGEIFS('PA 2021'!$AI$9:$AI$107,'PA 2021'!$O$9:$O$107,B8)</f>
        <v>0.60324675324675325</v>
      </c>
      <c r="E8" s="65">
        <f>+SUMPRODUCT(('PA 2021'!$O$9:$O$107=B8)*1,'PA 2021'!$AI$9:$AI$107,'PA 2021'!$Y$9:$Y$107)</f>
        <v>1.7485714285714289</v>
      </c>
    </row>
    <row r="9" spans="2:5" ht="60" x14ac:dyDescent="0.25">
      <c r="B9" s="2" t="s">
        <v>481</v>
      </c>
      <c r="C9" s="65">
        <f>+AVERAGEIFS('PA 2021'!$AI$9:$AI$107,'PA 2021'!$O$9:$O$107,B9)</f>
        <v>0.53333333333333333</v>
      </c>
      <c r="E9" s="65">
        <f>+SUMPRODUCT(('PA 2021'!$O$9:$O$107=B9)*1,'PA 2021'!$AI$9:$AI$107,'PA 2021'!$Y$9:$Y$107)</f>
        <v>1.05</v>
      </c>
    </row>
    <row r="10" spans="2:5" ht="30" x14ac:dyDescent="0.25">
      <c r="B10" s="2" t="s">
        <v>134</v>
      </c>
      <c r="C10" s="65">
        <f>+AVERAGEIFS('PA 2021'!$AI$9:$AI$107,'PA 2021'!$O$9:$O$107,B10)</f>
        <v>0.78333333333333333</v>
      </c>
      <c r="E10" s="65">
        <f>+SUMPRODUCT(('PA 2021'!$O$9:$O$107=B10)*1,'PA 2021'!$AI$9:$AI$107,'PA 2021'!$Y$9:$Y$107)</f>
        <v>1.52</v>
      </c>
    </row>
    <row r="11" spans="2:5" x14ac:dyDescent="0.25">
      <c r="B11" s="2" t="s">
        <v>777</v>
      </c>
      <c r="C11" s="65">
        <f>+AVERAGEIFS('PA 2021'!$AI$9:$AI$107,'PA 2021'!$O$9:$O$107,B11)</f>
        <v>0.7857142857142857</v>
      </c>
      <c r="E11" s="65">
        <f>+SUMPRODUCT(('PA 2021'!$O$9:$O$107=B11)*1,'PA 2021'!$AI$9:$AI$107,'PA 2021'!$Y$9:$Y$107)</f>
        <v>1.5714285714285714</v>
      </c>
    </row>
    <row r="12" spans="2:5" ht="60" x14ac:dyDescent="0.25">
      <c r="B12" s="2" t="s">
        <v>483</v>
      </c>
      <c r="C12" s="65">
        <f>+AVERAGEIFS('PA 2021'!$AI$9:$AI$107,'PA 2021'!$O$9:$O$107,B12)</f>
        <v>0.66666666666666663</v>
      </c>
      <c r="E12" s="65">
        <f>+SUMPRODUCT(('PA 2021'!$O$9:$O$107=B12)*1,'PA 2021'!$AI$9:$AI$107,'PA 2021'!$Y$9:$Y$107)</f>
        <v>1.3333333333333333</v>
      </c>
    </row>
    <row r="13" spans="2:5" ht="60" x14ac:dyDescent="0.25">
      <c r="B13" s="2" t="s">
        <v>148</v>
      </c>
      <c r="C13" s="65">
        <f>+AVERAGEIFS('PA 2021'!$AI$9:$AI$107,'PA 2021'!$O$9:$O$107,B13)</f>
        <v>0</v>
      </c>
      <c r="E13" s="65">
        <f>+SUMPRODUCT(('PA 2021'!$O$9:$O$107=B13)*1,'PA 2021'!$AI$9:$AI$107,'PA 2021'!$Y$9:$Y$107)</f>
        <v>0</v>
      </c>
    </row>
    <row r="14" spans="2:5" ht="60" x14ac:dyDescent="0.25">
      <c r="B14" s="2" t="s">
        <v>151</v>
      </c>
      <c r="C14" s="65">
        <f>+AVERAGEIFS('PA 2021'!$AI$9:$AI$107,'PA 2021'!$O$9:$O$107,B14)</f>
        <v>1</v>
      </c>
      <c r="E14" s="65">
        <f>+SUMPRODUCT(('PA 2021'!$O$9:$O$107=B14)*1,'PA 2021'!$AI$9:$AI$107,'PA 2021'!$Y$9:$Y$107)</f>
        <v>1</v>
      </c>
    </row>
    <row r="15" spans="2:5" ht="45" x14ac:dyDescent="0.25">
      <c r="B15" s="2" t="s">
        <v>778</v>
      </c>
      <c r="C15" s="65">
        <f>+AVERAGEIFS('PA 2021'!$AI$9:$AI$107,'PA 2021'!$O$9:$O$107,B15)</f>
        <v>0.78333333333333333</v>
      </c>
      <c r="E15" s="65">
        <f>+SUMPRODUCT(('PA 2021'!$O$9:$O$107=B15)*1,'PA 2021'!$AI$9:$AI$107,'PA 2021'!$Y$9:$Y$107)</f>
        <v>1.5599999999999996</v>
      </c>
    </row>
    <row r="16" spans="2:5" x14ac:dyDescent="0.25">
      <c r="B16" s="2" t="s">
        <v>779</v>
      </c>
      <c r="C16" s="65">
        <f>+AVERAGEIFS('PA 2021'!$AI$9:$AI$107,'PA 2021'!$O$9:$O$107,B16)</f>
        <v>0.70199862755189579</v>
      </c>
      <c r="E16" s="65">
        <f>+SUMPRODUCT(('PA 2021'!$O$9:$O$107=B16)*1,'PA 2021'!$AI$9:$AI$107,'PA 2021'!$Y$9:$Y$107)</f>
        <v>1.0529979413278436</v>
      </c>
    </row>
    <row r="17" spans="2:5" x14ac:dyDescent="0.25">
      <c r="B17" s="2" t="s">
        <v>780</v>
      </c>
      <c r="C17" s="65" t="e">
        <f>+AVERAGEIFS('PA 2021'!$AI$9:$AI$107,'PA 2021'!$O$9:$O$107,B17)</f>
        <v>#DIV/0!</v>
      </c>
      <c r="E17" s="65">
        <f>+SUMPRODUCT(('PA 2021'!$O$9:$O$107=B17)*1,'PA 2021'!$AI$9:$AI$107,'PA 2021'!$Y$9:$Y$107)</f>
        <v>0</v>
      </c>
    </row>
    <row r="18" spans="2:5" ht="30" x14ac:dyDescent="0.25">
      <c r="B18" s="2" t="s">
        <v>114</v>
      </c>
      <c r="C18" s="65" t="e">
        <f>+AVERAGEIFS('PA 2021'!$AI$9:$AI$107,'PA 2021'!$O$9:$O$107,B18)</f>
        <v>#DIV/0!</v>
      </c>
      <c r="E18" s="65">
        <f>+SUMPRODUCT(('PA 2021'!$O$9:$O$107=B18)*1,'PA 2021'!$AI$9:$AI$107,'PA 2021'!$Y$9:$Y$107)</f>
        <v>0</v>
      </c>
    </row>
    <row r="19" spans="2:5" ht="30" x14ac:dyDescent="0.25">
      <c r="B19" s="2" t="s">
        <v>122</v>
      </c>
      <c r="C19" s="65" t="e">
        <f>+AVERAGEIFS('PA 2021'!$AI$9:$AI$107,'PA 2021'!$O$9:$O$107,B19)</f>
        <v>#DIV/0!</v>
      </c>
      <c r="D19" t="s">
        <v>1038</v>
      </c>
      <c r="E19" s="65">
        <f>+SUMPRODUCT(('PA 2021'!$O$9:$O$107=B19)*1,'PA 2021'!$AI$9:$AI$107,'PA 2021'!$Y$9:$Y$107)</f>
        <v>0</v>
      </c>
    </row>
    <row r="20" spans="2:5" ht="45" x14ac:dyDescent="0.25">
      <c r="B20" s="2" t="s">
        <v>121</v>
      </c>
      <c r="C20" s="65" t="e">
        <f>+AVERAGEIFS('PA 2021'!$AI$9:$AI$107,'PA 2021'!$O$9:$O$107,B20)</f>
        <v>#DIV/0!</v>
      </c>
      <c r="E20" s="65">
        <f>+SUMPRODUCT(('PA 2021'!$O$9:$O$107=B20)*1,'PA 2021'!$AI$9:$AI$107,'PA 2021'!$Y$9:$Y$107)</f>
        <v>0</v>
      </c>
    </row>
    <row r="21" spans="2:5" x14ac:dyDescent="0.25">
      <c r="B21" s="2" t="s">
        <v>120</v>
      </c>
      <c r="C21" s="65" t="e">
        <f>+AVERAGEIFS('PA 2021'!$AI$9:$AI$107,'PA 2021'!$O$9:$O$107,B21)</f>
        <v>#DIV/0!</v>
      </c>
      <c r="E21" s="65">
        <f>+SUMPRODUCT(('PA 2021'!$O$9:$O$107=B21)*1,'PA 2021'!$AI$9:$AI$107,'PA 2021'!$Y$9:$Y$107)</f>
        <v>0</v>
      </c>
    </row>
    <row r="22" spans="2:5" ht="30" x14ac:dyDescent="0.25">
      <c r="B22" s="2" t="s">
        <v>123</v>
      </c>
      <c r="C22" s="65" t="e">
        <f>+AVERAGEIFS('PA 2021'!$AI$9:$AI$107,'PA 2021'!$O$9:$O$107,B22)</f>
        <v>#DIV/0!</v>
      </c>
      <c r="E22" s="65">
        <f>+SUMPRODUCT(('PA 2021'!$O$9:$O$107=B22)*1,'PA 2021'!$AI$9:$AI$107,'PA 2021'!$Y$9:$Y$107)</f>
        <v>0</v>
      </c>
    </row>
    <row r="23" spans="2:5" ht="45" x14ac:dyDescent="0.25">
      <c r="B23" s="2" t="s">
        <v>124</v>
      </c>
      <c r="C23" s="65" t="e">
        <f>+AVERAGEIFS('PA 2021'!$AI$9:$AI$107,'PA 2021'!$O$9:$O$107,B23)</f>
        <v>#DIV/0!</v>
      </c>
      <c r="E23" s="65">
        <f>+SUMPRODUCT(('PA 2021'!$O$9:$O$107=B23)*1,'PA 2021'!$AI$9:$AI$107,'PA 2021'!$Y$9:$Y$107)</f>
        <v>0</v>
      </c>
    </row>
    <row r="24" spans="2:5" ht="30" x14ac:dyDescent="0.25">
      <c r="B24" s="2" t="s">
        <v>118</v>
      </c>
      <c r="C24" s="65" t="e">
        <f>+AVERAGEIFS('PA 2021'!$AI$9:$AI$107,'PA 2021'!$O$9:$O$107,B24)</f>
        <v>#DIV/0!</v>
      </c>
      <c r="E24" s="65">
        <f>+SUMPRODUCT(('PA 2021'!$O$9:$O$107=B24)*1,'PA 2021'!$AI$9:$AI$107,'PA 2021'!$Y$9:$Y$107)</f>
        <v>0</v>
      </c>
    </row>
    <row r="25" spans="2:5" ht="30" x14ac:dyDescent="0.25">
      <c r="B25" s="2" t="s">
        <v>117</v>
      </c>
      <c r="C25" s="65" t="e">
        <f>+AVERAGEIFS('PA 2021'!$AI$9:$AI$107,'PA 2021'!$O$9:$O$107,B25)</f>
        <v>#DIV/0!</v>
      </c>
      <c r="E25" s="65">
        <f>+SUMPRODUCT(('PA 2021'!$O$9:$O$107=B25)*1,'PA 2021'!$AI$9:$AI$107,'PA 2021'!$Y$9:$Y$107)</f>
        <v>0</v>
      </c>
    </row>
    <row r="26" spans="2:5" ht="30" x14ac:dyDescent="0.25">
      <c r="B26" s="2" t="s">
        <v>129</v>
      </c>
      <c r="C26" s="65" t="e">
        <f>+AVERAGEIFS('PA 2021'!$AI$9:$AI$107,'PA 2021'!$O$9:$O$107,B26)</f>
        <v>#DIV/0!</v>
      </c>
      <c r="E26" s="65">
        <f>+SUMPRODUCT(('PA 2021'!$O$9:$O$107=B26)*1,'PA 2021'!$AI$9:$AI$107,'PA 2021'!$Y$9:$Y$107)</f>
        <v>0</v>
      </c>
    </row>
    <row r="27" spans="2:5" ht="30" x14ac:dyDescent="0.25">
      <c r="B27" s="2" t="s">
        <v>781</v>
      </c>
      <c r="C27" s="65" t="e">
        <f>+AVERAGEIFS('PA 2021'!$AI$9:$AI$107,'PA 2021'!$O$9:$O$107,B27)</f>
        <v>#DIV/0!</v>
      </c>
      <c r="E27" s="65">
        <f>+SUMPRODUCT(('PA 2021'!$O$9:$O$107=B27)*1,'PA 2021'!$AI$9:$AI$107,'PA 2021'!$Y$9:$Y$107)</f>
        <v>0</v>
      </c>
    </row>
    <row r="28" spans="2:5" x14ac:dyDescent="0.25">
      <c r="B28" s="2" t="s">
        <v>639</v>
      </c>
      <c r="C28" s="65" t="e">
        <f>+AVERAGEIFS('PA 2021'!$AI$9:$AI$107,'PA 2021'!$O$9:$O$107,B28)</f>
        <v>#DIV/0!</v>
      </c>
      <c r="E28" s="65">
        <f>+SUMPRODUCT(('PA 2021'!$O$9:$O$107=B28)*1,'PA 2021'!$AI$9:$AI$107,'PA 2021'!$Y$9:$Y$107)</f>
        <v>0</v>
      </c>
    </row>
    <row r="29" spans="2:5" ht="60" x14ac:dyDescent="0.25">
      <c r="B29" s="2" t="s">
        <v>782</v>
      </c>
      <c r="C29" s="65" t="e">
        <f>+AVERAGEIFS('PA 2021'!$AI$9:$AI$107,'PA 2021'!$O$9:$O$107,B29)</f>
        <v>#DIV/0!</v>
      </c>
      <c r="E29" s="65">
        <f>+SUMPRODUCT(('PA 2021'!$O$9:$O$107=B29)*1,'PA 2021'!$AI$9:$AI$107,'PA 2021'!$Y$9:$Y$107)</f>
        <v>0</v>
      </c>
    </row>
    <row r="30" spans="2:5" ht="30" x14ac:dyDescent="0.25">
      <c r="B30" s="2" t="s">
        <v>131</v>
      </c>
      <c r="C30" s="65" t="e">
        <f>+AVERAGEIFS('PA 2021'!$AI$9:$AI$107,'PA 2021'!$O$9:$O$107,B30)</f>
        <v>#DIV/0!</v>
      </c>
      <c r="E30" s="65">
        <f>+SUMPRODUCT(('PA 2021'!$O$9:$O$107=B30)*1,'PA 2021'!$AI$9:$AI$107,'PA 2021'!$Y$9:$Y$107)</f>
        <v>0</v>
      </c>
    </row>
    <row r="31" spans="2:5" ht="30" x14ac:dyDescent="0.25">
      <c r="B31" s="2" t="s">
        <v>783</v>
      </c>
      <c r="C31" s="65" t="e">
        <f>+AVERAGEIFS('PA 2021'!$AI$9:$AI$107,'PA 2021'!$O$9:$O$107,B31)</f>
        <v>#DIV/0!</v>
      </c>
      <c r="E31" s="65">
        <f>+SUMPRODUCT(('PA 2021'!$O$9:$O$107=B31)*1,'PA 2021'!$AI$9:$AI$107,'PA 2021'!$Y$9:$Y$107)</f>
        <v>0</v>
      </c>
    </row>
    <row r="32" spans="2:5" ht="45" x14ac:dyDescent="0.25">
      <c r="B32" s="2" t="s">
        <v>111</v>
      </c>
      <c r="C32" s="65">
        <f>+AVERAGEIFS('PA 2021'!$AI$9:$AI$107,'PA 2021'!$O$9:$O$107,B32)</f>
        <v>1</v>
      </c>
      <c r="E32" s="65">
        <f>+SUMPRODUCT(('PA 2021'!$O$9:$O$107=B32)*1,'PA 2021'!$AI$9:$AI$107,'PA 2021'!$Y$9:$Y$107)</f>
        <v>2</v>
      </c>
    </row>
    <row r="33" spans="2:5" ht="45" x14ac:dyDescent="0.25">
      <c r="B33" s="2" t="s">
        <v>784</v>
      </c>
      <c r="C33" s="65">
        <f>+AVERAGEIFS('PA 2021'!$AI$9:$AI$107,'PA 2021'!$O$9:$O$107,B33)</f>
        <v>0.25428571428571428</v>
      </c>
      <c r="E33" s="65">
        <f>+SUMPRODUCT(('PA 2021'!$O$9:$O$107=B33)*1,'PA 2021'!$AI$9:$AI$107,'PA 2021'!$Y$9:$Y$107)</f>
        <v>0.56571428571428561</v>
      </c>
    </row>
    <row r="34" spans="2:5" ht="30" x14ac:dyDescent="0.25">
      <c r="B34" s="2" t="s">
        <v>785</v>
      </c>
      <c r="C34" s="65">
        <f>+AVERAGEIFS('PA 2021'!$AI$9:$AI$107,'PA 2021'!$O$9:$O$107,B34)</f>
        <v>1</v>
      </c>
      <c r="E34" s="65">
        <f>+SUMPRODUCT(('PA 2021'!$O$9:$O$107=B34)*1,'PA 2021'!$AI$9:$AI$107,'PA 2021'!$Y$9:$Y$107)</f>
        <v>1</v>
      </c>
    </row>
    <row r="35" spans="2:5" ht="45" x14ac:dyDescent="0.25">
      <c r="B35" s="2" t="s">
        <v>786</v>
      </c>
      <c r="C35" s="65">
        <f>+AVERAGEIFS('PA 2021'!$AI$9:$AI$107,'PA 2021'!$O$9:$O$107,B35)</f>
        <v>1</v>
      </c>
      <c r="E35" s="65">
        <f>+SUMPRODUCT(('PA 2021'!$O$9:$O$107=B35)*1,'PA 2021'!$AI$9:$AI$107,'PA 2021'!$Y$9:$Y$107)</f>
        <v>2</v>
      </c>
    </row>
    <row r="36" spans="2:5" ht="30" x14ac:dyDescent="0.25">
      <c r="B36" s="2" t="s">
        <v>105</v>
      </c>
      <c r="C36" s="65" t="e">
        <f>+AVERAGEIFS('PA 2021'!$AI$9:$AI$107,'PA 2021'!$O$9:$O$107,B36)</f>
        <v>#DIV/0!</v>
      </c>
      <c r="E36" s="65">
        <f>+SUMPRODUCT(('PA 2021'!$O$9:$O$107=B36)*1,'PA 2021'!$AI$9:$AI$107,'PA 2021'!$Y$9:$Y$107)</f>
        <v>0</v>
      </c>
    </row>
    <row r="37" spans="2:5" ht="30" x14ac:dyDescent="0.25">
      <c r="B37" s="2" t="s">
        <v>104</v>
      </c>
      <c r="C37" s="65" t="e">
        <f>+AVERAGEIFS('PA 2021'!$AI$9:$AI$107,'PA 2021'!$O$9:$O$107,B37)</f>
        <v>#DIV/0!</v>
      </c>
      <c r="E37" s="65">
        <f>+SUMPRODUCT(('PA 2021'!$O$9:$O$107=B37)*1,'PA 2021'!$AI$9:$AI$107,'PA 2021'!$Y$9:$Y$107)</f>
        <v>0</v>
      </c>
    </row>
    <row r="38" spans="2:5" ht="30" x14ac:dyDescent="0.25">
      <c r="B38" s="2" t="s">
        <v>30</v>
      </c>
      <c r="C38" s="65" t="e">
        <f>+AVERAGEIFS('PA 2021'!$AI$9:$AI$107,'PA 2021'!$O$9:$O$107,B38)</f>
        <v>#DIV/0!</v>
      </c>
      <c r="E38" s="65">
        <f>+SUMPRODUCT(('PA 2021'!$O$9:$O$107=B38)*1,'PA 2021'!$AI$9:$AI$107,'PA 2021'!$Y$9:$Y$107)</f>
        <v>0</v>
      </c>
    </row>
    <row r="39" spans="2:5" ht="75" x14ac:dyDescent="0.25">
      <c r="B39" s="2" t="s">
        <v>787</v>
      </c>
      <c r="C39" s="65" t="e">
        <f>+AVERAGEIFS('PA 2021'!$AI$9:$AI$107,'PA 2021'!$O$9:$O$107,B39)</f>
        <v>#VALUE!</v>
      </c>
      <c r="E39" s="65">
        <f>+SUMPRODUCT(('PA 2021'!$O$9:$O$107=B39)*1,'PA 2021'!$AI$9:$AI$107,'PA 2021'!$Y$9:$Y$107)</f>
        <v>0</v>
      </c>
    </row>
    <row r="40" spans="2:5" ht="60" x14ac:dyDescent="0.25">
      <c r="B40" s="2" t="s">
        <v>788</v>
      </c>
      <c r="C40" s="65" t="e">
        <f>+AVERAGEIFS('PA 2021'!$AI$9:$AI$107,'PA 2021'!$O$9:$O$107,B40)</f>
        <v>#DIV/0!</v>
      </c>
      <c r="E40" s="65">
        <f>+SUMPRODUCT(('PA 2021'!$O$9:$O$107=B40)*1,'PA 2021'!$AI$9:$AI$107,'PA 2021'!$Y$9:$Y$107)</f>
        <v>0</v>
      </c>
    </row>
    <row r="41" spans="2:5" ht="45" x14ac:dyDescent="0.25">
      <c r="B41" s="2" t="s">
        <v>154</v>
      </c>
      <c r="C41" s="65" t="e">
        <f>+AVERAGEIFS('PA 2021'!$AI$9:$AI$107,'PA 2021'!$O$9:$O$107,B41)</f>
        <v>#DIV/0!</v>
      </c>
      <c r="E41" s="65">
        <f>+SUMPRODUCT(('PA 2021'!$O$9:$O$107=B41)*1,'PA 2021'!$AI$9:$AI$107,'PA 2021'!$Y$9:$Y$107)</f>
        <v>0</v>
      </c>
    </row>
    <row r="42" spans="2:5" ht="45" x14ac:dyDescent="0.25">
      <c r="B42" s="2" t="s">
        <v>155</v>
      </c>
      <c r="C42" s="65" t="e">
        <f>+AVERAGEIFS('PA 2021'!$AI$9:$AI$107,'PA 2021'!$O$9:$O$107,B42)</f>
        <v>#DIV/0!</v>
      </c>
      <c r="E42" s="65">
        <f>+SUMPRODUCT(('PA 2021'!$O$9:$O$107=B42)*1,'PA 2021'!$AI$9:$AI$107,'PA 2021'!$Y$9:$Y$107)</f>
        <v>0</v>
      </c>
    </row>
    <row r="43" spans="2:5" x14ac:dyDescent="0.25">
      <c r="B43" s="2" t="s">
        <v>35</v>
      </c>
      <c r="C43" s="65">
        <f>+AVERAGEIFS('PA 2021'!$AI$9:$AI$107,'PA 2021'!$O$9:$O$107,B43)</f>
        <v>0.86458333333333326</v>
      </c>
      <c r="E43" s="65">
        <f>+SUMPRODUCT(('PA 2021'!$O$9:$O$107=B43)*1,'PA 2021'!$AI$9:$AI$107,'PA 2021'!$Y$9:$Y$107)</f>
        <v>1.7291666666666665</v>
      </c>
    </row>
    <row r="44" spans="2:5" x14ac:dyDescent="0.25">
      <c r="B44" s="2" t="s">
        <v>34</v>
      </c>
      <c r="C44" s="65">
        <f>+AVERAGEIFS('PA 2021'!$AI$9:$AI$107,'PA 2021'!$O$9:$O$107,B44)</f>
        <v>0.3666666666666667</v>
      </c>
      <c r="E44" s="65">
        <f>+SUMPRODUCT(('PA 2021'!$O$9:$O$107=B44)*1,'PA 2021'!$AI$9:$AI$107,'PA 2021'!$Y$9:$Y$107)</f>
        <v>0.76</v>
      </c>
    </row>
    <row r="45" spans="2:5" ht="45" x14ac:dyDescent="0.25">
      <c r="B45" s="2" t="s">
        <v>33</v>
      </c>
      <c r="C45" s="65">
        <f>+AVERAGEIFS('PA 2021'!$AI$9:$AI$107,'PA 2021'!$O$9:$O$107,B45)</f>
        <v>0.625</v>
      </c>
      <c r="E45" s="65">
        <f>+SUMPRODUCT(('PA 2021'!$O$9:$O$107=B45)*1,'PA 2021'!$AI$9:$AI$107,'PA 2021'!$Y$9:$Y$107)</f>
        <v>0.625</v>
      </c>
    </row>
    <row r="46" spans="2:5" ht="30" x14ac:dyDescent="0.25">
      <c r="B46" s="2" t="s">
        <v>94</v>
      </c>
      <c r="C46" s="65" t="e">
        <f>+AVERAGEIFS('PA 2021'!$AI$9:$AI$107,'PA 2021'!$O$9:$O$107,B46)</f>
        <v>#DIV/0!</v>
      </c>
      <c r="E46" s="65">
        <f>+SUMPRODUCT(('PA 2021'!$O$9:$O$107=B46)*1,'PA 2021'!$AI$9:$AI$107,'PA 2021'!$Y$9:$Y$107)</f>
        <v>0</v>
      </c>
    </row>
    <row r="47" spans="2:5" ht="30" x14ac:dyDescent="0.25">
      <c r="B47" s="2" t="s">
        <v>101</v>
      </c>
      <c r="C47" s="65" t="e">
        <f>+AVERAGEIFS('PA 2021'!$AI$9:$AI$107,'PA 2021'!$O$9:$O$107,B47)</f>
        <v>#DIV/0!</v>
      </c>
      <c r="E47" s="65">
        <f>+SUMPRODUCT(('PA 2021'!$O$9:$O$107=B47)*1,'PA 2021'!$AI$9:$AI$107,'PA 2021'!$Y$9:$Y$107)</f>
        <v>0</v>
      </c>
    </row>
    <row r="48" spans="2:5" ht="30" x14ac:dyDescent="0.25">
      <c r="B48" s="2" t="s">
        <v>96</v>
      </c>
      <c r="C48" s="65" t="e">
        <f>+AVERAGEIFS('PA 2021'!$AI$9:$AI$107,'PA 2021'!$O$9:$O$107,B48)</f>
        <v>#DIV/0!</v>
      </c>
      <c r="E48" s="65">
        <f>+SUMPRODUCT(('PA 2021'!$O$9:$O$107=B48)*1,'PA 2021'!$AI$9:$AI$107,'PA 2021'!$Y$9:$Y$107)</f>
        <v>0</v>
      </c>
    </row>
    <row r="49" spans="2:5" ht="45" x14ac:dyDescent="0.25">
      <c r="B49" s="2" t="s">
        <v>789</v>
      </c>
      <c r="C49" s="65" t="e">
        <f>+AVERAGEIFS('PA 2021'!$AI$9:$AI$107,'PA 2021'!$O$9:$O$107,B49)</f>
        <v>#DIV/0!</v>
      </c>
      <c r="E49" s="65">
        <f>+SUMPRODUCT(('PA 2021'!$O$9:$O$107=B49)*1,'PA 2021'!$AI$9:$AI$107,'PA 2021'!$Y$9:$Y$107)</f>
        <v>0</v>
      </c>
    </row>
    <row r="50" spans="2:5" ht="30" x14ac:dyDescent="0.25">
      <c r="B50" s="2" t="s">
        <v>95</v>
      </c>
      <c r="C50" s="65" t="e">
        <f>+AVERAGEIFS('PA 2021'!$AI$9:$AI$107,'PA 2021'!$O$9:$O$107,B50)</f>
        <v>#DIV/0!</v>
      </c>
      <c r="E50" s="65">
        <f>+SUMPRODUCT(('PA 2021'!$O$9:$O$107=B50)*1,'PA 2021'!$AI$9:$AI$107,'PA 2021'!$Y$9:$Y$107)</f>
        <v>0</v>
      </c>
    </row>
    <row r="51" spans="2:5" ht="30" x14ac:dyDescent="0.25">
      <c r="B51" s="2" t="s">
        <v>98</v>
      </c>
      <c r="C51" s="65" t="e">
        <f>+AVERAGEIFS('PA 2021'!$AI$9:$AI$107,'PA 2021'!$O$9:$O$107,B51)</f>
        <v>#DIV/0!</v>
      </c>
      <c r="E51" s="65">
        <f>+SUMPRODUCT(('PA 2021'!$O$9:$O$107=B51)*1,'PA 2021'!$AI$9:$AI$107,'PA 2021'!$Y$9:$Y$107)</f>
        <v>0</v>
      </c>
    </row>
    <row r="52" spans="2:5" ht="30" x14ac:dyDescent="0.25">
      <c r="B52" s="2" t="s">
        <v>790</v>
      </c>
      <c r="C52" s="65" t="e">
        <f>+AVERAGEIFS('PA 2021'!$AI$9:$AI$107,'PA 2021'!$O$9:$O$107,B52)</f>
        <v>#DIV/0!</v>
      </c>
      <c r="E52" s="65">
        <f>+SUMPRODUCT(('PA 2021'!$O$9:$O$107=B52)*1,'PA 2021'!$AI$9:$AI$107,'PA 2021'!$Y$9:$Y$107)</f>
        <v>0</v>
      </c>
    </row>
    <row r="53" spans="2:5" ht="45" x14ac:dyDescent="0.25">
      <c r="B53" s="2" t="s">
        <v>97</v>
      </c>
      <c r="C53" s="65" t="e">
        <f>+AVERAGEIFS('PA 2021'!$AI$9:$AI$107,'PA 2021'!$O$9:$O$107,B53)</f>
        <v>#DIV/0!</v>
      </c>
      <c r="E53" s="65">
        <f>+SUMPRODUCT(('PA 2021'!$O$9:$O$107=B53)*1,'PA 2021'!$AI$9:$AI$107,'PA 2021'!$Y$9:$Y$107)</f>
        <v>0</v>
      </c>
    </row>
    <row r="54" spans="2:5" ht="30" x14ac:dyDescent="0.25">
      <c r="B54" s="2" t="s">
        <v>67</v>
      </c>
      <c r="C54" s="65" t="e">
        <f>+AVERAGEIFS('PA 2021'!$AI$9:$AI$107,'PA 2021'!$O$9:$O$107,B54)</f>
        <v>#DIV/0!</v>
      </c>
      <c r="E54" s="65">
        <f>+SUMPRODUCT(('PA 2021'!$O$9:$O$107=B54)*1,'PA 2021'!$AI$9:$AI$107,'PA 2021'!$Y$9:$Y$107)</f>
        <v>0</v>
      </c>
    </row>
    <row r="55" spans="2:5" x14ac:dyDescent="0.25">
      <c r="B55" s="2" t="s">
        <v>73</v>
      </c>
      <c r="C55" s="65" t="e">
        <f>+AVERAGEIFS('PA 2021'!$AI$9:$AI$107,'PA 2021'!$O$9:$O$107,B55)</f>
        <v>#DIV/0!</v>
      </c>
      <c r="E55" s="65">
        <f>+SUMPRODUCT(('PA 2021'!$O$9:$O$107=B55)*1,'PA 2021'!$AI$9:$AI$107,'PA 2021'!$Y$9:$Y$107)</f>
        <v>0</v>
      </c>
    </row>
    <row r="56" spans="2:5" ht="30" x14ac:dyDescent="0.25">
      <c r="B56" s="2" t="s">
        <v>71</v>
      </c>
      <c r="C56" s="65" t="e">
        <f>+AVERAGEIFS('PA 2021'!$AI$9:$AI$107,'PA 2021'!$O$9:$O$107,B56)</f>
        <v>#DIV/0!</v>
      </c>
      <c r="E56" s="65">
        <f>+SUMPRODUCT(('PA 2021'!$O$9:$O$107=B56)*1,'PA 2021'!$AI$9:$AI$107,'PA 2021'!$Y$9:$Y$107)</f>
        <v>0</v>
      </c>
    </row>
    <row r="57" spans="2:5" x14ac:dyDescent="0.25">
      <c r="B57" s="2" t="s">
        <v>791</v>
      </c>
      <c r="C57" s="65" t="e">
        <f>+AVERAGEIFS('PA 2021'!$AI$9:$AI$107,'PA 2021'!$O$9:$O$107,B57)</f>
        <v>#DIV/0!</v>
      </c>
      <c r="E57" s="65">
        <f>+SUMPRODUCT(('PA 2021'!$O$9:$O$107=B57)*1,'PA 2021'!$AI$9:$AI$107,'PA 2021'!$Y$9:$Y$107)</f>
        <v>0</v>
      </c>
    </row>
    <row r="58" spans="2:5" x14ac:dyDescent="0.25">
      <c r="B58" s="2" t="s">
        <v>69</v>
      </c>
      <c r="C58" s="65" t="e">
        <f>+AVERAGEIFS('PA 2021'!$AI$9:$AI$107,'PA 2021'!$O$9:$O$107,B58)</f>
        <v>#DIV/0!</v>
      </c>
      <c r="E58" s="65">
        <f>+SUMPRODUCT(('PA 2021'!$O$9:$O$107=B58)*1,'PA 2021'!$AI$9:$AI$107,'PA 2021'!$Y$9:$Y$107)</f>
        <v>0</v>
      </c>
    </row>
    <row r="59" spans="2:5" ht="30" x14ac:dyDescent="0.25">
      <c r="B59" s="2" t="s">
        <v>66</v>
      </c>
      <c r="C59" s="65" t="e">
        <f>+AVERAGEIFS('PA 2021'!$AI$9:$AI$107,'PA 2021'!$O$9:$O$107,B59)</f>
        <v>#DIV/0!</v>
      </c>
      <c r="E59" s="65">
        <f>+SUMPRODUCT(('PA 2021'!$O$9:$O$107=B59)*1,'PA 2021'!$AI$9:$AI$107,'PA 2021'!$Y$9:$Y$107)</f>
        <v>0</v>
      </c>
    </row>
    <row r="60" spans="2:5" x14ac:dyDescent="0.25">
      <c r="B60" s="2" t="s">
        <v>70</v>
      </c>
      <c r="C60" s="65" t="e">
        <f>+AVERAGEIFS('PA 2021'!$AI$9:$AI$107,'PA 2021'!$O$9:$O$107,B60)</f>
        <v>#DIV/0!</v>
      </c>
      <c r="E60" s="65">
        <f>+SUMPRODUCT(('PA 2021'!$O$9:$O$107=B60)*1,'PA 2021'!$AI$9:$AI$107,'PA 2021'!$Y$9:$Y$107)</f>
        <v>0</v>
      </c>
    </row>
    <row r="61" spans="2:5" x14ac:dyDescent="0.25">
      <c r="B61" s="2" t="s">
        <v>74</v>
      </c>
      <c r="C61" s="65" t="e">
        <f>+AVERAGEIFS('PA 2021'!$AI$9:$AI$107,'PA 2021'!$O$9:$O$107,B61)</f>
        <v>#DIV/0!</v>
      </c>
      <c r="E61" s="65">
        <f>+SUMPRODUCT(('PA 2021'!$O$9:$O$107=B61)*1,'PA 2021'!$AI$9:$AI$107,'PA 2021'!$Y$9:$Y$107)</f>
        <v>0</v>
      </c>
    </row>
    <row r="62" spans="2:5" ht="30" x14ac:dyDescent="0.25">
      <c r="B62" s="2" t="s">
        <v>68</v>
      </c>
      <c r="C62" s="65" t="e">
        <f>+AVERAGEIFS('PA 2021'!$AI$9:$AI$107,'PA 2021'!$O$9:$O$107,B62)</f>
        <v>#DIV/0!</v>
      </c>
      <c r="E62" s="65">
        <f>+SUMPRODUCT(('PA 2021'!$O$9:$O$107=B62)*1,'PA 2021'!$AI$9:$AI$107,'PA 2021'!$Y$9:$Y$107)</f>
        <v>0</v>
      </c>
    </row>
    <row r="63" spans="2:5" x14ac:dyDescent="0.25">
      <c r="B63" s="2" t="s">
        <v>78</v>
      </c>
      <c r="C63" s="65" t="e">
        <f>+AVERAGEIFS('PA 2021'!$AI$9:$AI$107,'PA 2021'!$O$9:$O$107,B63)</f>
        <v>#DIV/0!</v>
      </c>
      <c r="E63" s="65">
        <f>+SUMPRODUCT(('PA 2021'!$O$9:$O$107=B63)*1,'PA 2021'!$AI$9:$AI$107,'PA 2021'!$Y$9:$Y$107)</f>
        <v>0</v>
      </c>
    </row>
    <row r="64" spans="2:5" x14ac:dyDescent="0.25">
      <c r="B64" s="2" t="s">
        <v>77</v>
      </c>
      <c r="C64" s="65" t="e">
        <f>+AVERAGEIFS('PA 2021'!$AI$9:$AI$107,'PA 2021'!$O$9:$O$107,B64)</f>
        <v>#DIV/0!</v>
      </c>
      <c r="E64" s="65">
        <f>+SUMPRODUCT(('PA 2021'!$O$9:$O$107=B64)*1,'PA 2021'!$AI$9:$AI$107,'PA 2021'!$Y$9:$Y$107)</f>
        <v>0</v>
      </c>
    </row>
    <row r="65" spans="2:5" ht="60" x14ac:dyDescent="0.25">
      <c r="B65" s="2" t="s">
        <v>792</v>
      </c>
      <c r="C65" s="65" t="e">
        <f>+AVERAGEIFS('PA 2021'!$AI$9:$AI$107,'PA 2021'!$O$9:$O$107,B65)</f>
        <v>#VALUE!</v>
      </c>
      <c r="E65" s="65">
        <f>+SUMPRODUCT(('PA 2021'!$O$9:$O$107=B65)*1,'PA 2021'!$AI$9:$AI$107,'PA 2021'!$Y$9:$Y$107)</f>
        <v>0</v>
      </c>
    </row>
    <row r="66" spans="2:5" x14ac:dyDescent="0.25">
      <c r="B66" s="2" t="s">
        <v>793</v>
      </c>
      <c r="C66" s="65" t="e">
        <f>+AVERAGEIFS('PA 2021'!$AI$9:$AI$107,'PA 2021'!$O$9:$O$107,B66)</f>
        <v>#DIV/0!</v>
      </c>
      <c r="E66" s="65">
        <f>+SUMPRODUCT(('PA 2021'!$O$9:$O$107=B66)*1,'PA 2021'!$AI$9:$AI$107,'PA 2021'!$Y$9:$Y$107)</f>
        <v>0</v>
      </c>
    </row>
    <row r="67" spans="2:5" x14ac:dyDescent="0.25">
      <c r="B67" s="2" t="s">
        <v>82</v>
      </c>
      <c r="C67" s="65" t="e">
        <f>+AVERAGEIFS('PA 2021'!$AI$9:$AI$107,'PA 2021'!$O$9:$O$107,B67)</f>
        <v>#DIV/0!</v>
      </c>
      <c r="E67" s="65">
        <f>+SUMPRODUCT(('PA 2021'!$O$9:$O$107=B67)*1,'PA 2021'!$AI$9:$AI$107,'PA 2021'!$Y$9:$Y$107)</f>
        <v>0</v>
      </c>
    </row>
    <row r="68" spans="2:5" x14ac:dyDescent="0.25">
      <c r="B68" s="2" t="s">
        <v>80</v>
      </c>
      <c r="C68" s="65" t="e">
        <f>+AVERAGEIFS('PA 2021'!$AI$9:$AI$107,'PA 2021'!$O$9:$O$107,B68)</f>
        <v>#DIV/0!</v>
      </c>
      <c r="E68" s="65">
        <f>+SUMPRODUCT(('PA 2021'!$O$9:$O$107=B68)*1,'PA 2021'!$AI$9:$AI$107,'PA 2021'!$Y$9:$Y$107)</f>
        <v>0</v>
      </c>
    </row>
    <row r="69" spans="2:5" x14ac:dyDescent="0.25">
      <c r="B69" s="2" t="s">
        <v>58</v>
      </c>
      <c r="C69" s="65" t="e">
        <f>+AVERAGEIFS('PA 2021'!$AI$9:$AI$107,'PA 2021'!$O$9:$O$107,B69)</f>
        <v>#DIV/0!</v>
      </c>
      <c r="E69" s="65">
        <f>+SUMPRODUCT(('PA 2021'!$O$9:$O$107=B69)*1,'PA 2021'!$AI$9:$AI$107,'PA 2021'!$Y$9:$Y$107)</f>
        <v>0</v>
      </c>
    </row>
    <row r="70" spans="2:5" x14ac:dyDescent="0.25">
      <c r="B70" s="2" t="s">
        <v>64</v>
      </c>
      <c r="C70" s="65" t="e">
        <f>+AVERAGEIFS('PA 2021'!$AI$9:$AI$107,'PA 2021'!$O$9:$O$107,B70)</f>
        <v>#DIV/0!</v>
      </c>
      <c r="E70" s="65">
        <f>+SUMPRODUCT(('PA 2021'!$O$9:$O$107=B70)*1,'PA 2021'!$AI$9:$AI$107,'PA 2021'!$Y$9:$Y$107)</f>
        <v>0</v>
      </c>
    </row>
    <row r="71" spans="2:5" ht="30" x14ac:dyDescent="0.25">
      <c r="B71" s="2" t="s">
        <v>59</v>
      </c>
      <c r="C71" s="65" t="e">
        <f>+AVERAGEIFS('PA 2021'!$AI$9:$AI$107,'PA 2021'!$O$9:$O$107,B71)</f>
        <v>#DIV/0!</v>
      </c>
      <c r="E71" s="65">
        <f>+SUMPRODUCT(('PA 2021'!$O$9:$O$107=B71)*1,'PA 2021'!$AI$9:$AI$107,'PA 2021'!$Y$9:$Y$107)</f>
        <v>0</v>
      </c>
    </row>
    <row r="72" spans="2:5" ht="30" x14ac:dyDescent="0.25">
      <c r="B72" s="2" t="s">
        <v>60</v>
      </c>
      <c r="C72" s="65" t="e">
        <f>+AVERAGEIFS('PA 2021'!$AI$9:$AI$107,'PA 2021'!$O$9:$O$107,B72)</f>
        <v>#DIV/0!</v>
      </c>
      <c r="E72" s="65">
        <f>+SUMPRODUCT(('PA 2021'!$O$9:$O$107=B72)*1,'PA 2021'!$AI$9:$AI$107,'PA 2021'!$Y$9:$Y$107)</f>
        <v>0</v>
      </c>
    </row>
    <row r="73" spans="2:5" ht="30" x14ac:dyDescent="0.25">
      <c r="B73" s="2" t="s">
        <v>794</v>
      </c>
      <c r="C73" s="65" t="e">
        <f>+AVERAGEIFS('PA 2021'!$AI$9:$AI$107,'PA 2021'!$O$9:$O$107,B73)</f>
        <v>#DIV/0!</v>
      </c>
      <c r="E73" s="65">
        <f>+SUMPRODUCT(('PA 2021'!$O$9:$O$107=B73)*1,'PA 2021'!$AI$9:$AI$107,'PA 2021'!$Y$9:$Y$107)</f>
        <v>0</v>
      </c>
    </row>
    <row r="74" spans="2:5" ht="30" x14ac:dyDescent="0.25">
      <c r="B74" s="2" t="s">
        <v>61</v>
      </c>
      <c r="C74" s="65" t="e">
        <f>+AVERAGEIFS('PA 2021'!$AI$9:$AI$107,'PA 2021'!$O$9:$O$107,B74)</f>
        <v>#DIV/0!</v>
      </c>
      <c r="E74" s="65">
        <f>+SUMPRODUCT(('PA 2021'!$O$9:$O$107=B74)*1,'PA 2021'!$AI$9:$AI$107,'PA 2021'!$Y$9:$Y$107)</f>
        <v>0</v>
      </c>
    </row>
    <row r="75" spans="2:5" ht="30" x14ac:dyDescent="0.25">
      <c r="B75" s="2" t="s">
        <v>62</v>
      </c>
      <c r="C75" s="65" t="e">
        <f>+AVERAGEIFS('PA 2021'!$AI$9:$AI$107,'PA 2021'!$O$9:$O$107,B75)</f>
        <v>#DIV/0!</v>
      </c>
      <c r="E75" s="65">
        <f>+SUMPRODUCT(('PA 2021'!$O$9:$O$107=B75)*1,'PA 2021'!$AI$9:$AI$107,'PA 2021'!$Y$9:$Y$107)</f>
        <v>0</v>
      </c>
    </row>
    <row r="76" spans="2:5" ht="30" x14ac:dyDescent="0.25">
      <c r="B76" s="2" t="s">
        <v>795</v>
      </c>
      <c r="C76" s="65" t="e">
        <f>+AVERAGEIFS('PA 2021'!$AI$9:$AI$107,'PA 2021'!$O$9:$O$107,B76)</f>
        <v>#DIV/0!</v>
      </c>
      <c r="E76" s="65">
        <f>+SUMPRODUCT(('PA 2021'!$O$9:$O$107=B76)*1,'PA 2021'!$AI$9:$AI$107,'PA 2021'!$Y$9:$Y$107)</f>
        <v>0</v>
      </c>
    </row>
    <row r="77" spans="2:5" ht="45" x14ac:dyDescent="0.25">
      <c r="B77" s="2" t="s">
        <v>796</v>
      </c>
      <c r="C77" s="65" t="e">
        <f>+AVERAGEIFS('PA 2021'!$AI$9:$AI$107,'PA 2021'!$O$9:$O$107,B77)</f>
        <v>#DIV/0!</v>
      </c>
      <c r="E77" s="65">
        <f>+SUMPRODUCT(('PA 2021'!$O$9:$O$107=B77)*1,'PA 2021'!$AI$9:$AI$107,'PA 2021'!$Y$9:$Y$107)</f>
        <v>0</v>
      </c>
    </row>
    <row r="78" spans="2:5" ht="30" x14ac:dyDescent="0.25">
      <c r="B78" s="2" t="s">
        <v>84</v>
      </c>
      <c r="C78" s="65" t="e">
        <f>+AVERAGEIFS('PA 2021'!$AI$9:$AI$107,'PA 2021'!$O$9:$O$107,B78)</f>
        <v>#DIV/0!</v>
      </c>
      <c r="E78" s="65">
        <f>+SUMPRODUCT(('PA 2021'!$O$9:$O$107=B78)*1,'PA 2021'!$AI$9:$AI$107,'PA 2021'!$Y$9:$Y$107)</f>
        <v>0</v>
      </c>
    </row>
    <row r="79" spans="2:5" ht="30" x14ac:dyDescent="0.25">
      <c r="B79" s="2" t="s">
        <v>89</v>
      </c>
      <c r="C79" s="65" t="e">
        <f>+AVERAGEIFS('PA 2021'!$AI$9:$AI$107,'PA 2021'!$O$9:$O$107,B79)</f>
        <v>#DIV/0!</v>
      </c>
      <c r="E79" s="65">
        <f>+SUMPRODUCT(('PA 2021'!$O$9:$O$107=B79)*1,'PA 2021'!$AI$9:$AI$107,'PA 2021'!$Y$9:$Y$107)</f>
        <v>0</v>
      </c>
    </row>
    <row r="80" spans="2:5" ht="45" x14ac:dyDescent="0.25">
      <c r="B80" s="2" t="s">
        <v>797</v>
      </c>
      <c r="C80" s="65" t="e">
        <f>+AVERAGEIFS('PA 2021'!$AI$9:$AI$107,'PA 2021'!$O$9:$O$107,B80)</f>
        <v>#DIV/0!</v>
      </c>
      <c r="E80" s="65">
        <f>+SUMPRODUCT(('PA 2021'!$O$9:$O$107=B80)*1,'PA 2021'!$AI$9:$AI$107,'PA 2021'!$Y$9:$Y$107)</f>
        <v>0</v>
      </c>
    </row>
    <row r="81" spans="2:5" ht="30" x14ac:dyDescent="0.25">
      <c r="B81" s="2" t="s">
        <v>91</v>
      </c>
      <c r="C81" s="65" t="e">
        <f>+AVERAGEIFS('PA 2021'!$AI$9:$AI$107,'PA 2021'!$O$9:$O$107,B81)</f>
        <v>#DIV/0!</v>
      </c>
      <c r="E81" s="65">
        <f>+SUMPRODUCT(('PA 2021'!$O$9:$O$107=B81)*1,'PA 2021'!$AI$9:$AI$107,'PA 2021'!$Y$9:$Y$107)</f>
        <v>0</v>
      </c>
    </row>
    <row r="82" spans="2:5" x14ac:dyDescent="0.25">
      <c r="B82" s="2" t="s">
        <v>171</v>
      </c>
      <c r="C82" s="65" t="e">
        <f>+AVERAGEIFS('PA 2021'!$AI$9:$AI$107,'PA 2021'!$O$9:$O$107,B82)</f>
        <v>#DIV/0!</v>
      </c>
      <c r="E82" s="65">
        <f>+SUMPRODUCT(('PA 2021'!$O$9:$O$107=B82)*1,'PA 2021'!$AI$9:$AI$107,'PA 2021'!$Y$9:$Y$107)</f>
        <v>0</v>
      </c>
    </row>
    <row r="83" spans="2:5" ht="30" x14ac:dyDescent="0.25">
      <c r="B83" s="2" t="s">
        <v>170</v>
      </c>
      <c r="C83" s="65" t="e">
        <f>+AVERAGEIFS('PA 2021'!$AI$9:$AI$107,'PA 2021'!$O$9:$O$107,B83)</f>
        <v>#DIV/0!</v>
      </c>
      <c r="E83" s="65">
        <f>+SUMPRODUCT(('PA 2021'!$O$9:$O$107=B83)*1,'PA 2021'!$AI$9:$AI$107,'PA 2021'!$Y$9:$Y$107)</f>
        <v>0</v>
      </c>
    </row>
    <row r="84" spans="2:5" ht="30" x14ac:dyDescent="0.25">
      <c r="B84" s="2" t="s">
        <v>172</v>
      </c>
      <c r="C84" s="65" t="e">
        <f>+AVERAGEIFS('PA 2021'!$AI$9:$AI$107,'PA 2021'!$O$9:$O$107,B84)</f>
        <v>#DIV/0!</v>
      </c>
      <c r="E84" s="65">
        <f>+SUMPRODUCT(('PA 2021'!$O$9:$O$107=B84)*1,'PA 2021'!$AI$9:$AI$107,'PA 2021'!$Y$9:$Y$107)</f>
        <v>0</v>
      </c>
    </row>
    <row r="85" spans="2:5" ht="45" x14ac:dyDescent="0.25">
      <c r="B85" s="2" t="s">
        <v>182</v>
      </c>
      <c r="C85" s="65" t="e">
        <f>+AVERAGEIFS('PA 2021'!$AI$9:$AI$107,'PA 2021'!$O$9:$O$107,B85)</f>
        <v>#DIV/0!</v>
      </c>
      <c r="E85" s="65">
        <f>+SUMPRODUCT(('PA 2021'!$O$9:$O$107=B85)*1,'PA 2021'!$AI$9:$AI$107,'PA 2021'!$Y$9:$Y$107)</f>
        <v>0</v>
      </c>
    </row>
    <row r="86" spans="2:5" ht="30" x14ac:dyDescent="0.25">
      <c r="B86" s="2" t="s">
        <v>180</v>
      </c>
      <c r="C86" s="65" t="e">
        <f>+AVERAGEIFS('PA 2021'!$AI$9:$AI$107,'PA 2021'!$O$9:$O$107,B86)</f>
        <v>#DIV/0!</v>
      </c>
      <c r="E86" s="65">
        <f>+SUMPRODUCT(('PA 2021'!$O$9:$O$107=B86)*1,'PA 2021'!$AI$9:$AI$107,'PA 2021'!$Y$9:$Y$107)</f>
        <v>0</v>
      </c>
    </row>
    <row r="87" spans="2:5" x14ac:dyDescent="0.25">
      <c r="B87" s="2" t="s">
        <v>158</v>
      </c>
      <c r="C87" s="65" t="e">
        <f>+AVERAGEIFS('PA 2021'!$AI$9:$AI$107,'PA 2021'!$O$9:$O$107,B87)</f>
        <v>#DIV/0!</v>
      </c>
      <c r="E87" s="65">
        <f>+SUMPRODUCT(('PA 2021'!$O$9:$O$107=B87)*1,'PA 2021'!$AI$9:$AI$107,'PA 2021'!$Y$9:$Y$107)</f>
        <v>0</v>
      </c>
    </row>
    <row r="88" spans="2:5" ht="30" x14ac:dyDescent="0.25">
      <c r="B88" s="2" t="s">
        <v>159</v>
      </c>
      <c r="C88" s="65" t="e">
        <f>+AVERAGEIFS('PA 2021'!$AI$9:$AI$107,'PA 2021'!$O$9:$O$107,B88)</f>
        <v>#DIV/0!</v>
      </c>
      <c r="E88" s="65">
        <f>+SUMPRODUCT(('PA 2021'!$O$9:$O$107=B88)*1,'PA 2021'!$AI$9:$AI$107,'PA 2021'!$Y$9:$Y$107)</f>
        <v>0</v>
      </c>
    </row>
    <row r="89" spans="2:5" ht="30" x14ac:dyDescent="0.25">
      <c r="B89" s="2" t="s">
        <v>161</v>
      </c>
      <c r="C89" s="65" t="e">
        <f>+AVERAGEIFS('PA 2021'!$AI$9:$AI$107,'PA 2021'!$O$9:$O$107,B89)</f>
        <v>#DIV/0!</v>
      </c>
      <c r="E89" s="65">
        <f>+SUMPRODUCT(('PA 2021'!$O$9:$O$107=B89)*1,'PA 2021'!$AI$9:$AI$107,'PA 2021'!$Y$9:$Y$107)</f>
        <v>0</v>
      </c>
    </row>
    <row r="90" spans="2:5" ht="30" x14ac:dyDescent="0.25">
      <c r="B90" s="2" t="s">
        <v>178</v>
      </c>
      <c r="C90" s="65" t="e">
        <f>+AVERAGEIFS('PA 2021'!$AI$9:$AI$107,'PA 2021'!$O$9:$O$107,B90)</f>
        <v>#DIV/0!</v>
      </c>
      <c r="E90" s="65">
        <f>+SUMPRODUCT(('PA 2021'!$O$9:$O$107=B90)*1,'PA 2021'!$AI$9:$AI$107,'PA 2021'!$Y$9:$Y$107)</f>
        <v>0</v>
      </c>
    </row>
    <row r="91" spans="2:5" ht="30" x14ac:dyDescent="0.25">
      <c r="B91" s="2" t="s">
        <v>798</v>
      </c>
      <c r="C91" s="65" t="e">
        <f>+AVERAGEIFS('PA 2021'!$AI$9:$AI$107,'PA 2021'!$O$9:$O$107,B91)</f>
        <v>#DIV/0!</v>
      </c>
      <c r="E91" s="65">
        <f>+SUMPRODUCT(('PA 2021'!$O$9:$O$107=B91)*1,'PA 2021'!$AI$9:$AI$107,'PA 2021'!$Y$9:$Y$107)</f>
        <v>0</v>
      </c>
    </row>
    <row r="92" spans="2:5" ht="30" x14ac:dyDescent="0.25">
      <c r="B92" s="2" t="s">
        <v>799</v>
      </c>
      <c r="C92" s="65" t="e">
        <f>+AVERAGEIFS('PA 2021'!$AI$9:$AI$107,'PA 2021'!$O$9:$O$107,B92)</f>
        <v>#DIV/0!</v>
      </c>
      <c r="E92" s="65">
        <f>+SUMPRODUCT(('PA 2021'!$O$9:$O$107=B92)*1,'PA 2021'!$AI$9:$AI$107,'PA 2021'!$Y$9:$Y$107)</f>
        <v>0</v>
      </c>
    </row>
    <row r="93" spans="2:5" ht="30" x14ac:dyDescent="0.25">
      <c r="B93" s="2" t="s">
        <v>185</v>
      </c>
      <c r="C93" s="65" t="e">
        <f>+AVERAGEIFS('PA 2021'!$AI$9:$AI$107,'PA 2021'!$O$9:$O$107,B93)</f>
        <v>#DIV/0!</v>
      </c>
      <c r="E93" s="65">
        <f>+SUMPRODUCT(('PA 2021'!$O$9:$O$107=B93)*1,'PA 2021'!$AI$9:$AI$107,'PA 2021'!$Y$9:$Y$107)</f>
        <v>0</v>
      </c>
    </row>
    <row r="94" spans="2:5" ht="30" x14ac:dyDescent="0.25">
      <c r="B94" s="2" t="s">
        <v>184</v>
      </c>
      <c r="C94" s="65" t="e">
        <f>+AVERAGEIFS('PA 2021'!$AI$9:$AI$107,'PA 2021'!$O$9:$O$107,B94)</f>
        <v>#DIV/0!</v>
      </c>
      <c r="E94" s="65">
        <f>+SUMPRODUCT(('PA 2021'!$O$9:$O$107=B94)*1,'PA 2021'!$AI$9:$AI$107,'PA 2021'!$Y$9:$Y$107)</f>
        <v>0</v>
      </c>
    </row>
    <row r="95" spans="2:5" x14ac:dyDescent="0.25">
      <c r="B95" s="2" t="s">
        <v>186</v>
      </c>
      <c r="C95" s="65" t="e">
        <f>+AVERAGEIFS('PA 2021'!$AI$9:$AI$107,'PA 2021'!$O$9:$O$107,B95)</f>
        <v>#DIV/0!</v>
      </c>
      <c r="E95" s="65">
        <f>+SUMPRODUCT(('PA 2021'!$O$9:$O$107=B95)*1,'PA 2021'!$AI$9:$AI$107,'PA 2021'!$Y$9:$Y$107)</f>
        <v>0</v>
      </c>
    </row>
    <row r="96" spans="2:5" ht="30" x14ac:dyDescent="0.25">
      <c r="B96" s="2" t="s">
        <v>175</v>
      </c>
      <c r="C96" s="65" t="e">
        <f>+AVERAGEIFS('PA 2021'!$AI$9:$AI$107,'PA 2021'!$O$9:$O$107,B96)</f>
        <v>#DIV/0!</v>
      </c>
      <c r="E96" s="65">
        <f>+SUMPRODUCT(('PA 2021'!$O$9:$O$107=B96)*1,'PA 2021'!$AI$9:$AI$107,'PA 2021'!$Y$9:$Y$107)</f>
        <v>0</v>
      </c>
    </row>
    <row r="97" spans="2:5" ht="30" x14ac:dyDescent="0.25">
      <c r="B97" s="2" t="s">
        <v>800</v>
      </c>
      <c r="C97" s="65" t="e">
        <f>+AVERAGEIFS('PA 2021'!$AI$9:$AI$107,'PA 2021'!$O$9:$O$107,B97)</f>
        <v>#DIV/0!</v>
      </c>
      <c r="E97" s="65">
        <f>+SUMPRODUCT(('PA 2021'!$O$9:$O$107=B97)*1,'PA 2021'!$AI$9:$AI$107,'PA 2021'!$Y$9:$Y$107)</f>
        <v>0</v>
      </c>
    </row>
    <row r="98" spans="2:5" ht="30" x14ac:dyDescent="0.25">
      <c r="B98" s="2" t="s">
        <v>176</v>
      </c>
      <c r="C98" s="65" t="e">
        <f>+AVERAGEIFS('PA 2021'!$AI$9:$AI$107,'PA 2021'!$O$9:$O$107,B98)</f>
        <v>#DIV/0!</v>
      </c>
      <c r="E98" s="65">
        <f>+SUMPRODUCT(('PA 2021'!$O$9:$O$107=B98)*1,'PA 2021'!$AI$9:$AI$107,'PA 2021'!$Y$9:$Y$107)</f>
        <v>0</v>
      </c>
    </row>
    <row r="99" spans="2:5" ht="30" x14ac:dyDescent="0.25">
      <c r="B99" s="2" t="s">
        <v>166</v>
      </c>
      <c r="C99" s="65" t="e">
        <f>+AVERAGEIFS('PA 2021'!$AI$9:$AI$107,'PA 2021'!$O$9:$O$107,B99)</f>
        <v>#DIV/0!</v>
      </c>
      <c r="E99" s="65">
        <f>+SUMPRODUCT(('PA 2021'!$O$9:$O$107=B99)*1,'PA 2021'!$AI$9:$AI$107,'PA 2021'!$Y$9:$Y$107)</f>
        <v>0</v>
      </c>
    </row>
    <row r="100" spans="2:5" x14ac:dyDescent="0.25">
      <c r="B100" s="2" t="s">
        <v>801</v>
      </c>
      <c r="C100" s="65" t="e">
        <f>+AVERAGEIFS('PA 2021'!$AI$9:$AI$107,'PA 2021'!$O$9:$O$107,B100)</f>
        <v>#DIV/0!</v>
      </c>
      <c r="E100" s="65">
        <f>+SUMPRODUCT(('PA 2021'!$O$9:$O$107=B100)*1,'PA 2021'!$AI$9:$AI$107,'PA 2021'!$Y$9:$Y$107)</f>
        <v>0</v>
      </c>
    </row>
    <row r="101" spans="2:5" ht="30" x14ac:dyDescent="0.25">
      <c r="B101" s="2" t="s">
        <v>802</v>
      </c>
      <c r="C101" s="65" t="e">
        <f>+AVERAGEIFS('PA 2021'!$AI$9:$AI$107,'PA 2021'!$O$9:$O$107,B101)</f>
        <v>#DIV/0!</v>
      </c>
      <c r="E101" s="65">
        <f>+SUMPRODUCT(('PA 2021'!$O$9:$O$107=B101)*1,'PA 2021'!$AI$9:$AI$107,'PA 2021'!$Y$9:$Y$107)</f>
        <v>0</v>
      </c>
    </row>
    <row r="102" spans="2:5" x14ac:dyDescent="0.25">
      <c r="B102" s="2" t="s">
        <v>803</v>
      </c>
      <c r="C102" s="65" t="e">
        <f>+AVERAGEIFS('PA 2021'!$AI$9:$AI$107,'PA 2021'!$O$9:$O$107,B102)</f>
        <v>#DIV/0!</v>
      </c>
      <c r="E102" s="65">
        <f>+SUMPRODUCT(('PA 2021'!$O$9:$O$107=B102)*1,'PA 2021'!$AI$9:$AI$107,'PA 2021'!$Y$9:$Y$107)</f>
        <v>0</v>
      </c>
    </row>
    <row r="103" spans="2:5" ht="30" x14ac:dyDescent="0.25">
      <c r="B103" s="2" t="s">
        <v>804</v>
      </c>
      <c r="C103" s="65" t="e">
        <f>+AVERAGEIFS('PA 2021'!$AI$9:$AI$107,'PA 2021'!$O$9:$O$107,B103)</f>
        <v>#DIV/0!</v>
      </c>
      <c r="E103" s="65">
        <f>+SUMPRODUCT(('PA 2021'!$O$9:$O$107=B103)*1,'PA 2021'!$AI$9:$AI$107,'PA 2021'!$Y$9:$Y$107)</f>
        <v>0</v>
      </c>
    </row>
    <row r="104" spans="2:5" ht="30" x14ac:dyDescent="0.25">
      <c r="B104" s="2" t="s">
        <v>805</v>
      </c>
      <c r="C104" s="65" t="e">
        <f>+AVERAGEIFS('PA 2021'!$AI$9:$AI$107,'PA 2021'!$O$9:$O$107,B104)</f>
        <v>#DIV/0!</v>
      </c>
      <c r="E104" s="65">
        <f>+SUMPRODUCT(('PA 2021'!$O$9:$O$107=B104)*1,'PA 2021'!$AI$9:$AI$107,'PA 2021'!$Y$9:$Y$107)</f>
        <v>0</v>
      </c>
    </row>
    <row r="105" spans="2:5" ht="30" x14ac:dyDescent="0.25">
      <c r="B105" s="2" t="s">
        <v>49</v>
      </c>
      <c r="C105" s="65" t="e">
        <f>+AVERAGEIFS('PA 2021'!$AI$9:$AI$107,'PA 2021'!$O$9:$O$107,B105)</f>
        <v>#DIV/0!</v>
      </c>
      <c r="E105" s="65">
        <f>+SUMPRODUCT(('PA 2021'!$O$9:$O$107=B105)*1,'PA 2021'!$AI$9:$AI$107,'PA 2021'!$Y$9:$Y$107)</f>
        <v>0</v>
      </c>
    </row>
    <row r="106" spans="2:5" ht="30" x14ac:dyDescent="0.25">
      <c r="B106" s="2" t="s">
        <v>48</v>
      </c>
      <c r="C106" s="65" t="e">
        <f>+AVERAGEIFS('PA 2021'!$AI$9:$AI$107,'PA 2021'!$O$9:$O$107,B106)</f>
        <v>#DIV/0!</v>
      </c>
      <c r="E106" s="65">
        <f>+SUMPRODUCT(('PA 2021'!$O$9:$O$107=B106)*1,'PA 2021'!$AI$9:$AI$107,'PA 2021'!$Y$9:$Y$107)</f>
        <v>0</v>
      </c>
    </row>
    <row r="107" spans="2:5" ht="30" x14ac:dyDescent="0.25">
      <c r="B107" s="2" t="s">
        <v>806</v>
      </c>
      <c r="C107" s="65" t="e">
        <f>+AVERAGEIFS('PA 2021'!$AI$9:$AI$107,'PA 2021'!$O$9:$O$107,B107)</f>
        <v>#DIV/0!</v>
      </c>
      <c r="E107" s="65">
        <f>+SUMPRODUCT(('PA 2021'!$O$9:$O$107=B107)*1,'PA 2021'!$AI$9:$AI$107,'PA 2021'!$Y$9:$Y$107)</f>
        <v>0</v>
      </c>
    </row>
    <row r="108" spans="2:5" x14ac:dyDescent="0.25">
      <c r="B108" s="2" t="s">
        <v>55</v>
      </c>
      <c r="C108" s="65" t="e">
        <f>+AVERAGEIFS('PA 2021'!$AI$9:$AI$107,'PA 2021'!$O$9:$O$107,B108)</f>
        <v>#DIV/0!</v>
      </c>
      <c r="E108" s="65">
        <f>+SUMPRODUCT(('PA 2021'!$O$9:$O$107=B108)*1,'PA 2021'!$AI$9:$AI$107,'PA 2021'!$Y$9:$Y$107)</f>
        <v>0</v>
      </c>
    </row>
    <row r="109" spans="2:5" x14ac:dyDescent="0.25">
      <c r="B109" s="2" t="s">
        <v>807</v>
      </c>
      <c r="C109" s="65" t="e">
        <f>+AVERAGEIFS('PA 2021'!$AI$9:$AI$107,'PA 2021'!$O$9:$O$107,B109)</f>
        <v>#DIV/0!</v>
      </c>
      <c r="E109" s="65">
        <f>+SUMPRODUCT(('PA 2021'!$O$9:$O$107=B109)*1,'PA 2021'!$AI$9:$AI$107,'PA 2021'!$Y$9:$Y$107)</f>
        <v>0</v>
      </c>
    </row>
    <row r="110" spans="2:5" x14ac:dyDescent="0.25">
      <c r="B110" s="2" t="s">
        <v>38</v>
      </c>
      <c r="C110" s="65" t="e">
        <f>+AVERAGEIFS('PA 2021'!$AI$9:$AI$107,'PA 2021'!$O$9:$O$107,B110)</f>
        <v>#DIV/0!</v>
      </c>
      <c r="E110" s="65">
        <f>+SUMPRODUCT(('PA 2021'!$O$9:$O$107=B110)*1,'PA 2021'!$AI$9:$AI$107,'PA 2021'!$Y$9:$Y$107)</f>
        <v>0</v>
      </c>
    </row>
    <row r="111" spans="2:5" x14ac:dyDescent="0.25">
      <c r="B111" s="2" t="s">
        <v>808</v>
      </c>
      <c r="C111" s="65" t="e">
        <f>+AVERAGEIFS('PA 2021'!$AI$9:$AI$107,'PA 2021'!$O$9:$O$107,B111)</f>
        <v>#DIV/0!</v>
      </c>
      <c r="E111" s="65">
        <f>+SUMPRODUCT(('PA 2021'!$O$9:$O$107=B111)*1,'PA 2021'!$AI$9:$AI$107,'PA 2021'!$Y$9:$Y$107)</f>
        <v>0</v>
      </c>
    </row>
    <row r="112" spans="2:5" ht="30" x14ac:dyDescent="0.25">
      <c r="B112" s="2" t="s">
        <v>40</v>
      </c>
      <c r="C112" s="65" t="e">
        <f>+AVERAGEIFS('PA 2021'!$AI$9:$AI$107,'PA 2021'!$O$9:$O$107,B112)</f>
        <v>#DIV/0!</v>
      </c>
      <c r="E112" s="65">
        <f>+SUMPRODUCT(('PA 2021'!$O$9:$O$107=B112)*1,'PA 2021'!$AI$9:$AI$107,'PA 2021'!$Y$9:$Y$107)</f>
        <v>0</v>
      </c>
    </row>
    <row r="113" spans="2:5" x14ac:dyDescent="0.25">
      <c r="B113" s="2" t="s">
        <v>45</v>
      </c>
      <c r="C113" s="65" t="e">
        <f>+AVERAGEIFS('PA 2021'!$AI$9:$AI$107,'PA 2021'!$O$9:$O$107,B113)</f>
        <v>#DIV/0!</v>
      </c>
      <c r="E113" s="65">
        <f>+SUMPRODUCT(('PA 2021'!$O$9:$O$107=B113)*1,'PA 2021'!$AI$9:$AI$107,'PA 2021'!$Y$9:$Y$107)</f>
        <v>0</v>
      </c>
    </row>
    <row r="114" spans="2:5" ht="30" x14ac:dyDescent="0.25">
      <c r="B114" s="2" t="s">
        <v>42</v>
      </c>
      <c r="C114" s="65" t="e">
        <f>+AVERAGEIFS('PA 2021'!$AI$9:$AI$107,'PA 2021'!$O$9:$O$107,B114)</f>
        <v>#DIV/0!</v>
      </c>
      <c r="E114" s="65">
        <f>+SUMPRODUCT(('PA 2021'!$O$9:$O$107=B114)*1,'PA 2021'!$AI$9:$AI$107,'PA 2021'!$Y$9:$Y$107)</f>
        <v>0</v>
      </c>
    </row>
    <row r="115" spans="2:5" ht="30" x14ac:dyDescent="0.25">
      <c r="B115" s="2" t="s">
        <v>39</v>
      </c>
      <c r="C115" s="65" t="e">
        <f>+AVERAGEIFS('PA 2021'!$AI$9:$AI$107,'PA 2021'!$O$9:$O$107,B115)</f>
        <v>#DIV/0!</v>
      </c>
      <c r="E115" s="65">
        <f>+SUMPRODUCT(('PA 2021'!$O$9:$O$107=B115)*1,'PA 2021'!$AI$9:$AI$107,'PA 2021'!$Y$9:$Y$107)</f>
        <v>0</v>
      </c>
    </row>
    <row r="116" spans="2:5" x14ac:dyDescent="0.25">
      <c r="B116" s="2" t="s">
        <v>809</v>
      </c>
      <c r="C116" s="65" t="e">
        <f>+AVERAGEIFS('PA 2021'!$AI$9:$AI$107,'PA 2021'!$O$9:$O$107,B116)</f>
        <v>#DIV/0!</v>
      </c>
      <c r="E116" s="65">
        <f>+SUMPRODUCT(('PA 2021'!$O$9:$O$107=B116)*1,'PA 2021'!$AI$9:$AI$107,'PA 2021'!$Y$9:$Y$107)</f>
        <v>0</v>
      </c>
    </row>
    <row r="117" spans="2:5" ht="30" x14ac:dyDescent="0.25">
      <c r="B117" s="2" t="s">
        <v>51</v>
      </c>
      <c r="C117" s="65" t="e">
        <f>+AVERAGEIFS('PA 2021'!$AI$9:$AI$107,'PA 2021'!$O$9:$O$107,B117)</f>
        <v>#DIV/0!</v>
      </c>
      <c r="E117" s="65">
        <f>+SUMPRODUCT(('PA 2021'!$O$9:$O$107=B117)*1,'PA 2021'!$AI$9:$AI$107,'PA 2021'!$Y$9:$Y$107)</f>
        <v>0</v>
      </c>
    </row>
    <row r="118" spans="2:5" ht="30" x14ac:dyDescent="0.25">
      <c r="B118" s="2" t="s">
        <v>810</v>
      </c>
      <c r="C118" s="65" t="e">
        <f>+AVERAGEIFS('PA 2021'!$AI$9:$AI$107,'PA 2021'!$O$9:$O$107,B118)</f>
        <v>#DIV/0!</v>
      </c>
      <c r="E118" s="65">
        <f>+SUMPRODUCT(('PA 2021'!$O$9:$O$107=B118)*1,'PA 2021'!$AI$9:$AI$107,'PA 2021'!$Y$9:$Y$107)</f>
        <v>0</v>
      </c>
    </row>
    <row r="119" spans="2:5" ht="30" x14ac:dyDescent="0.25">
      <c r="B119" s="2" t="s">
        <v>16</v>
      </c>
      <c r="C119" s="65" t="e">
        <f>+AVERAGEIFS('PA 2021'!$AI$9:$AI$107,'PA 2021'!$O$9:$O$107,B119)</f>
        <v>#DIV/0!</v>
      </c>
      <c r="E119" s="65">
        <f>+SUMPRODUCT(('PA 2021'!$O$9:$O$107=B119)*1,'PA 2021'!$AI$9:$AI$107,'PA 2021'!$Y$9:$Y$107)</f>
        <v>0</v>
      </c>
    </row>
    <row r="120" spans="2:5" x14ac:dyDescent="0.25">
      <c r="B120" s="2" t="s">
        <v>17</v>
      </c>
      <c r="C120" s="65" t="e">
        <f>+AVERAGEIFS('PA 2021'!$AI$9:$AI$107,'PA 2021'!$O$9:$O$107,B120)</f>
        <v>#DIV/0!</v>
      </c>
      <c r="E120" s="65">
        <f>+SUMPRODUCT(('PA 2021'!$O$9:$O$107=B120)*1,'PA 2021'!$AI$9:$AI$107,'PA 2021'!$Y$9:$Y$107)</f>
        <v>0</v>
      </c>
    </row>
    <row r="121" spans="2:5" x14ac:dyDescent="0.25">
      <c r="B121" s="2" t="s">
        <v>811</v>
      </c>
      <c r="C121" s="65" t="e">
        <f>+AVERAGEIFS('PA 2021'!$AI$9:$AI$107,'PA 2021'!$O$9:$O$107,B121)</f>
        <v>#DIV/0!</v>
      </c>
      <c r="E121" s="65">
        <f>+SUMPRODUCT(('PA 2021'!$O$9:$O$107=B121)*1,'PA 2021'!$AI$9:$AI$107,'PA 2021'!$Y$9:$Y$107)</f>
        <v>0</v>
      </c>
    </row>
    <row r="122" spans="2:5" ht="30" x14ac:dyDescent="0.25">
      <c r="B122" s="2" t="s">
        <v>15</v>
      </c>
      <c r="C122" s="65" t="e">
        <f>+AVERAGEIFS('PA 2021'!$AI$9:$AI$107,'PA 2021'!$O$9:$O$107,B122)</f>
        <v>#DIV/0!</v>
      </c>
      <c r="E122" s="65">
        <f>+SUMPRODUCT(('PA 2021'!$O$9:$O$107=B122)*1,'PA 2021'!$AI$9:$AI$107,'PA 2021'!$Y$9:$Y$107)</f>
        <v>0</v>
      </c>
    </row>
    <row r="123" spans="2:5" x14ac:dyDescent="0.25">
      <c r="B123" s="2" t="s">
        <v>8</v>
      </c>
      <c r="C123" s="65" t="e">
        <f>+AVERAGEIFS('PA 2021'!$AI$9:$AI$107,'PA 2021'!$O$9:$O$107,B123)</f>
        <v>#DIV/0!</v>
      </c>
      <c r="E123" s="65">
        <f>+SUMPRODUCT(('PA 2021'!$O$9:$O$107=B123)*1,'PA 2021'!$AI$9:$AI$107,'PA 2021'!$Y$9:$Y$107)</f>
        <v>0</v>
      </c>
    </row>
    <row r="124" spans="2:5" ht="45" x14ac:dyDescent="0.25">
      <c r="B124" s="2" t="s">
        <v>11</v>
      </c>
      <c r="C124" s="65" t="e">
        <f>+AVERAGEIFS('PA 2021'!$AI$9:$AI$107,'PA 2021'!$O$9:$O$107,B124)</f>
        <v>#DIV/0!</v>
      </c>
      <c r="E124" s="65">
        <f>+SUMPRODUCT(('PA 2021'!$O$9:$O$107=B124)*1,'PA 2021'!$AI$9:$AI$107,'PA 2021'!$Y$9:$Y$107)</f>
        <v>0</v>
      </c>
    </row>
    <row r="125" spans="2:5" ht="30" x14ac:dyDescent="0.25">
      <c r="B125" s="2" t="s">
        <v>10</v>
      </c>
      <c r="C125" s="65" t="e">
        <f>+AVERAGEIFS('PA 2021'!$AI$9:$AI$107,'PA 2021'!$O$9:$O$107,B125)</f>
        <v>#DIV/0!</v>
      </c>
      <c r="E125" s="65">
        <f>+SUMPRODUCT(('PA 2021'!$O$9:$O$107=B125)*1,'PA 2021'!$AI$9:$AI$107,'PA 2021'!$Y$9:$Y$107)</f>
        <v>0</v>
      </c>
    </row>
    <row r="126" spans="2:5" ht="30" x14ac:dyDescent="0.25">
      <c r="B126" s="2" t="s">
        <v>9</v>
      </c>
      <c r="C126" s="65" t="e">
        <f>+AVERAGEIFS('PA 2021'!$AI$9:$AI$107,'PA 2021'!$O$9:$O$107,B126)</f>
        <v>#DIV/0!</v>
      </c>
      <c r="E126" s="65">
        <f>+SUMPRODUCT(('PA 2021'!$O$9:$O$107=B126)*1,'PA 2021'!$AI$9:$AI$107,'PA 2021'!$Y$9:$Y$107)</f>
        <v>0</v>
      </c>
    </row>
    <row r="127" spans="2:5" ht="30" x14ac:dyDescent="0.25">
      <c r="B127" s="2" t="s">
        <v>12</v>
      </c>
      <c r="C127" s="65" t="e">
        <f>+AVERAGEIFS('PA 2021'!$AI$9:$AI$107,'PA 2021'!$O$9:$O$107,B127)</f>
        <v>#DIV/0!</v>
      </c>
      <c r="E127" s="65">
        <f>+SUMPRODUCT(('PA 2021'!$O$9:$O$107=B127)*1,'PA 2021'!$AI$9:$AI$107,'PA 2021'!$Y$9:$Y$107)</f>
        <v>0</v>
      </c>
    </row>
    <row r="128" spans="2:5" ht="30" x14ac:dyDescent="0.25">
      <c r="B128" s="2" t="s">
        <v>20</v>
      </c>
      <c r="C128" s="65" t="e">
        <f>+AVERAGEIFS('PA 2021'!$AI$9:$AI$107,'PA 2021'!$O$9:$O$107,B128)</f>
        <v>#DIV/0!</v>
      </c>
      <c r="E128" s="65">
        <f>+SUMPRODUCT(('PA 2021'!$O$9:$O$107=B128)*1,'PA 2021'!$AI$9:$AI$107,'PA 2021'!$Y$9:$Y$107)</f>
        <v>0</v>
      </c>
    </row>
    <row r="129" spans="2:5" ht="30" x14ac:dyDescent="0.25">
      <c r="B129" s="2" t="s">
        <v>21</v>
      </c>
      <c r="C129" s="65" t="e">
        <f>+AVERAGEIFS('PA 2021'!$AI$9:$AI$107,'PA 2021'!$O$9:$O$107,B129)</f>
        <v>#DIV/0!</v>
      </c>
      <c r="E129" s="65">
        <f>+SUMPRODUCT(('PA 2021'!$O$9:$O$107=B129)*1,'PA 2021'!$AI$9:$AI$107,'PA 2021'!$Y$9:$Y$107)</f>
        <v>0</v>
      </c>
    </row>
    <row r="130" spans="2:5" ht="45" x14ac:dyDescent="0.25">
      <c r="B130" s="2" t="s">
        <v>19</v>
      </c>
      <c r="C130" s="65" t="e">
        <f>+AVERAGEIFS('PA 2021'!$AI$9:$AI$107,'PA 2021'!$O$9:$O$107,B130)</f>
        <v>#DIV/0!</v>
      </c>
      <c r="E130" s="65">
        <f>+SUMPRODUCT(('PA 2021'!$O$9:$O$107=B130)*1,'PA 2021'!$AI$9:$AI$107,'PA 2021'!$Y$9:$Y$107)</f>
        <v>0</v>
      </c>
    </row>
    <row r="131" spans="2:5" ht="30" x14ac:dyDescent="0.25">
      <c r="B131" s="2" t="s">
        <v>23</v>
      </c>
      <c r="C131" s="65" t="e">
        <f>+AVERAGEIFS('PA 2021'!$AI$9:$AI$107,'PA 2021'!$O$9:$O$107,B131)</f>
        <v>#DIV/0!</v>
      </c>
      <c r="E131" s="65">
        <f>+SUMPRODUCT(('PA 2021'!$O$9:$O$107=B131)*1,'PA 2021'!$AI$9:$AI$107,'PA 2021'!$Y$9:$Y$107)</f>
        <v>0</v>
      </c>
    </row>
    <row r="132" spans="2:5" ht="30" x14ac:dyDescent="0.25">
      <c r="B132" s="2" t="s">
        <v>812</v>
      </c>
      <c r="C132" s="65" t="e">
        <f>+AVERAGEIFS('PA 2021'!$AI$9:$AI$107,'PA 2021'!$O$9:$O$107,B132)</f>
        <v>#DIV/0!</v>
      </c>
      <c r="E132" s="65">
        <f>+SUMPRODUCT(('PA 2021'!$O$9:$O$107=B132)*1,'PA 2021'!$AI$9:$AI$107,'PA 2021'!$Y$9:$Y$107)</f>
        <v>0</v>
      </c>
    </row>
    <row r="133" spans="2:5" ht="45" x14ac:dyDescent="0.25">
      <c r="B133" s="2" t="s">
        <v>813</v>
      </c>
      <c r="C133" s="65" t="e">
        <f>+AVERAGEIFS('PA 2021'!$AI$9:$AI$107,'PA 2021'!$O$9:$O$107,B133)</f>
        <v>#DIV/0!</v>
      </c>
      <c r="E133" s="65">
        <f>+SUMPRODUCT(('PA 2021'!$O$9:$O$107=B133)*1,'PA 2021'!$AI$9:$AI$107,'PA 2021'!$Y$9:$Y$107)</f>
        <v>0</v>
      </c>
    </row>
    <row r="134" spans="2:5" ht="30" x14ac:dyDescent="0.25">
      <c r="B134" s="2" t="s">
        <v>453</v>
      </c>
      <c r="C134" s="65" t="e">
        <f>+AVERAGEIFS('PA 2021'!$AI$9:$AI$107,'PA 2021'!$O$9:$O$107,B134)</f>
        <v>#DIV/0!</v>
      </c>
      <c r="E134" s="65">
        <f>+SUMPRODUCT(('PA 2021'!$O$9:$O$107=B134)*1,'PA 2021'!$AI$9:$AI$107,'PA 2021'!$Y$9:$Y$107)</f>
        <v>0</v>
      </c>
    </row>
    <row r="135" spans="2:5" ht="30" x14ac:dyDescent="0.25">
      <c r="B135" s="2" t="s">
        <v>814</v>
      </c>
      <c r="C135" s="65" t="e">
        <f>+AVERAGEIFS('PA 2021'!$AI$9:$AI$107,'PA 2021'!$O$9:$O$107,B135)</f>
        <v>#DIV/0!</v>
      </c>
      <c r="E135" s="65">
        <f>+SUMPRODUCT(('PA 2021'!$O$9:$O$107=B135)*1,'PA 2021'!$AI$9:$AI$107,'PA 2021'!$Y$9:$Y$107)</f>
        <v>0</v>
      </c>
    </row>
    <row r="136" spans="2:5" ht="45" x14ac:dyDescent="0.25">
      <c r="B136" s="2" t="s">
        <v>815</v>
      </c>
      <c r="C136" s="65" t="e">
        <f>+AVERAGEIFS('PA 2021'!$AI$9:$AI$107,'PA 2021'!$O$9:$O$107,B136)</f>
        <v>#DIV/0!</v>
      </c>
      <c r="E136" s="65">
        <f>+SUMPRODUCT(('PA 2021'!$O$9:$O$107=B136)*1,'PA 2021'!$AI$9:$AI$107,'PA 2021'!$Y$9:$Y$107)</f>
        <v>0</v>
      </c>
    </row>
    <row r="137" spans="2:5" x14ac:dyDescent="0.25">
      <c r="B137" s="2" t="s">
        <v>450</v>
      </c>
      <c r="C137" s="65" t="e">
        <f>+AVERAGEIFS('PA 2021'!$AI$9:$AI$107,'PA 2021'!$O$9:$O$107,B137)</f>
        <v>#DIV/0!</v>
      </c>
      <c r="E137" s="65">
        <f>+SUMPRODUCT(('PA 2021'!$O$9:$O$107=B137)*1,'PA 2021'!$AI$9:$AI$107,'PA 2021'!$Y$9:$Y$107)</f>
        <v>0</v>
      </c>
    </row>
    <row r="138" spans="2:5" ht="30" x14ac:dyDescent="0.25">
      <c r="B138" s="2" t="s">
        <v>816</v>
      </c>
      <c r="C138" s="65" t="e">
        <f>+AVERAGEIFS('PA 2021'!$AI$9:$AI$107,'PA 2021'!$O$9:$O$107,B138)</f>
        <v>#DIV/0!</v>
      </c>
      <c r="E138" s="65">
        <f>+SUMPRODUCT(('PA 2021'!$O$9:$O$107=B138)*1,'PA 2021'!$AI$9:$AI$107,'PA 2021'!$Y$9:$Y$107)</f>
        <v>0</v>
      </c>
    </row>
    <row r="139" spans="2:5" ht="30" x14ac:dyDescent="0.25">
      <c r="B139" s="2" t="s">
        <v>460</v>
      </c>
      <c r="C139" s="65" t="e">
        <f>+AVERAGEIFS('PA 2021'!$AI$9:$AI$107,'PA 2021'!$O$9:$O$107,B139)</f>
        <v>#DIV/0!</v>
      </c>
      <c r="E139" s="65">
        <f>+SUMPRODUCT(('PA 2021'!$O$9:$O$107=B139)*1,'PA 2021'!$AI$9:$AI$107,'PA 2021'!$Y$9:$Y$107)</f>
        <v>0</v>
      </c>
    </row>
    <row r="140" spans="2:5" ht="45" x14ac:dyDescent="0.25">
      <c r="B140" s="2" t="s">
        <v>817</v>
      </c>
      <c r="C140" s="65" t="e">
        <f>+AVERAGEIFS('PA 2021'!$AI$9:$AI$107,'PA 2021'!$O$9:$O$107,B140)</f>
        <v>#DIV/0!</v>
      </c>
      <c r="E140" s="65">
        <f>+SUMPRODUCT(('PA 2021'!$O$9:$O$107=B140)*1,'PA 2021'!$AI$9:$AI$107,'PA 2021'!$Y$9:$Y$107)</f>
        <v>0</v>
      </c>
    </row>
    <row r="141" spans="2:5" ht="30" x14ac:dyDescent="0.25">
      <c r="B141" s="2" t="s">
        <v>818</v>
      </c>
      <c r="C141" s="65" t="e">
        <f>+AVERAGEIFS('PA 2021'!$AI$9:$AI$107,'PA 2021'!$O$9:$O$107,B141)</f>
        <v>#DIV/0!</v>
      </c>
      <c r="E141" s="65">
        <f>+SUMPRODUCT(('PA 2021'!$O$9:$O$107=B141)*1,'PA 2021'!$AI$9:$AI$107,'PA 2021'!$Y$9:$Y$107)</f>
        <v>0</v>
      </c>
    </row>
    <row r="142" spans="2:5" ht="30" x14ac:dyDescent="0.25">
      <c r="B142" s="2" t="s">
        <v>432</v>
      </c>
      <c r="C142" s="65" t="e">
        <f>+AVERAGEIFS('PA 2021'!$AI$9:$AI$107,'PA 2021'!$O$9:$O$107,B142)</f>
        <v>#DIV/0!</v>
      </c>
      <c r="E142" s="65">
        <f>+SUMPRODUCT(('PA 2021'!$O$9:$O$107=B142)*1,'PA 2021'!$AI$9:$AI$107,'PA 2021'!$Y$9:$Y$107)</f>
        <v>0</v>
      </c>
    </row>
    <row r="143" spans="2:5" ht="30" x14ac:dyDescent="0.25">
      <c r="B143" s="2" t="s">
        <v>430</v>
      </c>
      <c r="C143" s="65" t="e">
        <f>+AVERAGEIFS('PA 2021'!$AI$9:$AI$107,'PA 2021'!$O$9:$O$107,B143)</f>
        <v>#DIV/0!</v>
      </c>
      <c r="E143" s="65">
        <f>+SUMPRODUCT(('PA 2021'!$O$9:$O$107=B143)*1,'PA 2021'!$AI$9:$AI$107,'PA 2021'!$Y$9:$Y$107)</f>
        <v>0</v>
      </c>
    </row>
    <row r="144" spans="2:5" ht="30" x14ac:dyDescent="0.25">
      <c r="B144" s="2" t="s">
        <v>819</v>
      </c>
      <c r="C144" s="65" t="e">
        <f>+AVERAGEIFS('PA 2021'!$AI$9:$AI$107,'PA 2021'!$O$9:$O$107,B144)</f>
        <v>#DIV/0!</v>
      </c>
      <c r="E144" s="65">
        <f>+SUMPRODUCT(('PA 2021'!$O$9:$O$107=B144)*1,'PA 2021'!$AI$9:$AI$107,'PA 2021'!$Y$9:$Y$107)</f>
        <v>0</v>
      </c>
    </row>
    <row r="145" spans="2:5" ht="45" x14ac:dyDescent="0.25">
      <c r="B145" s="2" t="s">
        <v>820</v>
      </c>
      <c r="C145" s="65" t="e">
        <f>+AVERAGEIFS('PA 2021'!$AI$9:$AI$107,'PA 2021'!$O$9:$O$107,B145)</f>
        <v>#DIV/0!</v>
      </c>
      <c r="E145" s="65">
        <f>+SUMPRODUCT(('PA 2021'!$O$9:$O$107=B145)*1,'PA 2021'!$AI$9:$AI$107,'PA 2021'!$Y$9:$Y$107)</f>
        <v>0</v>
      </c>
    </row>
    <row r="146" spans="2:5" x14ac:dyDescent="0.25">
      <c r="B146" s="2" t="s">
        <v>431</v>
      </c>
      <c r="C146" s="65" t="e">
        <f>+AVERAGEIFS('PA 2021'!$AI$9:$AI$107,'PA 2021'!$O$9:$O$107,B146)</f>
        <v>#DIV/0!</v>
      </c>
      <c r="E146" s="65">
        <f>+SUMPRODUCT(('PA 2021'!$O$9:$O$107=B146)*1,'PA 2021'!$AI$9:$AI$107,'PA 2021'!$Y$9:$Y$107)</f>
        <v>0</v>
      </c>
    </row>
    <row r="147" spans="2:5" ht="30" x14ac:dyDescent="0.25">
      <c r="B147" s="2" t="s">
        <v>427</v>
      </c>
      <c r="C147" s="65" t="e">
        <f>+AVERAGEIFS('PA 2021'!$AI$9:$AI$107,'PA 2021'!$O$9:$O$107,B147)</f>
        <v>#DIV/0!</v>
      </c>
      <c r="E147" s="65">
        <f>+SUMPRODUCT(('PA 2021'!$O$9:$O$107=B147)*1,'PA 2021'!$AI$9:$AI$107,'PA 2021'!$Y$9:$Y$107)</f>
        <v>0</v>
      </c>
    </row>
    <row r="148" spans="2:5" x14ac:dyDescent="0.25">
      <c r="B148" s="2" t="s">
        <v>821</v>
      </c>
      <c r="C148" s="65" t="e">
        <f>+AVERAGEIFS('PA 2021'!$AI$9:$AI$107,'PA 2021'!$O$9:$O$107,B148)</f>
        <v>#DIV/0!</v>
      </c>
      <c r="E148" s="65">
        <f>+SUMPRODUCT(('PA 2021'!$O$9:$O$107=B148)*1,'PA 2021'!$AI$9:$AI$107,'PA 2021'!$Y$9:$Y$107)</f>
        <v>0</v>
      </c>
    </row>
    <row r="149" spans="2:5" ht="30" x14ac:dyDescent="0.25">
      <c r="B149" s="2" t="s">
        <v>822</v>
      </c>
      <c r="C149" s="65" t="e">
        <f>+AVERAGEIFS('PA 2021'!$AI$9:$AI$107,'PA 2021'!$O$9:$O$107,B149)</f>
        <v>#DIV/0!</v>
      </c>
      <c r="E149" s="65">
        <f>+SUMPRODUCT(('PA 2021'!$O$9:$O$107=B149)*1,'PA 2021'!$AI$9:$AI$107,'PA 2021'!$Y$9:$Y$107)</f>
        <v>0</v>
      </c>
    </row>
    <row r="150" spans="2:5" ht="45" x14ac:dyDescent="0.25">
      <c r="B150" s="2" t="s">
        <v>823</v>
      </c>
      <c r="C150" s="65" t="e">
        <f>+AVERAGEIFS('PA 2021'!$AI$9:$AI$107,'PA 2021'!$O$9:$O$107,B150)</f>
        <v>#DIV/0!</v>
      </c>
      <c r="E150" s="65">
        <f>+SUMPRODUCT(('PA 2021'!$O$9:$O$107=B150)*1,'PA 2021'!$AI$9:$AI$107,'PA 2021'!$Y$9:$Y$107)</f>
        <v>0</v>
      </c>
    </row>
    <row r="151" spans="2:5" ht="45" x14ac:dyDescent="0.25">
      <c r="B151" s="2" t="s">
        <v>824</v>
      </c>
      <c r="C151" s="65" t="e">
        <f>+AVERAGEIFS('PA 2021'!$AI$9:$AI$107,'PA 2021'!$O$9:$O$107,B151)</f>
        <v>#DIV/0!</v>
      </c>
      <c r="E151" s="65">
        <f>+SUMPRODUCT(('PA 2021'!$O$9:$O$107=B151)*1,'PA 2021'!$AI$9:$AI$107,'PA 2021'!$Y$9:$Y$107)</f>
        <v>0</v>
      </c>
    </row>
    <row r="152" spans="2:5" ht="30" x14ac:dyDescent="0.25">
      <c r="B152" s="2" t="s">
        <v>413</v>
      </c>
      <c r="C152" s="65" t="e">
        <f>+AVERAGEIFS('PA 2021'!$AI$9:$AI$107,'PA 2021'!$O$9:$O$107,B152)</f>
        <v>#DIV/0!</v>
      </c>
      <c r="E152" s="65">
        <f>+SUMPRODUCT(('PA 2021'!$O$9:$O$107=B152)*1,'PA 2021'!$AI$9:$AI$107,'PA 2021'!$Y$9:$Y$107)</f>
        <v>0</v>
      </c>
    </row>
    <row r="153" spans="2:5" ht="30" x14ac:dyDescent="0.25">
      <c r="B153" s="2" t="s">
        <v>407</v>
      </c>
      <c r="C153" s="65" t="e">
        <f>+AVERAGEIFS('PA 2021'!$AI$9:$AI$107,'PA 2021'!$O$9:$O$107,B153)</f>
        <v>#DIV/0!</v>
      </c>
      <c r="E153" s="65">
        <f>+SUMPRODUCT(('PA 2021'!$O$9:$O$107=B153)*1,'PA 2021'!$AI$9:$AI$107,'PA 2021'!$Y$9:$Y$107)</f>
        <v>0</v>
      </c>
    </row>
    <row r="154" spans="2:5" x14ac:dyDescent="0.25">
      <c r="B154" s="2" t="s">
        <v>405</v>
      </c>
      <c r="C154" s="65" t="e">
        <f>+AVERAGEIFS('PA 2021'!$AI$9:$AI$107,'PA 2021'!$O$9:$O$107,B154)</f>
        <v>#DIV/0!</v>
      </c>
      <c r="E154" s="65">
        <f>+SUMPRODUCT(('PA 2021'!$O$9:$O$107=B154)*1,'PA 2021'!$AI$9:$AI$107,'PA 2021'!$Y$9:$Y$107)</f>
        <v>0</v>
      </c>
    </row>
    <row r="155" spans="2:5" x14ac:dyDescent="0.25">
      <c r="B155" s="2" t="s">
        <v>406</v>
      </c>
      <c r="C155" s="65" t="e">
        <f>+AVERAGEIFS('PA 2021'!$AI$9:$AI$107,'PA 2021'!$O$9:$O$107,B155)</f>
        <v>#DIV/0!</v>
      </c>
      <c r="E155" s="65">
        <f>+SUMPRODUCT(('PA 2021'!$O$9:$O$107=B155)*1,'PA 2021'!$AI$9:$AI$107,'PA 2021'!$Y$9:$Y$107)</f>
        <v>0</v>
      </c>
    </row>
    <row r="156" spans="2:5" x14ac:dyDescent="0.25">
      <c r="B156" s="2" t="s">
        <v>408</v>
      </c>
      <c r="C156" s="65" t="e">
        <f>+AVERAGEIFS('PA 2021'!$AI$9:$AI$107,'PA 2021'!$O$9:$O$107,B156)</f>
        <v>#DIV/0!</v>
      </c>
      <c r="E156" s="65">
        <f>+SUMPRODUCT(('PA 2021'!$O$9:$O$107=B156)*1,'PA 2021'!$AI$9:$AI$107,'PA 2021'!$Y$9:$Y$107)</f>
        <v>0</v>
      </c>
    </row>
    <row r="157" spans="2:5" ht="30" x14ac:dyDescent="0.25">
      <c r="B157" s="2" t="s">
        <v>470</v>
      </c>
      <c r="C157" s="65" t="e">
        <f>+AVERAGEIFS('PA 2021'!$AI$9:$AI$107,'PA 2021'!$O$9:$O$107,B157)</f>
        <v>#DIV/0!</v>
      </c>
      <c r="E157" s="65">
        <f>+SUMPRODUCT(('PA 2021'!$O$9:$O$107=B157)*1,'PA 2021'!$AI$9:$AI$107,'PA 2021'!$Y$9:$Y$107)</f>
        <v>0</v>
      </c>
    </row>
    <row r="158" spans="2:5" x14ac:dyDescent="0.25">
      <c r="B158" s="2" t="s">
        <v>468</v>
      </c>
      <c r="C158" s="65" t="e">
        <f>+AVERAGEIFS('PA 2021'!$AI$9:$AI$107,'PA 2021'!$O$9:$O$107,B158)</f>
        <v>#DIV/0!</v>
      </c>
      <c r="E158" s="65">
        <f>+SUMPRODUCT(('PA 2021'!$O$9:$O$107=B158)*1,'PA 2021'!$AI$9:$AI$107,'PA 2021'!$Y$9:$Y$107)</f>
        <v>0</v>
      </c>
    </row>
    <row r="159" spans="2:5" ht="30" x14ac:dyDescent="0.25">
      <c r="B159" s="2" t="s">
        <v>825</v>
      </c>
      <c r="C159" s="65" t="e">
        <f>+AVERAGEIFS('PA 2021'!$AI$9:$AI$107,'PA 2021'!$O$9:$O$107,B159)</f>
        <v>#DIV/0!</v>
      </c>
      <c r="E159" s="65">
        <f>+SUMPRODUCT(('PA 2021'!$O$9:$O$107=B159)*1,'PA 2021'!$AI$9:$AI$107,'PA 2021'!$Y$9:$Y$107)</f>
        <v>0</v>
      </c>
    </row>
    <row r="160" spans="2:5" x14ac:dyDescent="0.25">
      <c r="B160" s="2" t="s">
        <v>469</v>
      </c>
      <c r="C160" s="65" t="e">
        <f>+AVERAGEIFS('PA 2021'!$AI$9:$AI$107,'PA 2021'!$O$9:$O$107,B160)</f>
        <v>#DIV/0!</v>
      </c>
      <c r="E160" s="65">
        <f>+SUMPRODUCT(('PA 2021'!$O$9:$O$107=B160)*1,'PA 2021'!$AI$9:$AI$107,'PA 2021'!$Y$9:$Y$107)</f>
        <v>0</v>
      </c>
    </row>
    <row r="161" spans="2:5" x14ac:dyDescent="0.25">
      <c r="B161" s="2" t="s">
        <v>467</v>
      </c>
      <c r="C161" s="65" t="e">
        <f>+AVERAGEIFS('PA 2021'!$AI$9:$AI$107,'PA 2021'!$O$9:$O$107,B161)</f>
        <v>#DIV/0!</v>
      </c>
      <c r="E161" s="65">
        <f>+SUMPRODUCT(('PA 2021'!$O$9:$O$107=B161)*1,'PA 2021'!$AI$9:$AI$107,'PA 2021'!$Y$9:$Y$107)</f>
        <v>0</v>
      </c>
    </row>
    <row r="162" spans="2:5" x14ac:dyDescent="0.25">
      <c r="B162" s="2" t="s">
        <v>472</v>
      </c>
      <c r="C162" s="65" t="e">
        <f>+AVERAGEIFS('PA 2021'!$AI$9:$AI$107,'PA 2021'!$O$9:$O$107,B162)</f>
        <v>#DIV/0!</v>
      </c>
      <c r="E162" s="65">
        <f>+SUMPRODUCT(('PA 2021'!$O$9:$O$107=B162)*1,'PA 2021'!$AI$9:$AI$107,'PA 2021'!$Y$9:$Y$107)</f>
        <v>0</v>
      </c>
    </row>
    <row r="163" spans="2:5" x14ac:dyDescent="0.25">
      <c r="B163" s="2" t="s">
        <v>466</v>
      </c>
      <c r="C163" s="65" t="e">
        <f>+AVERAGEIFS('PA 2021'!$AI$9:$AI$107,'PA 2021'!$O$9:$O$107,B163)</f>
        <v>#DIV/0!</v>
      </c>
      <c r="E163" s="65">
        <f>+SUMPRODUCT(('PA 2021'!$O$9:$O$107=B163)*1,'PA 2021'!$AI$9:$AI$107,'PA 2021'!$Y$9:$Y$107)</f>
        <v>0</v>
      </c>
    </row>
    <row r="164" spans="2:5" x14ac:dyDescent="0.25">
      <c r="B164" s="2" t="s">
        <v>464</v>
      </c>
      <c r="C164" s="65" t="e">
        <f>+AVERAGEIFS('PA 2021'!$AI$9:$AI$107,'PA 2021'!$O$9:$O$107,B164)</f>
        <v>#DIV/0!</v>
      </c>
      <c r="E164" s="65">
        <f>+SUMPRODUCT(('PA 2021'!$O$9:$O$107=B164)*1,'PA 2021'!$AI$9:$AI$107,'PA 2021'!$Y$9:$Y$107)</f>
        <v>0</v>
      </c>
    </row>
    <row r="165" spans="2:5" x14ac:dyDescent="0.25">
      <c r="B165" s="2" t="s">
        <v>471</v>
      </c>
      <c r="C165" s="65" t="e">
        <f>+AVERAGEIFS('PA 2021'!$AI$9:$AI$107,'PA 2021'!$O$9:$O$107,B165)</f>
        <v>#DIV/0!</v>
      </c>
      <c r="E165" s="65">
        <f>+SUMPRODUCT(('PA 2021'!$O$9:$O$107=B165)*1,'PA 2021'!$AI$9:$AI$107,'PA 2021'!$Y$9:$Y$107)</f>
        <v>0</v>
      </c>
    </row>
    <row r="166" spans="2:5" ht="30" x14ac:dyDescent="0.25">
      <c r="B166" s="2" t="s">
        <v>826</v>
      </c>
      <c r="C166" s="65" t="e">
        <f>+AVERAGEIFS('PA 2021'!$AI$9:$AI$107,'PA 2021'!$O$9:$O$107,B166)</f>
        <v>#DIV/0!</v>
      </c>
      <c r="E166" s="65">
        <f>+SUMPRODUCT(('PA 2021'!$O$9:$O$107=B166)*1,'PA 2021'!$AI$9:$AI$107,'PA 2021'!$Y$9:$Y$107)</f>
        <v>0</v>
      </c>
    </row>
    <row r="167" spans="2:5" x14ac:dyDescent="0.25">
      <c r="B167" s="2" t="s">
        <v>438</v>
      </c>
      <c r="C167" s="65" t="e">
        <f>+AVERAGEIFS('PA 2021'!$AI$9:$AI$107,'PA 2021'!$O$9:$O$107,B167)</f>
        <v>#DIV/0!</v>
      </c>
      <c r="E167" s="65">
        <f>+SUMPRODUCT(('PA 2021'!$O$9:$O$107=B167)*1,'PA 2021'!$AI$9:$AI$107,'PA 2021'!$Y$9:$Y$107)</f>
        <v>0</v>
      </c>
    </row>
    <row r="168" spans="2:5" x14ac:dyDescent="0.25">
      <c r="B168" s="2" t="s">
        <v>827</v>
      </c>
      <c r="C168" s="65" t="e">
        <f>+AVERAGEIFS('PA 2021'!$AI$9:$AI$107,'PA 2021'!$O$9:$O$107,B168)</f>
        <v>#DIV/0!</v>
      </c>
      <c r="E168" s="65">
        <f>+SUMPRODUCT(('PA 2021'!$O$9:$O$107=B168)*1,'PA 2021'!$AI$9:$AI$107,'PA 2021'!$Y$9:$Y$107)</f>
        <v>0</v>
      </c>
    </row>
    <row r="169" spans="2:5" x14ac:dyDescent="0.25">
      <c r="B169" s="2" t="s">
        <v>546</v>
      </c>
      <c r="C169" s="65" t="e">
        <f>+AVERAGEIFS('PA 2021'!$AI$9:$AI$107,'PA 2021'!$O$9:$O$107,B169)</f>
        <v>#DIV/0!</v>
      </c>
      <c r="E169" s="65">
        <f>+SUMPRODUCT(('PA 2021'!$O$9:$O$107=B169)*1,'PA 2021'!$AI$9:$AI$107,'PA 2021'!$Y$9:$Y$107)</f>
        <v>0</v>
      </c>
    </row>
    <row r="170" spans="2:5" ht="30" x14ac:dyDescent="0.25">
      <c r="B170" s="2" t="s">
        <v>547</v>
      </c>
      <c r="C170" s="65" t="e">
        <f>+AVERAGEIFS('PA 2021'!$AI$9:$AI$107,'PA 2021'!$O$9:$O$107,B170)</f>
        <v>#DIV/0!</v>
      </c>
      <c r="E170" s="65">
        <f>+SUMPRODUCT(('PA 2021'!$O$9:$O$107=B170)*1,'PA 2021'!$AI$9:$AI$107,'PA 2021'!$Y$9:$Y$107)</f>
        <v>0</v>
      </c>
    </row>
    <row r="171" spans="2:5" x14ac:dyDescent="0.25">
      <c r="B171" s="2" t="s">
        <v>828</v>
      </c>
      <c r="C171" s="65" t="e">
        <f>+AVERAGEIFS('PA 2021'!$AI$9:$AI$107,'PA 2021'!$O$9:$O$107,B171)</f>
        <v>#DIV/0!</v>
      </c>
      <c r="E171" s="65">
        <f>+SUMPRODUCT(('PA 2021'!$O$9:$O$107=B171)*1,'PA 2021'!$AI$9:$AI$107,'PA 2021'!$Y$9:$Y$107)</f>
        <v>0</v>
      </c>
    </row>
    <row r="172" spans="2:5" ht="30" x14ac:dyDescent="0.25">
      <c r="B172" s="2" t="s">
        <v>829</v>
      </c>
      <c r="C172" s="65" t="e">
        <f>+AVERAGEIFS('PA 2021'!$AI$9:$AI$107,'PA 2021'!$O$9:$O$107,B172)</f>
        <v>#DIV/0!</v>
      </c>
      <c r="E172" s="65">
        <f>+SUMPRODUCT(('PA 2021'!$O$9:$O$107=B172)*1,'PA 2021'!$AI$9:$AI$107,'PA 2021'!$Y$9:$Y$107)</f>
        <v>0</v>
      </c>
    </row>
    <row r="173" spans="2:5" x14ac:dyDescent="0.25">
      <c r="B173" s="2" t="s">
        <v>830</v>
      </c>
      <c r="C173" s="65" t="e">
        <f>+AVERAGEIFS('PA 2021'!$AI$9:$AI$107,'PA 2021'!$O$9:$O$107,B173)</f>
        <v>#DIV/0!</v>
      </c>
      <c r="E173" s="65">
        <f>+SUMPRODUCT(('PA 2021'!$O$9:$O$107=B173)*1,'PA 2021'!$AI$9:$AI$107,'PA 2021'!$Y$9:$Y$107)</f>
        <v>0</v>
      </c>
    </row>
    <row r="174" spans="2:5" x14ac:dyDescent="0.25">
      <c r="B174" s="2" t="s">
        <v>442</v>
      </c>
      <c r="C174" s="65" t="e">
        <f>+AVERAGEIFS('PA 2021'!$AI$9:$AI$107,'PA 2021'!$O$9:$O$107,B174)</f>
        <v>#DIV/0!</v>
      </c>
      <c r="E174" s="65">
        <f>+SUMPRODUCT(('PA 2021'!$O$9:$O$107=B174)*1,'PA 2021'!$AI$9:$AI$107,'PA 2021'!$Y$9:$Y$107)</f>
        <v>0</v>
      </c>
    </row>
    <row r="175" spans="2:5" ht="30" x14ac:dyDescent="0.25">
      <c r="B175" s="2" t="s">
        <v>831</v>
      </c>
      <c r="C175" s="65" t="e">
        <f>+AVERAGEIFS('PA 2021'!$AI$9:$AI$107,'PA 2021'!$O$9:$O$107,B175)</f>
        <v>#DIV/0!</v>
      </c>
      <c r="E175" s="65">
        <f>+SUMPRODUCT(('PA 2021'!$O$9:$O$107=B175)*1,'PA 2021'!$AI$9:$AI$107,'PA 2021'!$Y$9:$Y$107)</f>
        <v>0</v>
      </c>
    </row>
    <row r="176" spans="2:5" ht="30" x14ac:dyDescent="0.25">
      <c r="B176" s="2" t="s">
        <v>832</v>
      </c>
      <c r="C176" s="65" t="e">
        <f>+AVERAGEIFS('PA 2021'!$AI$9:$AI$107,'PA 2021'!$O$9:$O$107,B176)</f>
        <v>#DIV/0!</v>
      </c>
      <c r="E176" s="65">
        <f>+SUMPRODUCT(('PA 2021'!$O$9:$O$107=B176)*1,'PA 2021'!$AI$9:$AI$107,'PA 2021'!$Y$9:$Y$107)</f>
        <v>0</v>
      </c>
    </row>
    <row r="177" spans="2:5" x14ac:dyDescent="0.25">
      <c r="B177" s="2" t="s">
        <v>446</v>
      </c>
      <c r="C177" s="65" t="e">
        <f>+AVERAGEIFS('PA 2021'!$AI$9:$AI$107,'PA 2021'!$O$9:$O$107,B177)</f>
        <v>#DIV/0!</v>
      </c>
      <c r="E177" s="65">
        <f>+SUMPRODUCT(('PA 2021'!$O$9:$O$107=B177)*1,'PA 2021'!$AI$9:$AI$107,'PA 2021'!$Y$9:$Y$107)</f>
        <v>0</v>
      </c>
    </row>
    <row r="178" spans="2:5" ht="30" x14ac:dyDescent="0.25">
      <c r="B178" s="2" t="s">
        <v>447</v>
      </c>
      <c r="C178" s="65" t="e">
        <f>+AVERAGEIFS('PA 2021'!$AI$9:$AI$107,'PA 2021'!$O$9:$O$107,B178)</f>
        <v>#DIV/0!</v>
      </c>
      <c r="E178" s="65">
        <f>+SUMPRODUCT(('PA 2021'!$O$9:$O$107=B178)*1,'PA 2021'!$AI$9:$AI$107,'PA 2021'!$Y$9:$Y$107)</f>
        <v>0</v>
      </c>
    </row>
    <row r="179" spans="2:5" x14ac:dyDescent="0.25">
      <c r="B179" s="2" t="s">
        <v>833</v>
      </c>
      <c r="C179" s="65" t="e">
        <f>+AVERAGEIFS('PA 2021'!$AI$9:$AI$107,'PA 2021'!$O$9:$O$107,B179)</f>
        <v>#DIV/0!</v>
      </c>
      <c r="E179" s="65">
        <f>+SUMPRODUCT(('PA 2021'!$O$9:$O$107=B179)*1,'PA 2021'!$AI$9:$AI$107,'PA 2021'!$Y$9:$Y$107)</f>
        <v>0</v>
      </c>
    </row>
    <row r="180" spans="2:5" ht="30" x14ac:dyDescent="0.25">
      <c r="B180" s="2" t="s">
        <v>422</v>
      </c>
      <c r="C180" s="65" t="e">
        <f>+AVERAGEIFS('PA 2021'!$AI$9:$AI$107,'PA 2021'!$O$9:$O$107,B180)</f>
        <v>#DIV/0!</v>
      </c>
      <c r="E180" s="65">
        <f>+SUMPRODUCT(('PA 2021'!$O$9:$O$107=B180)*1,'PA 2021'!$AI$9:$AI$107,'PA 2021'!$Y$9:$Y$107)</f>
        <v>0</v>
      </c>
    </row>
    <row r="181" spans="2:5" x14ac:dyDescent="0.25">
      <c r="B181" s="2" t="s">
        <v>834</v>
      </c>
      <c r="C181" s="65" t="e">
        <f>+AVERAGEIFS('PA 2021'!$AI$9:$AI$107,'PA 2021'!$O$9:$O$107,B181)</f>
        <v>#DIV/0!</v>
      </c>
      <c r="E181" s="65">
        <f>+SUMPRODUCT(('PA 2021'!$O$9:$O$107=B181)*1,'PA 2021'!$AI$9:$AI$107,'PA 2021'!$Y$9:$Y$107)</f>
        <v>0</v>
      </c>
    </row>
    <row r="182" spans="2:5" x14ac:dyDescent="0.25">
      <c r="B182" s="2" t="s">
        <v>835</v>
      </c>
      <c r="C182" s="65" t="e">
        <f>+AVERAGEIFS('PA 2021'!$AI$9:$AI$107,'PA 2021'!$O$9:$O$107,B182)</f>
        <v>#DIV/0!</v>
      </c>
      <c r="E182" s="65">
        <f>+SUMPRODUCT(('PA 2021'!$O$9:$O$107=B182)*1,'PA 2021'!$AI$9:$AI$107,'PA 2021'!$Y$9:$Y$107)</f>
        <v>0</v>
      </c>
    </row>
    <row r="183" spans="2:5" x14ac:dyDescent="0.25">
      <c r="B183" s="2" t="s">
        <v>419</v>
      </c>
      <c r="C183" s="65" t="e">
        <f>+AVERAGEIFS('PA 2021'!$AI$9:$AI$107,'PA 2021'!$O$9:$O$107,B183)</f>
        <v>#DIV/0!</v>
      </c>
      <c r="E183" s="65">
        <f>+SUMPRODUCT(('PA 2021'!$O$9:$O$107=B183)*1,'PA 2021'!$AI$9:$AI$107,'PA 2021'!$Y$9:$Y$107)</f>
        <v>0</v>
      </c>
    </row>
    <row r="184" spans="2:5" ht="30" x14ac:dyDescent="0.25">
      <c r="B184" s="2" t="s">
        <v>417</v>
      </c>
      <c r="C184" s="65" t="e">
        <f>+AVERAGEIFS('PA 2021'!$AI$9:$AI$107,'PA 2021'!$O$9:$O$107,B184)</f>
        <v>#DIV/0!</v>
      </c>
      <c r="E184" s="65">
        <f>+SUMPRODUCT(('PA 2021'!$O$9:$O$107=B184)*1,'PA 2021'!$AI$9:$AI$107,'PA 2021'!$Y$9:$Y$107)</f>
        <v>0</v>
      </c>
    </row>
    <row r="185" spans="2:5" ht="30" x14ac:dyDescent="0.25">
      <c r="B185" s="2" t="s">
        <v>836</v>
      </c>
      <c r="C185" s="65" t="e">
        <f>+AVERAGEIFS('PA 2021'!$AI$9:$AI$107,'PA 2021'!$O$9:$O$107,B185)</f>
        <v>#DIV/0!</v>
      </c>
      <c r="E185" s="65">
        <f>+SUMPRODUCT(('PA 2021'!$O$9:$O$107=B185)*1,'PA 2021'!$AI$9:$AI$107,'PA 2021'!$Y$9:$Y$107)</f>
        <v>0</v>
      </c>
    </row>
    <row r="186" spans="2:5" ht="45" x14ac:dyDescent="0.25">
      <c r="B186" s="2" t="s">
        <v>331</v>
      </c>
      <c r="C186" s="65" t="e">
        <f>+AVERAGEIFS('PA 2021'!$AI$9:$AI$107,'PA 2021'!$O$9:$O$107,B186)</f>
        <v>#DIV/0!</v>
      </c>
      <c r="E186" s="65">
        <f>+SUMPRODUCT(('PA 2021'!$O$9:$O$107=B186)*1,'PA 2021'!$AI$9:$AI$107,'PA 2021'!$Y$9:$Y$107)</f>
        <v>0</v>
      </c>
    </row>
    <row r="187" spans="2:5" ht="30" x14ac:dyDescent="0.25">
      <c r="B187" s="2" t="s">
        <v>332</v>
      </c>
      <c r="C187" s="65" t="e">
        <f>+AVERAGEIFS('PA 2021'!$AI$9:$AI$107,'PA 2021'!$O$9:$O$107,B187)</f>
        <v>#DIV/0!</v>
      </c>
      <c r="E187" s="65">
        <f>+SUMPRODUCT(('PA 2021'!$O$9:$O$107=B187)*1,'PA 2021'!$AI$9:$AI$107,'PA 2021'!$Y$9:$Y$107)</f>
        <v>0</v>
      </c>
    </row>
    <row r="188" spans="2:5" ht="45" x14ac:dyDescent="0.25">
      <c r="B188" s="2" t="s">
        <v>349</v>
      </c>
      <c r="C188" s="65" t="e">
        <f>+AVERAGEIFS('PA 2021'!$AI$9:$AI$107,'PA 2021'!$O$9:$O$107,B188)</f>
        <v>#DIV/0!</v>
      </c>
      <c r="E188" s="65">
        <f>+SUMPRODUCT(('PA 2021'!$O$9:$O$107=B188)*1,'PA 2021'!$AI$9:$AI$107,'PA 2021'!$Y$9:$Y$107)</f>
        <v>0</v>
      </c>
    </row>
    <row r="189" spans="2:5" ht="45" x14ac:dyDescent="0.25">
      <c r="B189" s="2" t="s">
        <v>837</v>
      </c>
      <c r="C189" s="65" t="e">
        <f>+AVERAGEIFS('PA 2021'!$AI$9:$AI$107,'PA 2021'!$O$9:$O$107,B189)</f>
        <v>#DIV/0!</v>
      </c>
      <c r="E189" s="65">
        <f>+SUMPRODUCT(('PA 2021'!$O$9:$O$107=B189)*1,'PA 2021'!$AI$9:$AI$107,'PA 2021'!$Y$9:$Y$107)</f>
        <v>0</v>
      </c>
    </row>
    <row r="190" spans="2:5" ht="30" x14ac:dyDescent="0.25">
      <c r="B190" s="2" t="s">
        <v>350</v>
      </c>
      <c r="C190" s="65" t="e">
        <f>+AVERAGEIFS('PA 2021'!$AI$9:$AI$107,'PA 2021'!$O$9:$O$107,B190)</f>
        <v>#DIV/0!</v>
      </c>
      <c r="E190" s="65">
        <f>+SUMPRODUCT(('PA 2021'!$O$9:$O$107=B190)*1,'PA 2021'!$AI$9:$AI$107,'PA 2021'!$Y$9:$Y$107)</f>
        <v>0</v>
      </c>
    </row>
    <row r="191" spans="2:5" ht="75" x14ac:dyDescent="0.25">
      <c r="B191" s="2" t="s">
        <v>336</v>
      </c>
      <c r="C191" s="65" t="e">
        <f>+AVERAGEIFS('PA 2021'!$AI$9:$AI$107,'PA 2021'!$O$9:$O$107,B191)</f>
        <v>#VALUE!</v>
      </c>
      <c r="E191" s="65">
        <f>+SUMPRODUCT(('PA 2021'!$O$9:$O$107=B191)*1,'PA 2021'!$AI$9:$AI$107,'PA 2021'!$Y$9:$Y$107)</f>
        <v>0</v>
      </c>
    </row>
    <row r="192" spans="2:5" ht="60" x14ac:dyDescent="0.25">
      <c r="B192" s="2" t="s">
        <v>838</v>
      </c>
      <c r="C192" s="65" t="e">
        <f>+AVERAGEIFS('PA 2021'!$AI$9:$AI$107,'PA 2021'!$O$9:$O$107,B192)</f>
        <v>#VALUE!</v>
      </c>
      <c r="E192" s="65">
        <f>+SUMPRODUCT(('PA 2021'!$O$9:$O$107=B192)*1,'PA 2021'!$AI$9:$AI$107,'PA 2021'!$Y$9:$Y$107)</f>
        <v>0</v>
      </c>
    </row>
    <row r="193" spans="2:5" ht="45" x14ac:dyDescent="0.25">
      <c r="B193" s="2" t="s">
        <v>337</v>
      </c>
      <c r="C193" s="65" t="e">
        <f>+AVERAGEIFS('PA 2021'!$AI$9:$AI$107,'PA 2021'!$O$9:$O$107,B193)</f>
        <v>#DIV/0!</v>
      </c>
      <c r="E193" s="65">
        <f>+SUMPRODUCT(('PA 2021'!$O$9:$O$107=B193)*1,'PA 2021'!$AI$9:$AI$107,'PA 2021'!$Y$9:$Y$107)</f>
        <v>0</v>
      </c>
    </row>
    <row r="194" spans="2:5" ht="30" x14ac:dyDescent="0.25">
      <c r="B194" s="2" t="s">
        <v>334</v>
      </c>
      <c r="C194" s="65" t="e">
        <f>+AVERAGEIFS('PA 2021'!$AI$9:$AI$107,'PA 2021'!$O$9:$O$107,B194)</f>
        <v>#DIV/0!</v>
      </c>
      <c r="E194" s="65">
        <f>+SUMPRODUCT(('PA 2021'!$O$9:$O$107=B194)*1,'PA 2021'!$AI$9:$AI$107,'PA 2021'!$Y$9:$Y$107)</f>
        <v>0</v>
      </c>
    </row>
    <row r="195" spans="2:5" ht="30" x14ac:dyDescent="0.25">
      <c r="B195" s="2" t="s">
        <v>339</v>
      </c>
      <c r="C195" s="65" t="e">
        <f>+AVERAGEIFS('PA 2021'!$AI$9:$AI$107,'PA 2021'!$O$9:$O$107,B195)</f>
        <v>#DIV/0!</v>
      </c>
      <c r="E195" s="65">
        <f>+SUMPRODUCT(('PA 2021'!$O$9:$O$107=B195)*1,'PA 2021'!$AI$9:$AI$107,'PA 2021'!$Y$9:$Y$107)</f>
        <v>0</v>
      </c>
    </row>
    <row r="196" spans="2:5" ht="45" x14ac:dyDescent="0.25">
      <c r="B196" s="2" t="s">
        <v>839</v>
      </c>
      <c r="C196" s="65" t="e">
        <f>+AVERAGEIFS('PA 2021'!$AI$9:$AI$107,'PA 2021'!$O$9:$O$107,B196)</f>
        <v>#DIV/0!</v>
      </c>
      <c r="E196" s="65">
        <f>+SUMPRODUCT(('PA 2021'!$O$9:$O$107=B196)*1,'PA 2021'!$AI$9:$AI$107,'PA 2021'!$Y$9:$Y$107)</f>
        <v>0</v>
      </c>
    </row>
    <row r="197" spans="2:5" ht="45" x14ac:dyDescent="0.25">
      <c r="B197" s="2" t="s">
        <v>345</v>
      </c>
      <c r="C197" s="65" t="e">
        <f>+AVERAGEIFS('PA 2021'!$AI$9:$AI$107,'PA 2021'!$O$9:$O$107,B197)</f>
        <v>#DIV/0!</v>
      </c>
      <c r="E197" s="65">
        <f>+SUMPRODUCT(('PA 2021'!$O$9:$O$107=B197)*1,'PA 2021'!$AI$9:$AI$107,'PA 2021'!$Y$9:$Y$107)</f>
        <v>0</v>
      </c>
    </row>
    <row r="198" spans="2:5" ht="45" x14ac:dyDescent="0.25">
      <c r="B198" s="2" t="s">
        <v>341</v>
      </c>
      <c r="C198" s="65" t="e">
        <f>+AVERAGEIFS('PA 2021'!$AI$9:$AI$107,'PA 2021'!$O$9:$O$107,B198)</f>
        <v>#DIV/0!</v>
      </c>
      <c r="E198" s="65">
        <f>+SUMPRODUCT(('PA 2021'!$O$9:$O$107=B198)*1,'PA 2021'!$AI$9:$AI$107,'PA 2021'!$Y$9:$Y$107)</f>
        <v>0</v>
      </c>
    </row>
    <row r="199" spans="2:5" ht="30" x14ac:dyDescent="0.25">
      <c r="B199" s="2" t="s">
        <v>342</v>
      </c>
      <c r="C199" s="65" t="e">
        <f>+AVERAGEIFS('PA 2021'!$AI$9:$AI$107,'PA 2021'!$O$9:$O$107,B199)</f>
        <v>#DIV/0!</v>
      </c>
      <c r="E199" s="65">
        <f>+SUMPRODUCT(('PA 2021'!$O$9:$O$107=B199)*1,'PA 2021'!$AI$9:$AI$107,'PA 2021'!$Y$9:$Y$107)</f>
        <v>0</v>
      </c>
    </row>
    <row r="200" spans="2:5" ht="45" x14ac:dyDescent="0.25">
      <c r="B200" s="2" t="s">
        <v>344</v>
      </c>
      <c r="C200" s="65" t="e">
        <f>+AVERAGEIFS('PA 2021'!$AI$9:$AI$107,'PA 2021'!$O$9:$O$107,B200)</f>
        <v>#DIV/0!</v>
      </c>
      <c r="E200" s="65">
        <f>+SUMPRODUCT(('PA 2021'!$O$9:$O$107=B200)*1,'PA 2021'!$AI$9:$AI$107,'PA 2021'!$Y$9:$Y$107)</f>
        <v>0</v>
      </c>
    </row>
    <row r="201" spans="2:5" ht="75" x14ac:dyDescent="0.25">
      <c r="B201" s="2" t="s">
        <v>343</v>
      </c>
      <c r="C201" s="65" t="e">
        <f>+AVERAGEIFS('PA 2021'!$AI$9:$AI$107,'PA 2021'!$O$9:$O$107,B201)</f>
        <v>#VALUE!</v>
      </c>
      <c r="E201" s="65">
        <f>+SUMPRODUCT(('PA 2021'!$O$9:$O$107=B201)*1,'PA 2021'!$AI$9:$AI$107,'PA 2021'!$Y$9:$Y$107)</f>
        <v>0</v>
      </c>
    </row>
    <row r="202" spans="2:5" ht="30" x14ac:dyDescent="0.25">
      <c r="B202" s="2" t="s">
        <v>840</v>
      </c>
      <c r="C202" s="65" t="e">
        <f>+AVERAGEIFS('PA 2021'!$AI$9:$AI$107,'PA 2021'!$O$9:$O$107,B202)</f>
        <v>#DIV/0!</v>
      </c>
      <c r="E202" s="65">
        <f>+SUMPRODUCT(('PA 2021'!$O$9:$O$107=B202)*1,'PA 2021'!$AI$9:$AI$107,'PA 2021'!$Y$9:$Y$107)</f>
        <v>0</v>
      </c>
    </row>
    <row r="203" spans="2:5" ht="60" x14ac:dyDescent="0.25">
      <c r="B203" s="2" t="s">
        <v>352</v>
      </c>
      <c r="C203" s="65" t="e">
        <f>+AVERAGEIFS('PA 2021'!$AI$9:$AI$107,'PA 2021'!$O$9:$O$107,B203)</f>
        <v>#VALUE!</v>
      </c>
      <c r="E203" s="65">
        <f>+SUMPRODUCT(('PA 2021'!$O$9:$O$107=B203)*1,'PA 2021'!$AI$9:$AI$107,'PA 2021'!$Y$9:$Y$107)</f>
        <v>0</v>
      </c>
    </row>
    <row r="204" spans="2:5" ht="60" x14ac:dyDescent="0.25">
      <c r="B204" s="2" t="s">
        <v>841</v>
      </c>
      <c r="C204" s="65" t="e">
        <f>+AVERAGEIFS('PA 2021'!$AI$9:$AI$107,'PA 2021'!$O$9:$O$107,B204)</f>
        <v>#DIV/0!</v>
      </c>
      <c r="E204" s="65">
        <f>+SUMPRODUCT(('PA 2021'!$O$9:$O$107=B204)*1,'PA 2021'!$AI$9:$AI$107,'PA 2021'!$Y$9:$Y$107)</f>
        <v>0</v>
      </c>
    </row>
    <row r="205" spans="2:5" ht="30" x14ac:dyDescent="0.25">
      <c r="B205" s="2" t="s">
        <v>354</v>
      </c>
      <c r="C205" s="65" t="e">
        <f>+AVERAGEIFS('PA 2021'!$AI$9:$AI$107,'PA 2021'!$O$9:$O$107,B205)</f>
        <v>#DIV/0!</v>
      </c>
      <c r="E205" s="65">
        <f>+SUMPRODUCT(('PA 2021'!$O$9:$O$107=B205)*1,'PA 2021'!$AI$9:$AI$107,'PA 2021'!$Y$9:$Y$107)</f>
        <v>0</v>
      </c>
    </row>
    <row r="206" spans="2:5" ht="60" x14ac:dyDescent="0.25">
      <c r="B206" s="2" t="s">
        <v>379</v>
      </c>
      <c r="C206" s="65" t="e">
        <f>+AVERAGEIFS('PA 2021'!$AI$9:$AI$107,'PA 2021'!$O$9:$O$107,B206)</f>
        <v>#VALUE!</v>
      </c>
      <c r="E206" s="65">
        <f>+SUMPRODUCT(('PA 2021'!$O$9:$O$107=B206)*1,'PA 2021'!$AI$9:$AI$107,'PA 2021'!$Y$9:$Y$107)</f>
        <v>0</v>
      </c>
    </row>
    <row r="207" spans="2:5" ht="60" x14ac:dyDescent="0.25">
      <c r="B207" s="2" t="s">
        <v>842</v>
      </c>
      <c r="C207" s="65" t="e">
        <f>+AVERAGEIFS('PA 2021'!$AI$9:$AI$107,'PA 2021'!$O$9:$O$107,B207)</f>
        <v>#DIV/0!</v>
      </c>
      <c r="E207" s="65">
        <f>+SUMPRODUCT(('PA 2021'!$O$9:$O$107=B207)*1,'PA 2021'!$AI$9:$AI$107,'PA 2021'!$Y$9:$Y$107)</f>
        <v>0</v>
      </c>
    </row>
    <row r="208" spans="2:5" ht="45" x14ac:dyDescent="0.25">
      <c r="B208" s="2" t="s">
        <v>382</v>
      </c>
      <c r="C208" s="65" t="e">
        <f>+AVERAGEIFS('PA 2021'!$AI$9:$AI$107,'PA 2021'!$O$9:$O$107,B208)</f>
        <v>#DIV/0!</v>
      </c>
      <c r="E208" s="65">
        <f>+SUMPRODUCT(('PA 2021'!$O$9:$O$107=B208)*1,'PA 2021'!$AI$9:$AI$107,'PA 2021'!$Y$9:$Y$107)</f>
        <v>0</v>
      </c>
    </row>
    <row r="209" spans="2:5" ht="30" x14ac:dyDescent="0.25">
      <c r="B209" s="2" t="s">
        <v>843</v>
      </c>
      <c r="C209" s="65" t="e">
        <f>+AVERAGEIFS('PA 2021'!$AI$9:$AI$107,'PA 2021'!$O$9:$O$107,B209)</f>
        <v>#DIV/0!</v>
      </c>
      <c r="E209" s="65">
        <f>+SUMPRODUCT(('PA 2021'!$O$9:$O$107=B209)*1,'PA 2021'!$AI$9:$AI$107,'PA 2021'!$Y$9:$Y$107)</f>
        <v>0</v>
      </c>
    </row>
    <row r="210" spans="2:5" ht="30" x14ac:dyDescent="0.25">
      <c r="B210" s="2" t="s">
        <v>844</v>
      </c>
      <c r="C210" s="65" t="e">
        <f>+AVERAGEIFS('PA 2021'!$AI$9:$AI$107,'PA 2021'!$O$9:$O$107,B210)</f>
        <v>#DIV/0!</v>
      </c>
      <c r="E210" s="65">
        <f>+SUMPRODUCT(('PA 2021'!$O$9:$O$107=B210)*1,'PA 2021'!$AI$9:$AI$107,'PA 2021'!$Y$9:$Y$107)</f>
        <v>0</v>
      </c>
    </row>
    <row r="211" spans="2:5" ht="60" x14ac:dyDescent="0.25">
      <c r="B211" s="2" t="s">
        <v>845</v>
      </c>
      <c r="C211" s="65" t="e">
        <f>+AVERAGEIFS('PA 2021'!$AI$9:$AI$107,'PA 2021'!$O$9:$O$107,B211)</f>
        <v>#DIV/0!</v>
      </c>
      <c r="E211" s="65">
        <f>+SUMPRODUCT(('PA 2021'!$O$9:$O$107=B211)*1,'PA 2021'!$AI$9:$AI$107,'PA 2021'!$Y$9:$Y$107)</f>
        <v>0</v>
      </c>
    </row>
    <row r="212" spans="2:5" ht="60" x14ac:dyDescent="0.25">
      <c r="B212" s="2" t="s">
        <v>846</v>
      </c>
      <c r="C212" s="65" t="e">
        <f>+AVERAGEIFS('PA 2021'!$AI$9:$AI$107,'PA 2021'!$O$9:$O$107,B212)</f>
        <v>#DIV/0!</v>
      </c>
      <c r="E212" s="65">
        <f>+SUMPRODUCT(('PA 2021'!$O$9:$O$107=B212)*1,'PA 2021'!$AI$9:$AI$107,'PA 2021'!$Y$9:$Y$107)</f>
        <v>0</v>
      </c>
    </row>
    <row r="213" spans="2:5" ht="30" x14ac:dyDescent="0.25">
      <c r="B213" s="2" t="s">
        <v>363</v>
      </c>
      <c r="C213" s="65" t="e">
        <f>+AVERAGEIFS('PA 2021'!$AI$9:$AI$107,'PA 2021'!$O$9:$O$107,B213)</f>
        <v>#DIV/0!</v>
      </c>
      <c r="E213" s="65">
        <f>+SUMPRODUCT(('PA 2021'!$O$9:$O$107=B213)*1,'PA 2021'!$AI$9:$AI$107,'PA 2021'!$Y$9:$Y$107)</f>
        <v>0</v>
      </c>
    </row>
    <row r="214" spans="2:5" ht="45" x14ac:dyDescent="0.25">
      <c r="B214" s="2" t="s">
        <v>847</v>
      </c>
      <c r="C214" s="65" t="e">
        <f>+AVERAGEIFS('PA 2021'!$AI$9:$AI$107,'PA 2021'!$O$9:$O$107,B214)</f>
        <v>#DIV/0!</v>
      </c>
      <c r="E214" s="65">
        <f>+SUMPRODUCT(('PA 2021'!$O$9:$O$107=B214)*1,'PA 2021'!$AI$9:$AI$107,'PA 2021'!$Y$9:$Y$107)</f>
        <v>0</v>
      </c>
    </row>
    <row r="215" spans="2:5" ht="30" x14ac:dyDescent="0.25">
      <c r="B215" s="2" t="s">
        <v>848</v>
      </c>
      <c r="C215" s="65" t="e">
        <f>+AVERAGEIFS('PA 2021'!$AI$9:$AI$107,'PA 2021'!$O$9:$O$107,B215)</f>
        <v>#DIV/0!</v>
      </c>
      <c r="E215" s="65">
        <f>+SUMPRODUCT(('PA 2021'!$O$9:$O$107=B215)*1,'PA 2021'!$AI$9:$AI$107,'PA 2021'!$Y$9:$Y$107)</f>
        <v>0</v>
      </c>
    </row>
    <row r="216" spans="2:5" ht="30" x14ac:dyDescent="0.25">
      <c r="B216" s="2" t="s">
        <v>849</v>
      </c>
      <c r="C216" s="65" t="e">
        <f>+AVERAGEIFS('PA 2021'!$AI$9:$AI$107,'PA 2021'!$O$9:$O$107,B216)</f>
        <v>#DIV/0!</v>
      </c>
      <c r="E216" s="65">
        <f>+SUMPRODUCT(('PA 2021'!$O$9:$O$107=B216)*1,'PA 2021'!$AI$9:$AI$107,'PA 2021'!$Y$9:$Y$107)</f>
        <v>0</v>
      </c>
    </row>
    <row r="217" spans="2:5" ht="45" x14ac:dyDescent="0.25">
      <c r="B217" s="2" t="s">
        <v>850</v>
      </c>
      <c r="C217" s="65" t="e">
        <f>+AVERAGEIFS('PA 2021'!$AI$9:$AI$107,'PA 2021'!$O$9:$O$107,B217)</f>
        <v>#DIV/0!</v>
      </c>
      <c r="E217" s="65">
        <f>+SUMPRODUCT(('PA 2021'!$O$9:$O$107=B217)*1,'PA 2021'!$AI$9:$AI$107,'PA 2021'!$Y$9:$Y$107)</f>
        <v>0</v>
      </c>
    </row>
    <row r="218" spans="2:5" ht="30" x14ac:dyDescent="0.25">
      <c r="B218" s="2" t="s">
        <v>851</v>
      </c>
      <c r="C218" s="65" t="e">
        <f>+AVERAGEIFS('PA 2021'!$AI$9:$AI$107,'PA 2021'!$O$9:$O$107,B218)</f>
        <v>#DIV/0!</v>
      </c>
      <c r="E218" s="65">
        <f>+SUMPRODUCT(('PA 2021'!$O$9:$O$107=B218)*1,'PA 2021'!$AI$9:$AI$107,'PA 2021'!$Y$9:$Y$107)</f>
        <v>0</v>
      </c>
    </row>
    <row r="219" spans="2:5" ht="60" x14ac:dyDescent="0.25">
      <c r="B219" s="2" t="s">
        <v>369</v>
      </c>
      <c r="C219" s="65" t="e">
        <f>+AVERAGEIFS('PA 2021'!$AI$9:$AI$107,'PA 2021'!$O$9:$O$107,B219)</f>
        <v>#DIV/0!</v>
      </c>
      <c r="E219" s="65">
        <f>+SUMPRODUCT(('PA 2021'!$O$9:$O$107=B219)*1,'PA 2021'!$AI$9:$AI$107,'PA 2021'!$Y$9:$Y$107)</f>
        <v>0</v>
      </c>
    </row>
    <row r="220" spans="2:5" ht="75" x14ac:dyDescent="0.25">
      <c r="B220" s="2" t="s">
        <v>366</v>
      </c>
      <c r="C220" s="65" t="e">
        <f>+AVERAGEIFS('PA 2021'!$AI$9:$AI$107,'PA 2021'!$O$9:$O$107,B220)</f>
        <v>#VALUE!</v>
      </c>
      <c r="E220" s="65">
        <f>+SUMPRODUCT(('PA 2021'!$O$9:$O$107=B220)*1,'PA 2021'!$AI$9:$AI$107,'PA 2021'!$Y$9:$Y$107)</f>
        <v>0</v>
      </c>
    </row>
    <row r="221" spans="2:5" ht="30" x14ac:dyDescent="0.25">
      <c r="B221" s="2" t="s">
        <v>370</v>
      </c>
      <c r="C221" s="65" t="e">
        <f>+AVERAGEIFS('PA 2021'!$AI$9:$AI$107,'PA 2021'!$O$9:$O$107,B221)</f>
        <v>#DIV/0!</v>
      </c>
      <c r="E221" s="65">
        <f>+SUMPRODUCT(('PA 2021'!$O$9:$O$107=B221)*1,'PA 2021'!$AI$9:$AI$107,'PA 2021'!$Y$9:$Y$107)</f>
        <v>0</v>
      </c>
    </row>
    <row r="222" spans="2:5" ht="30" x14ac:dyDescent="0.25">
      <c r="B222" s="2" t="s">
        <v>852</v>
      </c>
      <c r="C222" s="65" t="e">
        <f>+AVERAGEIFS('PA 2021'!$AI$9:$AI$107,'PA 2021'!$O$9:$O$107,B222)</f>
        <v>#DIV/0!</v>
      </c>
      <c r="E222" s="65">
        <f>+SUMPRODUCT(('PA 2021'!$O$9:$O$107=B222)*1,'PA 2021'!$AI$9:$AI$107,'PA 2021'!$Y$9:$Y$107)</f>
        <v>0</v>
      </c>
    </row>
    <row r="223" spans="2:5" ht="30" x14ac:dyDescent="0.25">
      <c r="B223" s="2" t="s">
        <v>371</v>
      </c>
      <c r="C223" s="65" t="e">
        <f>+AVERAGEIFS('PA 2021'!$AI$9:$AI$107,'PA 2021'!$O$9:$O$107,B223)</f>
        <v>#DIV/0!</v>
      </c>
      <c r="E223" s="65">
        <f>+SUMPRODUCT(('PA 2021'!$O$9:$O$107=B223)*1,'PA 2021'!$AI$9:$AI$107,'PA 2021'!$Y$9:$Y$107)</f>
        <v>0</v>
      </c>
    </row>
    <row r="224" spans="2:5" ht="45" x14ac:dyDescent="0.25">
      <c r="B224" s="2" t="s">
        <v>853</v>
      </c>
      <c r="C224" s="65" t="e">
        <f>+AVERAGEIFS('PA 2021'!$AI$9:$AI$107,'PA 2021'!$O$9:$O$107,B224)</f>
        <v>#DIV/0!</v>
      </c>
      <c r="E224" s="65">
        <f>+SUMPRODUCT(('PA 2021'!$O$9:$O$107=B224)*1,'PA 2021'!$AI$9:$AI$107,'PA 2021'!$Y$9:$Y$107)</f>
        <v>0</v>
      </c>
    </row>
    <row r="225" spans="2:5" ht="45" x14ac:dyDescent="0.25">
      <c r="B225" s="2" t="s">
        <v>854</v>
      </c>
      <c r="C225" s="65" t="e">
        <f>+AVERAGEIFS('PA 2021'!$AI$9:$AI$107,'PA 2021'!$O$9:$O$107,B225)</f>
        <v>#DIV/0!</v>
      </c>
      <c r="E225" s="65">
        <f>+SUMPRODUCT(('PA 2021'!$O$9:$O$107=B225)*1,'PA 2021'!$AI$9:$AI$107,'PA 2021'!$Y$9:$Y$107)</f>
        <v>0</v>
      </c>
    </row>
    <row r="226" spans="2:5" ht="45" x14ac:dyDescent="0.25">
      <c r="B226" s="2" t="s">
        <v>855</v>
      </c>
      <c r="C226" s="65" t="e">
        <f>+AVERAGEIFS('PA 2021'!$AI$9:$AI$107,'PA 2021'!$O$9:$O$107,B226)</f>
        <v>#DIV/0!</v>
      </c>
      <c r="E226" s="65">
        <f>+SUMPRODUCT(('PA 2021'!$O$9:$O$107=B226)*1,'PA 2021'!$AI$9:$AI$107,'PA 2021'!$Y$9:$Y$107)</f>
        <v>0</v>
      </c>
    </row>
    <row r="227" spans="2:5" ht="45" x14ac:dyDescent="0.25">
      <c r="B227" s="2" t="s">
        <v>375</v>
      </c>
      <c r="C227" s="65" t="e">
        <f>+AVERAGEIFS('PA 2021'!$AI$9:$AI$107,'PA 2021'!$O$9:$O$107,B227)</f>
        <v>#DIV/0!</v>
      </c>
      <c r="E227" s="65">
        <f>+SUMPRODUCT(('PA 2021'!$O$9:$O$107=B227)*1,'PA 2021'!$AI$9:$AI$107,'PA 2021'!$Y$9:$Y$107)</f>
        <v>0</v>
      </c>
    </row>
    <row r="228" spans="2:5" ht="45" x14ac:dyDescent="0.25">
      <c r="B228" s="2" t="s">
        <v>856</v>
      </c>
      <c r="C228" s="65" t="e">
        <f>+AVERAGEIFS('PA 2021'!$AI$9:$AI$107,'PA 2021'!$O$9:$O$107,B228)</f>
        <v>#DIV/0!</v>
      </c>
      <c r="E228" s="65">
        <f>+SUMPRODUCT(('PA 2021'!$O$9:$O$107=B228)*1,'PA 2021'!$AI$9:$AI$107,'PA 2021'!$Y$9:$Y$107)</f>
        <v>0</v>
      </c>
    </row>
    <row r="229" spans="2:5" ht="30" x14ac:dyDescent="0.25">
      <c r="B229" s="2" t="s">
        <v>317</v>
      </c>
      <c r="C229" s="65" t="e">
        <f>+AVERAGEIFS('PA 2021'!$AI$9:$AI$107,'PA 2021'!$O$9:$O$107,B229)</f>
        <v>#DIV/0!</v>
      </c>
      <c r="E229" s="65">
        <f>+SUMPRODUCT(('PA 2021'!$O$9:$O$107=B229)*1,'PA 2021'!$AI$9:$AI$107,'PA 2021'!$Y$9:$Y$107)</f>
        <v>0</v>
      </c>
    </row>
    <row r="230" spans="2:5" ht="45" x14ac:dyDescent="0.25">
      <c r="B230" s="2" t="s">
        <v>857</v>
      </c>
      <c r="C230" s="65" t="e">
        <f>+AVERAGEIFS('PA 2021'!$AI$9:$AI$107,'PA 2021'!$O$9:$O$107,B230)</f>
        <v>#DIV/0!</v>
      </c>
      <c r="E230" s="65">
        <f>+SUMPRODUCT(('PA 2021'!$O$9:$O$107=B230)*1,'PA 2021'!$AI$9:$AI$107,'PA 2021'!$Y$9:$Y$107)</f>
        <v>0</v>
      </c>
    </row>
    <row r="231" spans="2:5" ht="75" x14ac:dyDescent="0.25">
      <c r="B231" s="2" t="s">
        <v>858</v>
      </c>
      <c r="C231" s="65" t="e">
        <f>+AVERAGEIFS('PA 2021'!$AI$9:$AI$107,'PA 2021'!$O$9:$O$107,B231)</f>
        <v>#VALUE!</v>
      </c>
      <c r="E231" s="65">
        <f>+SUMPRODUCT(('PA 2021'!$O$9:$O$107=B231)*1,'PA 2021'!$AI$9:$AI$107,'PA 2021'!$Y$9:$Y$107)</f>
        <v>0</v>
      </c>
    </row>
    <row r="232" spans="2:5" ht="45" x14ac:dyDescent="0.25">
      <c r="B232" s="2" t="s">
        <v>859</v>
      </c>
      <c r="C232" s="65" t="e">
        <f>+AVERAGEIFS('PA 2021'!$AI$9:$AI$107,'PA 2021'!$O$9:$O$107,B232)</f>
        <v>#DIV/0!</v>
      </c>
      <c r="E232" s="65">
        <f>+SUMPRODUCT(('PA 2021'!$O$9:$O$107=B232)*1,'PA 2021'!$AI$9:$AI$107,'PA 2021'!$Y$9:$Y$107)</f>
        <v>0</v>
      </c>
    </row>
    <row r="233" spans="2:5" ht="30" x14ac:dyDescent="0.25">
      <c r="B233" s="2" t="s">
        <v>860</v>
      </c>
      <c r="C233" s="65" t="e">
        <f>+AVERAGEIFS('PA 2021'!$AI$9:$AI$107,'PA 2021'!$O$9:$O$107,B233)</f>
        <v>#DIV/0!</v>
      </c>
      <c r="E233" s="65">
        <f>+SUMPRODUCT(('PA 2021'!$O$9:$O$107=B233)*1,'PA 2021'!$AI$9:$AI$107,'PA 2021'!$Y$9:$Y$107)</f>
        <v>0</v>
      </c>
    </row>
    <row r="234" spans="2:5" ht="75" x14ac:dyDescent="0.25">
      <c r="B234" s="2" t="s">
        <v>861</v>
      </c>
      <c r="C234" s="65" t="e">
        <f>+AVERAGEIFS('PA 2021'!$AI$9:$AI$107,'PA 2021'!$O$9:$O$107,B234)</f>
        <v>#VALUE!</v>
      </c>
      <c r="E234" s="65">
        <f>+SUMPRODUCT(('PA 2021'!$O$9:$O$107=B234)*1,'PA 2021'!$AI$9:$AI$107,'PA 2021'!$Y$9:$Y$107)</f>
        <v>0</v>
      </c>
    </row>
    <row r="235" spans="2:5" ht="45" x14ac:dyDescent="0.25">
      <c r="B235" s="2" t="s">
        <v>862</v>
      </c>
      <c r="C235" s="65" t="e">
        <f>+AVERAGEIFS('PA 2021'!$AI$9:$AI$107,'PA 2021'!$O$9:$O$107,B235)</f>
        <v>#DIV/0!</v>
      </c>
      <c r="E235" s="65">
        <f>+SUMPRODUCT(('PA 2021'!$O$9:$O$107=B235)*1,'PA 2021'!$AI$9:$AI$107,'PA 2021'!$Y$9:$Y$107)</f>
        <v>0</v>
      </c>
    </row>
    <row r="236" spans="2:5" ht="90" x14ac:dyDescent="0.25">
      <c r="B236" s="2" t="s">
        <v>863</v>
      </c>
      <c r="C236" s="65" t="e">
        <f>+AVERAGEIFS('PA 2021'!$AI$9:$AI$107,'PA 2021'!$O$9:$O$107,B236)</f>
        <v>#VALUE!</v>
      </c>
      <c r="E236" s="65">
        <f>+SUMPRODUCT(('PA 2021'!$O$9:$O$107=B236)*1,'PA 2021'!$AI$9:$AI$107,'PA 2021'!$Y$9:$Y$107)</f>
        <v>0</v>
      </c>
    </row>
    <row r="237" spans="2:5" ht="45" x14ac:dyDescent="0.25">
      <c r="B237" s="2" t="s">
        <v>325</v>
      </c>
      <c r="C237" s="65" t="e">
        <f>+AVERAGEIFS('PA 2021'!$AI$9:$AI$107,'PA 2021'!$O$9:$O$107,B237)</f>
        <v>#DIV/0!</v>
      </c>
      <c r="E237" s="65">
        <f>+SUMPRODUCT(('PA 2021'!$O$9:$O$107=B237)*1,'PA 2021'!$AI$9:$AI$107,'PA 2021'!$Y$9:$Y$107)</f>
        <v>0</v>
      </c>
    </row>
    <row r="238" spans="2:5" ht="45" x14ac:dyDescent="0.25">
      <c r="B238" s="2" t="s">
        <v>864</v>
      </c>
      <c r="C238" s="65" t="e">
        <f>+AVERAGEIFS('PA 2021'!$AI$9:$AI$107,'PA 2021'!$O$9:$O$107,B238)</f>
        <v>#DIV/0!</v>
      </c>
      <c r="E238" s="65">
        <f>+SUMPRODUCT(('PA 2021'!$O$9:$O$107=B238)*1,'PA 2021'!$AI$9:$AI$107,'PA 2021'!$Y$9:$Y$107)</f>
        <v>0</v>
      </c>
    </row>
    <row r="239" spans="2:5" ht="30" x14ac:dyDescent="0.25">
      <c r="B239" s="2" t="s">
        <v>865</v>
      </c>
      <c r="C239" s="65" t="e">
        <f>+AVERAGEIFS('PA 2021'!$AI$9:$AI$107,'PA 2021'!$O$9:$O$107,B239)</f>
        <v>#DIV/0!</v>
      </c>
      <c r="E239" s="65">
        <f>+SUMPRODUCT(('PA 2021'!$O$9:$O$107=B239)*1,'PA 2021'!$AI$9:$AI$107,'PA 2021'!$Y$9:$Y$107)</f>
        <v>0</v>
      </c>
    </row>
    <row r="240" spans="2:5" ht="60" x14ac:dyDescent="0.25">
      <c r="B240" s="2" t="s">
        <v>866</v>
      </c>
      <c r="C240" s="65" t="e">
        <f>+AVERAGEIFS('PA 2021'!$AI$9:$AI$107,'PA 2021'!$O$9:$O$107,B240)</f>
        <v>#VALUE!</v>
      </c>
      <c r="E240" s="65">
        <f>+SUMPRODUCT(('PA 2021'!$O$9:$O$107=B240)*1,'PA 2021'!$AI$9:$AI$107,'PA 2021'!$Y$9:$Y$107)</f>
        <v>0</v>
      </c>
    </row>
    <row r="241" spans="2:3" x14ac:dyDescent="0.25">
      <c r="B241" s="2" t="s">
        <v>867</v>
      </c>
      <c r="C241" s="65" t="e">
        <f>+AVERAGEIFS('PA 2021'!$AI$9:$AI$107,'PA 2021'!$O$9:$O$107,B241)</f>
        <v>#DIV/0!</v>
      </c>
    </row>
    <row r="242" spans="2:3" ht="30" x14ac:dyDescent="0.25">
      <c r="B242" s="2" t="s">
        <v>652</v>
      </c>
      <c r="C242" s="65" t="e">
        <f>+AVERAGEIFS('PA 2021'!$AI$9:$AI$107,'PA 2021'!$O$9:$O$107,B242)</f>
        <v>#DIV/0!</v>
      </c>
    </row>
    <row r="243" spans="2:3" ht="30" x14ac:dyDescent="0.25">
      <c r="B243" s="2" t="s">
        <v>653</v>
      </c>
      <c r="C243" s="65" t="e">
        <f>+AVERAGEIFS('PA 2021'!$AI$9:$AI$107,'PA 2021'!$O$9:$O$107,B243)</f>
        <v>#DIV/0!</v>
      </c>
    </row>
    <row r="244" spans="2:3" ht="30" x14ac:dyDescent="0.25">
      <c r="B244" s="2" t="s">
        <v>868</v>
      </c>
      <c r="C244" s="65" t="e">
        <f>+AVERAGEIFS('PA 2021'!$AI$9:$AI$107,'PA 2021'!$O$9:$O$107,B244)</f>
        <v>#DIV/0!</v>
      </c>
    </row>
    <row r="245" spans="2:3" ht="30" x14ac:dyDescent="0.25">
      <c r="B245" s="2" t="s">
        <v>869</v>
      </c>
      <c r="C245" s="65" t="e">
        <f>+AVERAGEIFS('PA 2021'!$AI$9:$AI$107,'PA 2021'!$O$9:$O$107,B245)</f>
        <v>#DIV/0!</v>
      </c>
    </row>
    <row r="246" spans="2:3" ht="30" x14ac:dyDescent="0.25">
      <c r="B246" s="2" t="s">
        <v>397</v>
      </c>
      <c r="C246" s="65" t="e">
        <f>+AVERAGEIFS('PA 2021'!$AI$9:$AI$107,'PA 2021'!$O$9:$O$107,B246)</f>
        <v>#DIV/0!</v>
      </c>
    </row>
    <row r="247" spans="2:3" ht="30" x14ac:dyDescent="0.25">
      <c r="B247" s="2" t="s">
        <v>657</v>
      </c>
      <c r="C247" s="65" t="e">
        <f>+AVERAGEIFS('PA 2021'!$AI$9:$AI$107,'PA 2021'!$O$9:$O$107,B247)</f>
        <v>#DIV/0!</v>
      </c>
    </row>
    <row r="248" spans="2:3" ht="45" x14ac:dyDescent="0.25">
      <c r="B248" s="2" t="s">
        <v>400</v>
      </c>
      <c r="C248" s="65" t="e">
        <f>+AVERAGEIFS('PA 2021'!$AI$9:$AI$107,'PA 2021'!$O$9:$O$107,B248)</f>
        <v>#DIV/0!</v>
      </c>
    </row>
    <row r="249" spans="2:3" ht="30" x14ac:dyDescent="0.25">
      <c r="B249" s="2" t="s">
        <v>386</v>
      </c>
      <c r="C249" s="65" t="e">
        <f>+AVERAGEIFS('PA 2021'!$AI$9:$AI$107,'PA 2021'!$O$9:$O$107,B249)</f>
        <v>#DIV/0!</v>
      </c>
    </row>
    <row r="250" spans="2:3" ht="45" x14ac:dyDescent="0.25">
      <c r="B250" s="2" t="s">
        <v>577</v>
      </c>
      <c r="C250" s="65" t="e">
        <f>+AVERAGEIFS('PA 2021'!$AI$9:$AI$107,'PA 2021'!$O$9:$O$107,B250)</f>
        <v>#DIV/0!</v>
      </c>
    </row>
    <row r="251" spans="2:3" x14ac:dyDescent="0.25">
      <c r="B251" s="2" t="s">
        <v>578</v>
      </c>
      <c r="C251" s="65" t="e">
        <f>+AVERAGEIFS('PA 2021'!$AI$9:$AI$107,'PA 2021'!$O$9:$O$107,B251)</f>
        <v>#DIV/0!</v>
      </c>
    </row>
    <row r="252" spans="2:3" x14ac:dyDescent="0.25">
      <c r="B252" s="2" t="s">
        <v>870</v>
      </c>
      <c r="C252" s="65" t="e">
        <f>+AVERAGEIFS('PA 2021'!$AI$9:$AI$107,'PA 2021'!$O$9:$O$107,B252)</f>
        <v>#DIV/0!</v>
      </c>
    </row>
    <row r="253" spans="2:3" ht="30" x14ac:dyDescent="0.25">
      <c r="B253" s="2" t="s">
        <v>580</v>
      </c>
      <c r="C253" s="65" t="e">
        <f>+AVERAGEIFS('PA 2021'!$AI$9:$AI$107,'PA 2021'!$O$9:$O$107,B253)</f>
        <v>#DIV/0!</v>
      </c>
    </row>
    <row r="254" spans="2:3" ht="45" x14ac:dyDescent="0.25">
      <c r="B254" s="2" t="s">
        <v>871</v>
      </c>
      <c r="C254" s="65" t="e">
        <f>+AVERAGEIFS('PA 2021'!$AI$9:$AI$107,'PA 2021'!$O$9:$O$107,B254)</f>
        <v>#DIV/0!</v>
      </c>
    </row>
    <row r="255" spans="2:3" ht="30" x14ac:dyDescent="0.25">
      <c r="B255" s="2" t="s">
        <v>658</v>
      </c>
      <c r="C255" s="65" t="e">
        <f>+AVERAGEIFS('PA 2021'!$AI$9:$AI$107,'PA 2021'!$O$9:$O$107,B255)</f>
        <v>#DIV/0!</v>
      </c>
    </row>
    <row r="256" spans="2:3" ht="30" x14ac:dyDescent="0.25">
      <c r="B256" s="2" t="s">
        <v>311</v>
      </c>
      <c r="C256" s="65" t="e">
        <f>+AVERAGEIFS('PA 2021'!$AI$9:$AI$107,'PA 2021'!$O$9:$O$107,B256)</f>
        <v>#DIV/0!</v>
      </c>
    </row>
    <row r="257" spans="2:3" ht="45" x14ac:dyDescent="0.25">
      <c r="B257" s="2" t="s">
        <v>872</v>
      </c>
      <c r="C257" s="65" t="e">
        <f>+AVERAGEIFS('PA 2021'!$AI$9:$AI$107,'PA 2021'!$O$9:$O$107,B257)</f>
        <v>#DIV/0!</v>
      </c>
    </row>
    <row r="258" spans="2:3" ht="30" x14ac:dyDescent="0.25">
      <c r="B258" s="2" t="s">
        <v>302</v>
      </c>
      <c r="C258" s="65" t="e">
        <f>+AVERAGEIFS('PA 2021'!$AI$9:$AI$107,'PA 2021'!$O$9:$O$107,B258)</f>
        <v>#DIV/0!</v>
      </c>
    </row>
    <row r="259" spans="2:3" ht="30" x14ac:dyDescent="0.25">
      <c r="B259" s="2" t="s">
        <v>300</v>
      </c>
      <c r="C259" s="65" t="e">
        <f>+AVERAGEIFS('PA 2021'!$AI$9:$AI$107,'PA 2021'!$O$9:$O$107,B259)</f>
        <v>#DIV/0!</v>
      </c>
    </row>
    <row r="260" spans="2:3" ht="30" x14ac:dyDescent="0.25">
      <c r="B260" s="2" t="s">
        <v>660</v>
      </c>
      <c r="C260" s="65" t="e">
        <f>+AVERAGEIFS('PA 2021'!$AI$9:$AI$107,'PA 2021'!$O$9:$O$107,B260)</f>
        <v>#DIV/0!</v>
      </c>
    </row>
    <row r="261" spans="2:3" x14ac:dyDescent="0.25">
      <c r="B261" s="2" t="s">
        <v>306</v>
      </c>
      <c r="C261" s="65" t="e">
        <f>+AVERAGEIFS('PA 2021'!$AI$9:$AI$107,'PA 2021'!$O$9:$O$107,B261)</f>
        <v>#DIV/0!</v>
      </c>
    </row>
    <row r="262" spans="2:3" ht="30" x14ac:dyDescent="0.25">
      <c r="B262" s="2" t="s">
        <v>873</v>
      </c>
      <c r="C262" s="65" t="e">
        <f>+AVERAGEIFS('PA 2021'!$AI$9:$AI$107,'PA 2021'!$O$9:$O$107,B262)</f>
        <v>#DIV/0!</v>
      </c>
    </row>
    <row r="263" spans="2:3" ht="45" x14ac:dyDescent="0.25">
      <c r="B263" s="2" t="s">
        <v>308</v>
      </c>
      <c r="C263" s="65" t="e">
        <f>+AVERAGEIFS('PA 2021'!$AI$9:$AI$107,'PA 2021'!$O$9:$O$107,B263)</f>
        <v>#DIV/0!</v>
      </c>
    </row>
    <row r="264" spans="2:3" ht="30" x14ac:dyDescent="0.25">
      <c r="B264" s="2" t="s">
        <v>874</v>
      </c>
      <c r="C264" s="65" t="e">
        <f>+AVERAGEIFS('PA 2021'!$AI$9:$AI$107,'PA 2021'!$O$9:$O$107,B264)</f>
        <v>#DIV/0!</v>
      </c>
    </row>
    <row r="265" spans="2:3" x14ac:dyDescent="0.25">
      <c r="B265" s="2" t="s">
        <v>305</v>
      </c>
      <c r="C265" s="65" t="e">
        <f>+AVERAGEIFS('PA 2021'!$AI$9:$AI$107,'PA 2021'!$O$9:$O$107,B265)</f>
        <v>#DIV/0!</v>
      </c>
    </row>
    <row r="266" spans="2:3" x14ac:dyDescent="0.25">
      <c r="B266" s="2" t="s">
        <v>309</v>
      </c>
      <c r="C266" s="65" t="e">
        <f>+AVERAGEIFS('PA 2021'!$AI$9:$AI$107,'PA 2021'!$O$9:$O$107,B266)</f>
        <v>#DIV/0!</v>
      </c>
    </row>
    <row r="267" spans="2:3" ht="30" x14ac:dyDescent="0.25">
      <c r="B267" s="2" t="s">
        <v>875</v>
      </c>
      <c r="C267" s="65" t="e">
        <f>+AVERAGEIFS('PA 2021'!$AI$9:$AI$107,'PA 2021'!$O$9:$O$107,B267)</f>
        <v>#DIV/0!</v>
      </c>
    </row>
    <row r="268" spans="2:3" x14ac:dyDescent="0.25">
      <c r="B268" s="2" t="s">
        <v>284</v>
      </c>
      <c r="C268" s="65" t="e">
        <f>+AVERAGEIFS('PA 2021'!$AI$9:$AI$107,'PA 2021'!$O$9:$O$107,B268)</f>
        <v>#DIV/0!</v>
      </c>
    </row>
    <row r="269" spans="2:3" ht="30" x14ac:dyDescent="0.25">
      <c r="B269" s="2" t="s">
        <v>286</v>
      </c>
      <c r="C269" s="65" t="e">
        <f>+AVERAGEIFS('PA 2021'!$AI$9:$AI$107,'PA 2021'!$O$9:$O$107,B269)</f>
        <v>#DIV/0!</v>
      </c>
    </row>
    <row r="270" spans="2:3" ht="30" x14ac:dyDescent="0.25">
      <c r="B270" s="2" t="s">
        <v>288</v>
      </c>
      <c r="C270" s="65" t="e">
        <f>+AVERAGEIFS('PA 2021'!$AI$9:$AI$107,'PA 2021'!$O$9:$O$107,B270)</f>
        <v>#DIV/0!</v>
      </c>
    </row>
    <row r="271" spans="2:3" ht="30" x14ac:dyDescent="0.25">
      <c r="B271" s="2" t="s">
        <v>285</v>
      </c>
      <c r="C271" s="65" t="e">
        <f>+AVERAGEIFS('PA 2021'!$AI$9:$AI$107,'PA 2021'!$O$9:$O$107,B271)</f>
        <v>#DIV/0!</v>
      </c>
    </row>
    <row r="272" spans="2:3" x14ac:dyDescent="0.25">
      <c r="B272" s="2" t="s">
        <v>876</v>
      </c>
      <c r="C272" s="65" t="e">
        <f>+AVERAGEIFS('PA 2021'!$AI$9:$AI$107,'PA 2021'!$O$9:$O$107,B272)</f>
        <v>#DIV/0!</v>
      </c>
    </row>
    <row r="273" spans="2:3" ht="30" x14ac:dyDescent="0.25">
      <c r="B273" s="2" t="s">
        <v>293</v>
      </c>
      <c r="C273" s="65" t="e">
        <f>+AVERAGEIFS('PA 2021'!$AI$9:$AI$107,'PA 2021'!$O$9:$O$107,B273)</f>
        <v>#DIV/0!</v>
      </c>
    </row>
    <row r="274" spans="2:3" ht="30" x14ac:dyDescent="0.25">
      <c r="B274" s="2" t="s">
        <v>292</v>
      </c>
      <c r="C274" s="65" t="e">
        <f>+AVERAGEIFS('PA 2021'!$AI$9:$AI$107,'PA 2021'!$O$9:$O$107,B274)</f>
        <v>#DIV/0!</v>
      </c>
    </row>
    <row r="275" spans="2:3" ht="30" x14ac:dyDescent="0.25">
      <c r="B275" s="2" t="s">
        <v>295</v>
      </c>
      <c r="C275" s="65" t="e">
        <f>+AVERAGEIFS('PA 2021'!$AI$9:$AI$107,'PA 2021'!$O$9:$O$107,B275)</f>
        <v>#DIV/0!</v>
      </c>
    </row>
    <row r="276" spans="2:3" ht="45" x14ac:dyDescent="0.25">
      <c r="B276" s="2" t="s">
        <v>877</v>
      </c>
      <c r="C276" s="65" t="e">
        <f>+AVERAGEIFS('PA 2021'!$AI$9:$AI$107,'PA 2021'!$O$9:$O$107,B276)</f>
        <v>#DIV/0!</v>
      </c>
    </row>
    <row r="277" spans="2:3" ht="60" x14ac:dyDescent="0.25">
      <c r="B277" s="2" t="s">
        <v>247</v>
      </c>
      <c r="C277" s="65" t="e">
        <f>+AVERAGEIFS('PA 2021'!$AI$9:$AI$107,'PA 2021'!$O$9:$O$107,B277)</f>
        <v>#DIV/0!</v>
      </c>
    </row>
    <row r="278" spans="2:3" ht="45" x14ac:dyDescent="0.25">
      <c r="B278" s="2" t="s">
        <v>249</v>
      </c>
      <c r="C278" s="65" t="e">
        <f>+AVERAGEIFS('PA 2021'!$AI$9:$AI$107,'PA 2021'!$O$9:$O$107,B278)</f>
        <v>#DIV/0!</v>
      </c>
    </row>
    <row r="279" spans="2:3" ht="45" x14ac:dyDescent="0.25">
      <c r="B279" s="2" t="s">
        <v>878</v>
      </c>
      <c r="C279" s="65" t="e">
        <f>+AVERAGEIFS('PA 2021'!$AI$9:$AI$107,'PA 2021'!$O$9:$O$107,B279)</f>
        <v>#DIV/0!</v>
      </c>
    </row>
    <row r="280" spans="2:3" ht="30" x14ac:dyDescent="0.25">
      <c r="B280" s="2" t="s">
        <v>253</v>
      </c>
      <c r="C280" s="65" t="e">
        <f>+AVERAGEIFS('PA 2021'!$AI$9:$AI$107,'PA 2021'!$O$9:$O$107,B280)</f>
        <v>#DIV/0!</v>
      </c>
    </row>
    <row r="281" spans="2:3" ht="45" x14ac:dyDescent="0.25">
      <c r="B281" s="2" t="s">
        <v>879</v>
      </c>
      <c r="C281" s="65" t="e">
        <f>+AVERAGEIFS('PA 2021'!$AI$9:$AI$107,'PA 2021'!$O$9:$O$107,B281)</f>
        <v>#DIV/0!</v>
      </c>
    </row>
    <row r="282" spans="2:3" ht="30" x14ac:dyDescent="0.25">
      <c r="B282" s="2" t="s">
        <v>252</v>
      </c>
      <c r="C282" s="65" t="e">
        <f>+AVERAGEIFS('PA 2021'!$AI$9:$AI$107,'PA 2021'!$O$9:$O$107,B282)</f>
        <v>#DIV/0!</v>
      </c>
    </row>
    <row r="283" spans="2:3" ht="30" x14ac:dyDescent="0.25">
      <c r="B283" s="2" t="s">
        <v>880</v>
      </c>
      <c r="C283" s="65" t="e">
        <f>+AVERAGEIFS('PA 2021'!$AI$9:$AI$107,'PA 2021'!$O$9:$O$107,B283)</f>
        <v>#DIV/0!</v>
      </c>
    </row>
    <row r="284" spans="2:3" ht="30" x14ac:dyDescent="0.25">
      <c r="B284" s="2" t="s">
        <v>256</v>
      </c>
      <c r="C284" s="65" t="e">
        <f>+AVERAGEIFS('PA 2021'!$AI$9:$AI$107,'PA 2021'!$O$9:$O$107,B284)</f>
        <v>#DIV/0!</v>
      </c>
    </row>
    <row r="285" spans="2:3" ht="45" x14ac:dyDescent="0.25">
      <c r="B285" s="2" t="s">
        <v>881</v>
      </c>
      <c r="C285" s="65" t="e">
        <f>+AVERAGEIFS('PA 2021'!$AI$9:$AI$107,'PA 2021'!$O$9:$O$107,B285)</f>
        <v>#DIV/0!</v>
      </c>
    </row>
    <row r="286" spans="2:3" ht="45" x14ac:dyDescent="0.25">
      <c r="B286" s="2" t="s">
        <v>204</v>
      </c>
      <c r="C286" s="65" t="e">
        <f>+AVERAGEIFS('PA 2021'!$AI$9:$AI$107,'PA 2021'!$O$9:$O$107,B286)</f>
        <v>#DIV/0!</v>
      </c>
    </row>
    <row r="287" spans="2:3" ht="60" x14ac:dyDescent="0.25">
      <c r="B287" s="2" t="s">
        <v>882</v>
      </c>
      <c r="C287" s="65" t="e">
        <f>+AVERAGEIFS('PA 2021'!$AI$9:$AI$107,'PA 2021'!$O$9:$O$107,B287)</f>
        <v>#DIV/0!</v>
      </c>
    </row>
    <row r="288" spans="2:3" ht="45" x14ac:dyDescent="0.25">
      <c r="B288" s="2" t="s">
        <v>883</v>
      </c>
      <c r="C288" s="65" t="e">
        <f>+AVERAGEIFS('PA 2021'!$AI$9:$AI$107,'PA 2021'!$O$9:$O$107,B288)</f>
        <v>#DIV/0!</v>
      </c>
    </row>
    <row r="289" spans="2:3" ht="60" x14ac:dyDescent="0.25">
      <c r="B289" s="2" t="s">
        <v>884</v>
      </c>
      <c r="C289" s="65" t="e">
        <f>+AVERAGEIFS('PA 2021'!$AI$9:$AI$107,'PA 2021'!$O$9:$O$107,B289)</f>
        <v>#DIV/0!</v>
      </c>
    </row>
    <row r="290" spans="2:3" ht="45" x14ac:dyDescent="0.25">
      <c r="B290" s="2" t="s">
        <v>200</v>
      </c>
      <c r="C290" s="65" t="e">
        <f>+AVERAGEIFS('PA 2021'!$AI$9:$AI$107,'PA 2021'!$O$9:$O$107,B290)</f>
        <v>#DIV/0!</v>
      </c>
    </row>
    <row r="291" spans="2:3" ht="45" x14ac:dyDescent="0.25">
      <c r="B291" s="2" t="s">
        <v>201</v>
      </c>
      <c r="C291" s="65" t="e">
        <f>+AVERAGEIFS('PA 2021'!$AI$9:$AI$107,'PA 2021'!$O$9:$O$107,B291)</f>
        <v>#DIV/0!</v>
      </c>
    </row>
    <row r="292" spans="2:3" ht="30" x14ac:dyDescent="0.25">
      <c r="B292" s="2" t="s">
        <v>885</v>
      </c>
      <c r="C292" s="65" t="e">
        <f>+AVERAGEIFS('PA 2021'!$AI$9:$AI$107,'PA 2021'!$O$9:$O$107,B292)</f>
        <v>#DIV/0!</v>
      </c>
    </row>
    <row r="293" spans="2:3" x14ac:dyDescent="0.25">
      <c r="B293" s="2" t="s">
        <v>197</v>
      </c>
      <c r="C293" s="65" t="e">
        <f>+AVERAGEIFS('PA 2021'!$AI$9:$AI$107,'PA 2021'!$O$9:$O$107,B293)</f>
        <v>#DIV/0!</v>
      </c>
    </row>
    <row r="294" spans="2:3" x14ac:dyDescent="0.25">
      <c r="B294" s="2" t="s">
        <v>886</v>
      </c>
      <c r="C294" s="65" t="e">
        <f>+AVERAGEIFS('PA 2021'!$AI$9:$AI$107,'PA 2021'!$O$9:$O$107,B294)</f>
        <v>#DIV/0!</v>
      </c>
    </row>
    <row r="295" spans="2:3" x14ac:dyDescent="0.25">
      <c r="B295" s="2" t="s">
        <v>194</v>
      </c>
      <c r="C295" s="65" t="e">
        <f>+AVERAGEIFS('PA 2021'!$AI$9:$AI$107,'PA 2021'!$O$9:$O$107,B295)</f>
        <v>#DIV/0!</v>
      </c>
    </row>
    <row r="296" spans="2:3" ht="45" x14ac:dyDescent="0.25">
      <c r="B296" s="2" t="s">
        <v>193</v>
      </c>
      <c r="C296" s="65" t="e">
        <f>+AVERAGEIFS('PA 2021'!$AI$9:$AI$107,'PA 2021'!$O$9:$O$107,B296)</f>
        <v>#DIV/0!</v>
      </c>
    </row>
    <row r="297" spans="2:3" ht="60" x14ac:dyDescent="0.25">
      <c r="B297" s="2" t="s">
        <v>192</v>
      </c>
      <c r="C297" s="65" t="e">
        <f>+AVERAGEIFS('PA 2021'!$AI$9:$AI$107,'PA 2021'!$O$9:$O$107,B297)</f>
        <v>#DIV/0!</v>
      </c>
    </row>
    <row r="298" spans="2:3" ht="30" x14ac:dyDescent="0.25">
      <c r="B298" s="2" t="s">
        <v>277</v>
      </c>
      <c r="C298" s="65" t="e">
        <f>+AVERAGEIFS('PA 2021'!$AI$9:$AI$107,'PA 2021'!$O$9:$O$107,B298)</f>
        <v>#DIV/0!</v>
      </c>
    </row>
    <row r="299" spans="2:3" x14ac:dyDescent="0.25">
      <c r="B299" s="2" t="s">
        <v>275</v>
      </c>
      <c r="C299" s="65" t="e">
        <f>+AVERAGEIFS('PA 2021'!$AI$9:$AI$107,'PA 2021'!$O$9:$O$107,B299)</f>
        <v>#DIV/0!</v>
      </c>
    </row>
    <row r="300" spans="2:3" ht="45" x14ac:dyDescent="0.25">
      <c r="B300" s="2" t="s">
        <v>887</v>
      </c>
      <c r="C300" s="65" t="e">
        <f>+AVERAGEIFS('PA 2021'!$AI$9:$AI$107,'PA 2021'!$O$9:$O$107,B300)</f>
        <v>#DIV/0!</v>
      </c>
    </row>
    <row r="301" spans="2:3" ht="30" x14ac:dyDescent="0.25">
      <c r="B301" s="2" t="s">
        <v>279</v>
      </c>
      <c r="C301" s="65" t="e">
        <f>+AVERAGEIFS('PA 2021'!$AI$9:$AI$107,'PA 2021'!$O$9:$O$107,B301)</f>
        <v>#DIV/0!</v>
      </c>
    </row>
    <row r="302" spans="2:3" ht="30" x14ac:dyDescent="0.25">
      <c r="B302" s="2" t="s">
        <v>888</v>
      </c>
      <c r="C302" s="65" t="e">
        <f>+AVERAGEIFS('PA 2021'!$AI$9:$AI$107,'PA 2021'!$O$9:$O$107,B302)</f>
        <v>#DIV/0!</v>
      </c>
    </row>
    <row r="303" spans="2:3" ht="30" x14ac:dyDescent="0.25">
      <c r="B303" s="2" t="s">
        <v>278</v>
      </c>
      <c r="C303" s="65" t="e">
        <f>+AVERAGEIFS('PA 2021'!$AI$9:$AI$107,'PA 2021'!$O$9:$O$107,B303)</f>
        <v>#DIV/0!</v>
      </c>
    </row>
    <row r="304" spans="2:3" x14ac:dyDescent="0.25">
      <c r="B304" s="2" t="s">
        <v>264</v>
      </c>
      <c r="C304" s="65" t="e">
        <f>+AVERAGEIFS('PA 2021'!$AI$9:$AI$107,'PA 2021'!$O$9:$O$107,B304)</f>
        <v>#DIV/0!</v>
      </c>
    </row>
    <row r="305" spans="2:3" ht="30" x14ac:dyDescent="0.25">
      <c r="B305" s="2" t="s">
        <v>263</v>
      </c>
      <c r="C305" s="65" t="e">
        <f>+AVERAGEIFS('PA 2021'!$AI$9:$AI$107,'PA 2021'!$O$9:$O$107,B305)</f>
        <v>#DIV/0!</v>
      </c>
    </row>
    <row r="306" spans="2:3" x14ac:dyDescent="0.25">
      <c r="B306" s="2" t="s">
        <v>265</v>
      </c>
      <c r="C306" s="65" t="e">
        <f>+AVERAGEIFS('PA 2021'!$AI$9:$AI$107,'PA 2021'!$O$9:$O$107,B306)</f>
        <v>#DIV/0!</v>
      </c>
    </row>
    <row r="307" spans="2:3" x14ac:dyDescent="0.25">
      <c r="B307" s="2" t="s">
        <v>266</v>
      </c>
      <c r="C307" s="65" t="e">
        <f>+AVERAGEIFS('PA 2021'!$AI$9:$AI$107,'PA 2021'!$O$9:$O$107,B307)</f>
        <v>#DIV/0!</v>
      </c>
    </row>
    <row r="308" spans="2:3" ht="30" x14ac:dyDescent="0.25">
      <c r="B308" s="2" t="s">
        <v>262</v>
      </c>
      <c r="C308" s="65" t="e">
        <f>+AVERAGEIFS('PA 2021'!$AI$9:$AI$107,'PA 2021'!$O$9:$O$107,B308)</f>
        <v>#DIV/0!</v>
      </c>
    </row>
    <row r="309" spans="2:3" x14ac:dyDescent="0.25">
      <c r="B309" s="2" t="s">
        <v>267</v>
      </c>
      <c r="C309" s="65" t="e">
        <f>+AVERAGEIFS('PA 2021'!$AI$9:$AI$107,'PA 2021'!$O$9:$O$107,B309)</f>
        <v>#DIV/0!</v>
      </c>
    </row>
    <row r="310" spans="2:3" ht="45" x14ac:dyDescent="0.25">
      <c r="B310" s="2" t="s">
        <v>260</v>
      </c>
      <c r="C310" s="65" t="e">
        <f>+AVERAGEIFS('PA 2021'!$AI$9:$AI$107,'PA 2021'!$O$9:$O$107,B310)</f>
        <v>#DIV/0!</v>
      </c>
    </row>
    <row r="311" spans="2:3" ht="30" x14ac:dyDescent="0.25">
      <c r="B311" s="2" t="s">
        <v>259</v>
      </c>
      <c r="C311" s="65" t="e">
        <f>+AVERAGEIFS('PA 2021'!$AI$9:$AI$107,'PA 2021'!$O$9:$O$107,B311)</f>
        <v>#DIV/0!</v>
      </c>
    </row>
    <row r="312" spans="2:3" ht="30" x14ac:dyDescent="0.25">
      <c r="B312" s="2" t="s">
        <v>270</v>
      </c>
      <c r="C312" s="65" t="e">
        <f>+AVERAGEIFS('PA 2021'!$AI$9:$AI$107,'PA 2021'!$O$9:$O$107,B312)</f>
        <v>#DIV/0!</v>
      </c>
    </row>
    <row r="313" spans="2:3" ht="30" x14ac:dyDescent="0.25">
      <c r="B313" s="2" t="s">
        <v>273</v>
      </c>
      <c r="C313" s="65" t="e">
        <f>+AVERAGEIFS('PA 2021'!$AI$9:$AI$107,'PA 2021'!$O$9:$O$107,B313)</f>
        <v>#DIV/0!</v>
      </c>
    </row>
    <row r="314" spans="2:3" x14ac:dyDescent="0.25">
      <c r="B314" s="2" t="s">
        <v>272</v>
      </c>
      <c r="C314" s="65" t="e">
        <f>+AVERAGEIFS('PA 2021'!$AI$9:$AI$107,'PA 2021'!$O$9:$O$107,B314)</f>
        <v>#DIV/0!</v>
      </c>
    </row>
    <row r="315" spans="2:3" ht="30" x14ac:dyDescent="0.25">
      <c r="B315" s="2" t="s">
        <v>271</v>
      </c>
      <c r="C315" s="65" t="e">
        <f>+AVERAGEIFS('PA 2021'!$AI$9:$AI$107,'PA 2021'!$O$9:$O$107,B315)</f>
        <v>#DIV/0!</v>
      </c>
    </row>
    <row r="316" spans="2:3" ht="30" x14ac:dyDescent="0.25">
      <c r="B316" s="2" t="s">
        <v>269</v>
      </c>
      <c r="C316" s="65" t="e">
        <f>+AVERAGEIFS('PA 2021'!$AI$9:$AI$107,'PA 2021'!$O$9:$O$107,B316)</f>
        <v>#DIV/0!</v>
      </c>
    </row>
    <row r="317" spans="2:3" ht="45" x14ac:dyDescent="0.25">
      <c r="B317" s="2" t="s">
        <v>889</v>
      </c>
      <c r="C317" s="65" t="e">
        <f>+AVERAGEIFS('PA 2021'!$AI$9:$AI$107,'PA 2021'!$O$9:$O$107,B317)</f>
        <v>#DIV/0!</v>
      </c>
    </row>
    <row r="318" spans="2:3" x14ac:dyDescent="0.25">
      <c r="B318" s="2" t="s">
        <v>225</v>
      </c>
      <c r="C318" s="65" t="e">
        <f>+AVERAGEIFS('PA 2021'!$AI$9:$AI$107,'PA 2021'!$O$9:$O$107,B318)</f>
        <v>#DIV/0!</v>
      </c>
    </row>
    <row r="319" spans="2:3" ht="30" x14ac:dyDescent="0.25">
      <c r="B319" s="2" t="s">
        <v>890</v>
      </c>
      <c r="C319" s="65" t="e">
        <f>+AVERAGEIFS('PA 2021'!$AI$9:$AI$107,'PA 2021'!$O$9:$O$107,B319)</f>
        <v>#DIV/0!</v>
      </c>
    </row>
    <row r="320" spans="2:3" ht="30" x14ac:dyDescent="0.25">
      <c r="B320" s="2" t="s">
        <v>218</v>
      </c>
      <c r="C320" s="65" t="e">
        <f>+AVERAGEIFS('PA 2021'!$AI$9:$AI$107,'PA 2021'!$O$9:$O$107,B320)</f>
        <v>#DIV/0!</v>
      </c>
    </row>
    <row r="321" spans="2:3" x14ac:dyDescent="0.25">
      <c r="B321" s="2" t="s">
        <v>220</v>
      </c>
      <c r="C321" s="65" t="e">
        <f>+AVERAGEIFS('PA 2021'!$AI$9:$AI$107,'PA 2021'!$O$9:$O$107,B321)</f>
        <v>#DIV/0!</v>
      </c>
    </row>
    <row r="322" spans="2:3" ht="60" x14ac:dyDescent="0.25">
      <c r="B322" s="2" t="s">
        <v>217</v>
      </c>
      <c r="C322" s="65" t="e">
        <f>+AVERAGEIFS('PA 2021'!$AI$9:$AI$107,'PA 2021'!$O$9:$O$107,B322)</f>
        <v>#DIV/0!</v>
      </c>
    </row>
    <row r="323" spans="2:3" ht="30" x14ac:dyDescent="0.25">
      <c r="B323" s="2" t="s">
        <v>219</v>
      </c>
      <c r="C323" s="65" t="e">
        <f>+AVERAGEIFS('PA 2021'!$AI$9:$AI$107,'PA 2021'!$O$9:$O$107,B323)</f>
        <v>#DIV/0!</v>
      </c>
    </row>
    <row r="324" spans="2:3" ht="30" x14ac:dyDescent="0.25">
      <c r="B324" s="2" t="s">
        <v>211</v>
      </c>
      <c r="C324" s="65" t="e">
        <f>+AVERAGEIFS('PA 2021'!$AI$9:$AI$107,'PA 2021'!$O$9:$O$107,B324)</f>
        <v>#DIV/0!</v>
      </c>
    </row>
    <row r="325" spans="2:3" ht="30" x14ac:dyDescent="0.25">
      <c r="B325" s="2" t="s">
        <v>226</v>
      </c>
      <c r="C325" s="65" t="e">
        <f>+AVERAGEIFS('PA 2021'!$AI$9:$AI$107,'PA 2021'!$O$9:$O$107,B325)</f>
        <v>#DIV/0!</v>
      </c>
    </row>
    <row r="326" spans="2:3" ht="30" x14ac:dyDescent="0.25">
      <c r="B326" s="2" t="s">
        <v>214</v>
      </c>
      <c r="C326" s="65" t="e">
        <f>+AVERAGEIFS('PA 2021'!$AI$9:$AI$107,'PA 2021'!$O$9:$O$107,B326)</f>
        <v>#DIV/0!</v>
      </c>
    </row>
    <row r="327" spans="2:3" x14ac:dyDescent="0.25">
      <c r="B327" s="2" t="s">
        <v>216</v>
      </c>
      <c r="C327" s="65" t="e">
        <f>+AVERAGEIFS('PA 2021'!$AI$9:$AI$107,'PA 2021'!$O$9:$O$107,B327)</f>
        <v>#DIV/0!</v>
      </c>
    </row>
    <row r="328" spans="2:3" ht="30" x14ac:dyDescent="0.25">
      <c r="B328" s="2" t="s">
        <v>210</v>
      </c>
      <c r="C328" s="65" t="e">
        <f>+AVERAGEIFS('PA 2021'!$AI$9:$AI$107,'PA 2021'!$O$9:$O$107,B328)</f>
        <v>#DIV/0!</v>
      </c>
    </row>
    <row r="329" spans="2:3" ht="30" x14ac:dyDescent="0.25">
      <c r="B329" s="2" t="s">
        <v>891</v>
      </c>
      <c r="C329" s="65" t="e">
        <f>+AVERAGEIFS('PA 2021'!$AI$9:$AI$107,'PA 2021'!$O$9:$O$107,B329)</f>
        <v>#DIV/0!</v>
      </c>
    </row>
    <row r="330" spans="2:3" x14ac:dyDescent="0.25">
      <c r="B330" s="2" t="s">
        <v>892</v>
      </c>
      <c r="C330" s="65" t="e">
        <f>+AVERAGEIFS('PA 2021'!$AI$9:$AI$107,'PA 2021'!$O$9:$O$107,B330)</f>
        <v>#DIV/0!</v>
      </c>
    </row>
    <row r="331" spans="2:3" ht="45" x14ac:dyDescent="0.25">
      <c r="B331" s="2" t="s">
        <v>213</v>
      </c>
      <c r="C331" s="65" t="e">
        <f>+AVERAGEIFS('PA 2021'!$AI$9:$AI$107,'PA 2021'!$O$9:$O$107,B331)</f>
        <v>#DIV/0!</v>
      </c>
    </row>
    <row r="332" spans="2:3" ht="45" x14ac:dyDescent="0.25">
      <c r="B332" s="2" t="s">
        <v>893</v>
      </c>
      <c r="C332" s="65" t="e">
        <f>+AVERAGEIFS('PA 2021'!$AI$9:$AI$107,'PA 2021'!$O$9:$O$107,B332)</f>
        <v>#DIV/0!</v>
      </c>
    </row>
    <row r="333" spans="2:3" ht="30" x14ac:dyDescent="0.25">
      <c r="B333" s="2" t="s">
        <v>894</v>
      </c>
      <c r="C333" s="65" t="e">
        <f>+AVERAGEIFS('PA 2021'!$AI$9:$AI$107,'PA 2021'!$O$9:$O$107,B333)</f>
        <v>#DIV/0!</v>
      </c>
    </row>
    <row r="334" spans="2:3" ht="30" x14ac:dyDescent="0.25">
      <c r="B334" s="2" t="s">
        <v>221</v>
      </c>
      <c r="C334" s="65" t="e">
        <f>+AVERAGEIFS('PA 2021'!$AI$9:$AI$107,'PA 2021'!$O$9:$O$107,B334)</f>
        <v>#DIV/0!</v>
      </c>
    </row>
    <row r="335" spans="2:3" ht="30" x14ac:dyDescent="0.25">
      <c r="B335" s="2" t="s">
        <v>895</v>
      </c>
      <c r="C335" s="65" t="e">
        <f>+AVERAGEIFS('PA 2021'!$AI$9:$AI$107,'PA 2021'!$O$9:$O$107,B335)</f>
        <v>#DIV/0!</v>
      </c>
    </row>
    <row r="336" spans="2:3" ht="45" x14ac:dyDescent="0.25">
      <c r="B336" s="2" t="s">
        <v>240</v>
      </c>
      <c r="C336" s="65" t="e">
        <f>+AVERAGEIFS('PA 2021'!$AI$9:$AI$107,'PA 2021'!$O$9:$O$107,B336)</f>
        <v>#DIV/0!</v>
      </c>
    </row>
    <row r="337" spans="2:3" ht="30" x14ac:dyDescent="0.25">
      <c r="B337" s="2" t="s">
        <v>236</v>
      </c>
      <c r="C337" s="65" t="e">
        <f>+AVERAGEIFS('PA 2021'!$AI$9:$AI$107,'PA 2021'!$O$9:$O$107,B337)</f>
        <v>#DIV/0!</v>
      </c>
    </row>
    <row r="338" spans="2:3" ht="45" x14ac:dyDescent="0.25">
      <c r="B338" s="2" t="s">
        <v>237</v>
      </c>
      <c r="C338" s="65" t="e">
        <f>+AVERAGEIFS('PA 2021'!$AI$9:$AI$107,'PA 2021'!$O$9:$O$107,B338)</f>
        <v>#DIV/0!</v>
      </c>
    </row>
    <row r="339" spans="2:3" ht="30" x14ac:dyDescent="0.25">
      <c r="B339" s="2" t="s">
        <v>238</v>
      </c>
      <c r="C339" s="65" t="e">
        <f>+AVERAGEIFS('PA 2021'!$AI$9:$AI$107,'PA 2021'!$O$9:$O$107,B339)</f>
        <v>#DIV/0!</v>
      </c>
    </row>
    <row r="340" spans="2:3" ht="45" x14ac:dyDescent="0.25">
      <c r="B340" s="2" t="s">
        <v>896</v>
      </c>
      <c r="C340" s="65" t="e">
        <f>+AVERAGEIFS('PA 2021'!$AI$9:$AI$107,'PA 2021'!$O$9:$O$107,B340)</f>
        <v>#DIV/0!</v>
      </c>
    </row>
    <row r="341" spans="2:3" ht="30" x14ac:dyDescent="0.25">
      <c r="B341" s="2" t="s">
        <v>242</v>
      </c>
      <c r="C341" s="65" t="e">
        <f>+AVERAGEIFS('PA 2021'!$AI$9:$AI$107,'PA 2021'!$O$9:$O$107,B341)</f>
        <v>#DIV/0!</v>
      </c>
    </row>
    <row r="342" spans="2:3" x14ac:dyDescent="0.25">
      <c r="B342" s="2" t="s">
        <v>897</v>
      </c>
      <c r="C342" s="65" t="e">
        <f>+AVERAGEIFS('PA 2021'!$AI$9:$AI$107,'PA 2021'!$O$9:$O$107,B342)</f>
        <v>#DIV/0!</v>
      </c>
    </row>
    <row r="343" spans="2:3" ht="30" x14ac:dyDescent="0.25">
      <c r="B343" s="2" t="s">
        <v>232</v>
      </c>
      <c r="C343" s="65" t="e">
        <f>+AVERAGEIFS('PA 2021'!$AI$9:$AI$107,'PA 2021'!$O$9:$O$107,B343)</f>
        <v>#DIV/0!</v>
      </c>
    </row>
    <row r="344" spans="2:3" ht="30" x14ac:dyDescent="0.25">
      <c r="B344" s="2" t="s">
        <v>229</v>
      </c>
      <c r="C344" s="65" t="e">
        <f>+AVERAGEIFS('PA 2021'!$AI$9:$AI$107,'PA 2021'!$O$9:$O$107,B344)</f>
        <v>#DIV/0!</v>
      </c>
    </row>
    <row r="345" spans="2:3" ht="30" x14ac:dyDescent="0.25">
      <c r="B345" s="2" t="s">
        <v>231</v>
      </c>
      <c r="C345" s="65" t="e">
        <f>+AVERAGEIFS('PA 2021'!$AI$9:$AI$107,'PA 2021'!$O$9:$O$107,B345)</f>
        <v>#DIV/0!</v>
      </c>
    </row>
    <row r="346" spans="2:3" ht="45" x14ac:dyDescent="0.25">
      <c r="B346" s="2" t="s">
        <v>898</v>
      </c>
      <c r="C346" s="65" t="e">
        <f>+AVERAGEIFS('PA 2021'!$AI$9:$AI$107,'PA 2021'!$O$9:$O$107,B346)</f>
        <v>#DIV/0!</v>
      </c>
    </row>
    <row r="347" spans="2:3" ht="30" x14ac:dyDescent="0.25">
      <c r="B347" s="2" t="s">
        <v>230</v>
      </c>
      <c r="C347" s="65" t="e">
        <f>+AVERAGEIFS('PA 2021'!$AI$9:$AI$107,'PA 2021'!$O$9:$O$107,B347)</f>
        <v>#DIV/0!</v>
      </c>
    </row>
    <row r="348" spans="2:3" ht="45" x14ac:dyDescent="0.25">
      <c r="B348" s="2" t="s">
        <v>228</v>
      </c>
      <c r="C348" s="65" t="e">
        <f>+AVERAGEIFS('PA 2021'!$AI$9:$AI$107,'PA 2021'!$O$9:$O$107,B348)</f>
        <v>#DIV/0!</v>
      </c>
    </row>
    <row r="349" spans="2:3" ht="30" x14ac:dyDescent="0.25">
      <c r="B349" s="2" t="s">
        <v>233</v>
      </c>
      <c r="C349" s="65" t="e">
        <f>+AVERAGEIFS('PA 2021'!$AI$9:$AI$107,'PA 2021'!$O$9:$O$107,B349)</f>
        <v>#DIV/0!</v>
      </c>
    </row>
  </sheetData>
  <autoFilter ref="B1:E34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3"/>
  <sheetViews>
    <sheetView workbookViewId="0">
      <pane ySplit="1" topLeftCell="A2" activePane="bottomLeft" state="frozen"/>
      <selection pane="bottomLeft" activeCell="D2" sqref="D2"/>
    </sheetView>
  </sheetViews>
  <sheetFormatPr baseColWidth="10" defaultRowHeight="15" x14ac:dyDescent="0.25"/>
  <cols>
    <col min="1" max="2" width="55.28515625" style="2" customWidth="1"/>
  </cols>
  <sheetData>
    <row r="1" spans="1:4" x14ac:dyDescent="0.25">
      <c r="A1" s="21" t="s">
        <v>737</v>
      </c>
      <c r="B1" s="21" t="s">
        <v>738</v>
      </c>
    </row>
    <row r="2" spans="1:4" ht="30" x14ac:dyDescent="0.25">
      <c r="A2" s="2" t="s">
        <v>633</v>
      </c>
      <c r="B2" s="2" t="s">
        <v>633</v>
      </c>
      <c r="D2" t="str">
        <f>+IF(A2=B2,"si","no")</f>
        <v>si</v>
      </c>
    </row>
    <row r="3" spans="1:4" ht="45" x14ac:dyDescent="0.25">
      <c r="A3" s="2" t="s">
        <v>693</v>
      </c>
      <c r="B3" s="2" t="s">
        <v>693</v>
      </c>
      <c r="D3" t="str">
        <f t="shared" ref="D3:D65" si="0">+IF(A3=B3,"si","no")</f>
        <v>si</v>
      </c>
    </row>
    <row r="4" spans="1:4" ht="45" x14ac:dyDescent="0.25">
      <c r="A4" s="2" t="s">
        <v>607</v>
      </c>
      <c r="B4" s="2" t="s">
        <v>607</v>
      </c>
      <c r="D4" t="str">
        <f t="shared" si="0"/>
        <v>si</v>
      </c>
    </row>
    <row r="5" spans="1:4" ht="75" x14ac:dyDescent="0.25">
      <c r="A5" s="22" t="s">
        <v>773</v>
      </c>
      <c r="B5" s="22" t="s">
        <v>581</v>
      </c>
      <c r="D5" s="23" t="str">
        <f t="shared" si="0"/>
        <v>no</v>
      </c>
    </row>
    <row r="6" spans="1:4" ht="45" x14ac:dyDescent="0.25">
      <c r="A6" s="2" t="s">
        <v>722</v>
      </c>
      <c r="B6" s="2" t="s">
        <v>722</v>
      </c>
      <c r="D6" t="str">
        <f t="shared" si="0"/>
        <v>si</v>
      </c>
    </row>
    <row r="7" spans="1:4" ht="30" x14ac:dyDescent="0.25">
      <c r="A7" s="2" t="s">
        <v>489</v>
      </c>
      <c r="B7" s="2" t="s">
        <v>489</v>
      </c>
      <c r="D7" t="str">
        <f t="shared" si="0"/>
        <v>si</v>
      </c>
    </row>
    <row r="8" spans="1:4" ht="30" x14ac:dyDescent="0.25">
      <c r="A8" s="2" t="s">
        <v>655</v>
      </c>
      <c r="B8" s="2" t="s">
        <v>655</v>
      </c>
      <c r="D8" t="str">
        <f t="shared" si="0"/>
        <v>si</v>
      </c>
    </row>
    <row r="9" spans="1:4" ht="45" x14ac:dyDescent="0.25">
      <c r="A9" s="2" t="s">
        <v>583</v>
      </c>
      <c r="B9" s="2" t="s">
        <v>583</v>
      </c>
      <c r="D9" t="str">
        <f t="shared" si="0"/>
        <v>si</v>
      </c>
    </row>
    <row r="10" spans="1:4" ht="30" x14ac:dyDescent="0.25">
      <c r="A10" s="2" t="s">
        <v>681</v>
      </c>
      <c r="B10" s="2" t="s">
        <v>681</v>
      </c>
      <c r="D10" t="str">
        <f t="shared" si="0"/>
        <v>si</v>
      </c>
    </row>
    <row r="11" spans="1:4" ht="30" x14ac:dyDescent="0.25">
      <c r="A11" s="22" t="s">
        <v>739</v>
      </c>
      <c r="B11" s="22" t="s">
        <v>724</v>
      </c>
      <c r="D11" s="23" t="str">
        <f t="shared" si="0"/>
        <v>no</v>
      </c>
    </row>
    <row r="12" spans="1:4" ht="60" x14ac:dyDescent="0.25">
      <c r="A12" s="2" t="s">
        <v>391</v>
      </c>
      <c r="B12" s="2" t="s">
        <v>391</v>
      </c>
      <c r="D12" t="str">
        <f t="shared" si="0"/>
        <v>si</v>
      </c>
    </row>
    <row r="13" spans="1:4" ht="30" x14ac:dyDescent="0.25">
      <c r="A13" s="2" t="s">
        <v>716</v>
      </c>
      <c r="B13" s="2" t="s">
        <v>716</v>
      </c>
      <c r="D13" t="str">
        <f t="shared" si="0"/>
        <v>si</v>
      </c>
    </row>
    <row r="14" spans="1:4" ht="60" x14ac:dyDescent="0.25">
      <c r="A14" s="2" t="s">
        <v>490</v>
      </c>
      <c r="B14" s="2" t="s">
        <v>490</v>
      </c>
      <c r="D14" t="str">
        <f t="shared" si="0"/>
        <v>si</v>
      </c>
    </row>
    <row r="15" spans="1:4" ht="45" x14ac:dyDescent="0.25">
      <c r="A15" s="2" t="s">
        <v>725</v>
      </c>
      <c r="B15" s="2" t="s">
        <v>725</v>
      </c>
      <c r="D15" t="str">
        <f t="shared" si="0"/>
        <v>si</v>
      </c>
    </row>
    <row r="16" spans="1:4" ht="30" x14ac:dyDescent="0.25">
      <c r="A16" s="2" t="s">
        <v>721</v>
      </c>
      <c r="B16" s="2" t="s">
        <v>721</v>
      </c>
      <c r="D16" t="str">
        <f t="shared" si="0"/>
        <v>si</v>
      </c>
    </row>
    <row r="17" spans="1:5" ht="45" x14ac:dyDescent="0.25">
      <c r="A17" s="2" t="s">
        <v>577</v>
      </c>
      <c r="B17" s="2" t="s">
        <v>577</v>
      </c>
      <c r="D17" t="str">
        <f t="shared" si="0"/>
        <v>si</v>
      </c>
    </row>
    <row r="18" spans="1:5" ht="30" x14ac:dyDescent="0.25">
      <c r="A18" s="2" t="s">
        <v>563</v>
      </c>
      <c r="B18" s="2" t="s">
        <v>563</v>
      </c>
      <c r="D18" t="str">
        <f t="shared" si="0"/>
        <v>si</v>
      </c>
    </row>
    <row r="19" spans="1:5" ht="75" x14ac:dyDescent="0.25">
      <c r="A19" s="2" t="s">
        <v>675</v>
      </c>
      <c r="B19" s="2" t="s">
        <v>675</v>
      </c>
      <c r="D19" t="str">
        <f t="shared" si="0"/>
        <v>si</v>
      </c>
    </row>
    <row r="20" spans="1:5" ht="45" x14ac:dyDescent="0.25">
      <c r="A20" s="2" t="s">
        <v>703</v>
      </c>
      <c r="B20" s="2" t="s">
        <v>703</v>
      </c>
      <c r="D20" t="str">
        <f t="shared" si="0"/>
        <v>si</v>
      </c>
    </row>
    <row r="21" spans="1:5" ht="30" x14ac:dyDescent="0.25">
      <c r="A21" s="2" t="s">
        <v>498</v>
      </c>
      <c r="B21" s="2" t="s">
        <v>498</v>
      </c>
      <c r="D21" t="str">
        <f t="shared" si="0"/>
        <v>si</v>
      </c>
    </row>
    <row r="22" spans="1:5" ht="45" x14ac:dyDescent="0.25">
      <c r="A22" s="2" t="s">
        <v>502</v>
      </c>
      <c r="B22" s="2" t="s">
        <v>502</v>
      </c>
      <c r="D22" t="str">
        <f t="shared" si="0"/>
        <v>si</v>
      </c>
    </row>
    <row r="23" spans="1:5" ht="30" x14ac:dyDescent="0.25">
      <c r="A23" s="2" t="s">
        <v>497</v>
      </c>
      <c r="B23" s="2" t="s">
        <v>497</v>
      </c>
      <c r="D23" t="str">
        <f t="shared" si="0"/>
        <v>si</v>
      </c>
    </row>
    <row r="24" spans="1:5" ht="105" x14ac:dyDescent="0.25">
      <c r="A24" s="2" t="s">
        <v>29</v>
      </c>
      <c r="B24" s="2" t="s">
        <v>29</v>
      </c>
      <c r="D24" t="str">
        <f t="shared" si="0"/>
        <v>si</v>
      </c>
    </row>
    <row r="25" spans="1:5" x14ac:dyDescent="0.25">
      <c r="A25" s="2" t="s">
        <v>625</v>
      </c>
      <c r="B25" s="2" t="s">
        <v>625</v>
      </c>
      <c r="D25" t="str">
        <f t="shared" si="0"/>
        <v>si</v>
      </c>
    </row>
    <row r="26" spans="1:5" ht="30" x14ac:dyDescent="0.25">
      <c r="A26" s="2" t="s">
        <v>591</v>
      </c>
      <c r="B26" s="2" t="s">
        <v>591</v>
      </c>
      <c r="D26" t="str">
        <f t="shared" si="0"/>
        <v>si</v>
      </c>
    </row>
    <row r="27" spans="1:5" ht="30" x14ac:dyDescent="0.25">
      <c r="A27" s="2" t="s">
        <v>642</v>
      </c>
      <c r="B27" s="2" t="s">
        <v>642</v>
      </c>
      <c r="D27" t="str">
        <f t="shared" si="0"/>
        <v>si</v>
      </c>
    </row>
    <row r="28" spans="1:5" ht="60" x14ac:dyDescent="0.25">
      <c r="A28" s="2" t="s">
        <v>740</v>
      </c>
      <c r="B28" s="24" t="s">
        <v>741</v>
      </c>
      <c r="D28" t="str">
        <f t="shared" si="0"/>
        <v>si</v>
      </c>
    </row>
    <row r="29" spans="1:5" ht="60" x14ac:dyDescent="0.25">
      <c r="A29" s="2" t="s">
        <v>410</v>
      </c>
      <c r="B29" s="2" t="s">
        <v>410</v>
      </c>
      <c r="D29" t="str">
        <f t="shared" si="0"/>
        <v>si</v>
      </c>
    </row>
    <row r="30" spans="1:5" ht="30" x14ac:dyDescent="0.25">
      <c r="A30" s="2" t="s">
        <v>685</v>
      </c>
      <c r="B30" s="2" t="s">
        <v>685</v>
      </c>
      <c r="D30" t="str">
        <f t="shared" si="0"/>
        <v>si</v>
      </c>
    </row>
    <row r="31" spans="1:5" ht="30" x14ac:dyDescent="0.25">
      <c r="A31" s="2" t="s">
        <v>211</v>
      </c>
      <c r="B31" s="2" t="s">
        <v>211</v>
      </c>
      <c r="D31" t="str">
        <f t="shared" si="0"/>
        <v>si</v>
      </c>
    </row>
    <row r="32" spans="1:5" ht="60" x14ac:dyDescent="0.25">
      <c r="A32" s="28" t="s">
        <v>19</v>
      </c>
      <c r="B32" s="25"/>
      <c r="D32" s="23" t="str">
        <f t="shared" si="0"/>
        <v>no</v>
      </c>
      <c r="E32">
        <v>11233</v>
      </c>
    </row>
    <row r="33" spans="1:4" ht="75" x14ac:dyDescent="0.25">
      <c r="A33" s="2" t="s">
        <v>483</v>
      </c>
      <c r="B33" s="2" t="s">
        <v>483</v>
      </c>
      <c r="D33" t="str">
        <f t="shared" si="0"/>
        <v>si</v>
      </c>
    </row>
    <row r="34" spans="1:4" ht="30" x14ac:dyDescent="0.25">
      <c r="A34" s="2" t="s">
        <v>731</v>
      </c>
      <c r="B34" s="2" t="s">
        <v>731</v>
      </c>
      <c r="D34" t="str">
        <f t="shared" si="0"/>
        <v>si</v>
      </c>
    </row>
    <row r="35" spans="1:4" ht="90" x14ac:dyDescent="0.25">
      <c r="A35" s="2" t="s">
        <v>568</v>
      </c>
      <c r="B35" s="2" t="s">
        <v>568</v>
      </c>
      <c r="D35" t="str">
        <f t="shared" si="0"/>
        <v>si</v>
      </c>
    </row>
    <row r="36" spans="1:4" ht="30" x14ac:dyDescent="0.25">
      <c r="A36" s="2" t="s">
        <v>597</v>
      </c>
      <c r="B36" s="2" t="s">
        <v>597</v>
      </c>
      <c r="D36" t="str">
        <f t="shared" si="0"/>
        <v>si</v>
      </c>
    </row>
    <row r="37" spans="1:4" ht="30" x14ac:dyDescent="0.25">
      <c r="A37" s="2" t="s">
        <v>600</v>
      </c>
      <c r="B37" s="2" t="s">
        <v>600</v>
      </c>
      <c r="D37" t="str">
        <f t="shared" si="0"/>
        <v>si</v>
      </c>
    </row>
    <row r="38" spans="1:4" ht="30" x14ac:dyDescent="0.25">
      <c r="A38" s="2" t="s">
        <v>727</v>
      </c>
      <c r="B38" s="2" t="s">
        <v>727</v>
      </c>
      <c r="D38" t="str">
        <f t="shared" si="0"/>
        <v>si</v>
      </c>
    </row>
    <row r="39" spans="1:4" ht="45" x14ac:dyDescent="0.25">
      <c r="A39" s="2" t="s">
        <v>728</v>
      </c>
      <c r="B39" s="2" t="s">
        <v>728</v>
      </c>
      <c r="D39" t="str">
        <f t="shared" si="0"/>
        <v>si</v>
      </c>
    </row>
    <row r="40" spans="1:4" ht="75" x14ac:dyDescent="0.25">
      <c r="A40" s="2" t="s">
        <v>192</v>
      </c>
      <c r="B40" s="2" t="s">
        <v>192</v>
      </c>
      <c r="D40" t="str">
        <f t="shared" si="0"/>
        <v>si</v>
      </c>
    </row>
    <row r="41" spans="1:4" ht="30" x14ac:dyDescent="0.25">
      <c r="A41" s="2" t="s">
        <v>686</v>
      </c>
      <c r="B41" s="2" t="s">
        <v>686</v>
      </c>
      <c r="D41" t="str">
        <f t="shared" si="0"/>
        <v>si</v>
      </c>
    </row>
    <row r="42" spans="1:4" ht="30" x14ac:dyDescent="0.25">
      <c r="A42" s="2" t="s">
        <v>585</v>
      </c>
      <c r="B42" s="2" t="s">
        <v>585</v>
      </c>
      <c r="D42" t="str">
        <f t="shared" si="0"/>
        <v>si</v>
      </c>
    </row>
    <row r="43" spans="1:4" ht="72" x14ac:dyDescent="0.25">
      <c r="A43" s="26" t="s">
        <v>742</v>
      </c>
      <c r="B43" s="26" t="s">
        <v>742</v>
      </c>
      <c r="D43" t="str">
        <f t="shared" si="0"/>
        <v>si</v>
      </c>
    </row>
    <row r="44" spans="1:4" ht="45" x14ac:dyDescent="0.25">
      <c r="A44" s="2" t="s">
        <v>617</v>
      </c>
      <c r="B44" s="2" t="s">
        <v>617</v>
      </c>
      <c r="D44" t="str">
        <f t="shared" si="0"/>
        <v>si</v>
      </c>
    </row>
    <row r="45" spans="1:4" ht="60" x14ac:dyDescent="0.25">
      <c r="A45" s="2" t="s">
        <v>142</v>
      </c>
      <c r="B45" s="2" t="s">
        <v>142</v>
      </c>
      <c r="D45" t="str">
        <f t="shared" si="0"/>
        <v>si</v>
      </c>
    </row>
    <row r="46" spans="1:4" ht="45" x14ac:dyDescent="0.25">
      <c r="A46" s="2" t="s">
        <v>553</v>
      </c>
      <c r="B46" s="2" t="s">
        <v>553</v>
      </c>
      <c r="D46" t="str">
        <f t="shared" si="0"/>
        <v>si</v>
      </c>
    </row>
    <row r="47" spans="1:4" ht="45" x14ac:dyDescent="0.25">
      <c r="A47" s="2" t="s">
        <v>547</v>
      </c>
      <c r="B47" s="2" t="s">
        <v>547</v>
      </c>
      <c r="D47" t="str">
        <f t="shared" si="0"/>
        <v>si</v>
      </c>
    </row>
    <row r="48" spans="1:4" ht="45" x14ac:dyDescent="0.25">
      <c r="A48" s="2" t="s">
        <v>143</v>
      </c>
      <c r="B48" s="2" t="s">
        <v>143</v>
      </c>
      <c r="D48" t="str">
        <f t="shared" si="0"/>
        <v>si</v>
      </c>
    </row>
    <row r="49" spans="1:5" ht="30" x14ac:dyDescent="0.25">
      <c r="A49" s="2" t="s">
        <v>554</v>
      </c>
      <c r="B49" s="2" t="s">
        <v>554</v>
      </c>
      <c r="D49" t="str">
        <f t="shared" si="0"/>
        <v>si</v>
      </c>
    </row>
    <row r="50" spans="1:5" ht="90" x14ac:dyDescent="0.25">
      <c r="A50" s="2" t="s">
        <v>314</v>
      </c>
      <c r="B50" s="2" t="s">
        <v>314</v>
      </c>
      <c r="D50" t="str">
        <f t="shared" si="0"/>
        <v>si</v>
      </c>
    </row>
    <row r="51" spans="1:5" ht="30" x14ac:dyDescent="0.25">
      <c r="A51" s="2" t="s">
        <v>572</v>
      </c>
      <c r="B51" s="2" t="s">
        <v>572</v>
      </c>
      <c r="D51" t="str">
        <f t="shared" si="0"/>
        <v>si</v>
      </c>
    </row>
    <row r="52" spans="1:5" ht="75" x14ac:dyDescent="0.25">
      <c r="A52" s="2" t="s">
        <v>358</v>
      </c>
      <c r="B52" s="2" t="s">
        <v>358</v>
      </c>
      <c r="D52" t="str">
        <f t="shared" si="0"/>
        <v>si</v>
      </c>
    </row>
    <row r="53" spans="1:5" ht="45" x14ac:dyDescent="0.25">
      <c r="A53" s="2" t="s">
        <v>213</v>
      </c>
      <c r="B53" s="2" t="s">
        <v>213</v>
      </c>
      <c r="D53" t="str">
        <f t="shared" si="0"/>
        <v>si</v>
      </c>
    </row>
    <row r="54" spans="1:5" ht="45" x14ac:dyDescent="0.25">
      <c r="A54" s="28" t="s">
        <v>743</v>
      </c>
      <c r="B54" s="25"/>
      <c r="D54" s="23" t="str">
        <f t="shared" si="0"/>
        <v>no</v>
      </c>
      <c r="E54">
        <v>11141</v>
      </c>
    </row>
    <row r="55" spans="1:5" ht="45" x14ac:dyDescent="0.25">
      <c r="A55" s="2" t="s">
        <v>643</v>
      </c>
      <c r="B55" s="2" t="s">
        <v>643</v>
      </c>
      <c r="D55" t="str">
        <f t="shared" si="0"/>
        <v>si</v>
      </c>
    </row>
    <row r="56" spans="1:5" ht="60" x14ac:dyDescent="0.25">
      <c r="A56" s="2" t="s">
        <v>193</v>
      </c>
      <c r="B56" s="2" t="s">
        <v>193</v>
      </c>
      <c r="D56" t="str">
        <f t="shared" si="0"/>
        <v>si</v>
      </c>
    </row>
    <row r="57" spans="1:5" ht="45" x14ac:dyDescent="0.25">
      <c r="A57" s="2" t="s">
        <v>708</v>
      </c>
      <c r="B57" s="2" t="s">
        <v>708</v>
      </c>
      <c r="D57" t="str">
        <f t="shared" si="0"/>
        <v>si</v>
      </c>
    </row>
    <row r="58" spans="1:5" ht="30" x14ac:dyDescent="0.25">
      <c r="A58" s="2" t="s">
        <v>744</v>
      </c>
      <c r="B58" s="2" t="s">
        <v>744</v>
      </c>
      <c r="D58" t="str">
        <f t="shared" si="0"/>
        <v>si</v>
      </c>
    </row>
    <row r="59" spans="1:5" ht="30" x14ac:dyDescent="0.25">
      <c r="A59" s="2" t="s">
        <v>527</v>
      </c>
      <c r="B59" s="2" t="s">
        <v>527</v>
      </c>
      <c r="D59" t="str">
        <f t="shared" si="0"/>
        <v>si</v>
      </c>
    </row>
    <row r="60" spans="1:5" ht="45" x14ac:dyDescent="0.25">
      <c r="A60" s="2" t="s">
        <v>552</v>
      </c>
      <c r="B60" s="2" t="s">
        <v>552</v>
      </c>
      <c r="D60" t="str">
        <f t="shared" si="0"/>
        <v>si</v>
      </c>
    </row>
    <row r="61" spans="1:5" ht="30" x14ac:dyDescent="0.25">
      <c r="A61" s="2" t="s">
        <v>555</v>
      </c>
      <c r="B61" s="2" t="s">
        <v>555</v>
      </c>
      <c r="D61" t="str">
        <f t="shared" si="0"/>
        <v>si</v>
      </c>
    </row>
    <row r="62" spans="1:5" ht="45" x14ac:dyDescent="0.25">
      <c r="A62" s="2" t="s">
        <v>593</v>
      </c>
      <c r="B62" s="2" t="s">
        <v>593</v>
      </c>
      <c r="D62" t="str">
        <f t="shared" si="0"/>
        <v>si</v>
      </c>
    </row>
    <row r="63" spans="1:5" ht="45" x14ac:dyDescent="0.25">
      <c r="A63" s="2" t="s">
        <v>683</v>
      </c>
      <c r="B63" s="2" t="s">
        <v>683</v>
      </c>
      <c r="D63" t="str">
        <f t="shared" si="0"/>
        <v>si</v>
      </c>
    </row>
    <row r="64" spans="1:5" ht="45" x14ac:dyDescent="0.25">
      <c r="A64" s="2" t="s">
        <v>500</v>
      </c>
      <c r="B64" s="2" t="s">
        <v>500</v>
      </c>
      <c r="D64" t="str">
        <f t="shared" si="0"/>
        <v>si</v>
      </c>
    </row>
    <row r="65" spans="1:4" ht="45" x14ac:dyDescent="0.25">
      <c r="A65" s="2" t="s">
        <v>559</v>
      </c>
      <c r="B65" s="2" t="s">
        <v>559</v>
      </c>
      <c r="D65" t="str">
        <f t="shared" si="0"/>
        <v>si</v>
      </c>
    </row>
    <row r="66" spans="1:4" ht="45" x14ac:dyDescent="0.25">
      <c r="A66" s="2" t="s">
        <v>276</v>
      </c>
      <c r="B66" s="2" t="s">
        <v>276</v>
      </c>
      <c r="D66" t="str">
        <f t="shared" ref="D66:D110" si="1">+IF(A66=B66,"si","no")</f>
        <v>si</v>
      </c>
    </row>
    <row r="67" spans="1:4" ht="60" x14ac:dyDescent="0.25">
      <c r="A67" s="2" t="s">
        <v>400</v>
      </c>
      <c r="B67" s="2" t="s">
        <v>400</v>
      </c>
      <c r="D67" t="str">
        <f t="shared" si="1"/>
        <v>si</v>
      </c>
    </row>
    <row r="68" spans="1:4" ht="30" x14ac:dyDescent="0.25">
      <c r="A68" s="2" t="s">
        <v>663</v>
      </c>
      <c r="B68" s="2" t="s">
        <v>663</v>
      </c>
      <c r="D68" t="str">
        <f t="shared" si="1"/>
        <v>si</v>
      </c>
    </row>
    <row r="69" spans="1:4" ht="45" x14ac:dyDescent="0.25">
      <c r="A69" s="2" t="s">
        <v>571</v>
      </c>
      <c r="B69" s="2" t="s">
        <v>571</v>
      </c>
      <c r="D69" t="str">
        <f t="shared" si="1"/>
        <v>si</v>
      </c>
    </row>
    <row r="70" spans="1:4" ht="30" x14ac:dyDescent="0.25">
      <c r="A70" s="2" t="s">
        <v>615</v>
      </c>
      <c r="B70" s="2" t="s">
        <v>615</v>
      </c>
      <c r="D70" t="str">
        <f t="shared" si="1"/>
        <v>si</v>
      </c>
    </row>
    <row r="71" spans="1:4" ht="30" x14ac:dyDescent="0.25">
      <c r="A71" s="2" t="s">
        <v>494</v>
      </c>
      <c r="B71" s="2" t="s">
        <v>494</v>
      </c>
      <c r="D71" t="str">
        <f t="shared" si="1"/>
        <v>si</v>
      </c>
    </row>
    <row r="72" spans="1:4" x14ac:dyDescent="0.25">
      <c r="A72" s="2" t="s">
        <v>669</v>
      </c>
      <c r="B72" s="2" t="s">
        <v>669</v>
      </c>
      <c r="D72" t="str">
        <f t="shared" si="1"/>
        <v>si</v>
      </c>
    </row>
    <row r="73" spans="1:4" ht="75" x14ac:dyDescent="0.25">
      <c r="A73" s="2" t="s">
        <v>247</v>
      </c>
      <c r="B73" s="2" t="s">
        <v>247</v>
      </c>
      <c r="D73" t="str">
        <f t="shared" si="1"/>
        <v>si</v>
      </c>
    </row>
    <row r="74" spans="1:4" ht="75" x14ac:dyDescent="0.25">
      <c r="A74" s="2" t="s">
        <v>144</v>
      </c>
      <c r="B74" s="2" t="s">
        <v>144</v>
      </c>
      <c r="D74" t="str">
        <f t="shared" si="1"/>
        <v>si</v>
      </c>
    </row>
    <row r="75" spans="1:4" x14ac:dyDescent="0.25">
      <c r="A75" s="2" t="s">
        <v>537</v>
      </c>
      <c r="B75" s="2" t="s">
        <v>537</v>
      </c>
      <c r="D75" t="str">
        <f t="shared" si="1"/>
        <v>si</v>
      </c>
    </row>
    <row r="76" spans="1:4" ht="30" x14ac:dyDescent="0.25">
      <c r="A76" s="2" t="s">
        <v>626</v>
      </c>
      <c r="B76" s="2" t="s">
        <v>626</v>
      </c>
      <c r="D76" t="str">
        <f t="shared" si="1"/>
        <v>si</v>
      </c>
    </row>
    <row r="77" spans="1:4" ht="30" x14ac:dyDescent="0.25">
      <c r="A77" s="2" t="s">
        <v>700</v>
      </c>
      <c r="B77" s="2" t="s">
        <v>700</v>
      </c>
      <c r="D77" t="str">
        <f t="shared" si="1"/>
        <v>si</v>
      </c>
    </row>
    <row r="78" spans="1:4" ht="45" x14ac:dyDescent="0.25">
      <c r="A78" s="2" t="s">
        <v>311</v>
      </c>
      <c r="B78" s="2" t="s">
        <v>311</v>
      </c>
      <c r="D78" t="str">
        <f t="shared" si="1"/>
        <v>si</v>
      </c>
    </row>
    <row r="79" spans="1:4" ht="105" x14ac:dyDescent="0.25">
      <c r="A79" s="2" t="s">
        <v>380</v>
      </c>
      <c r="B79" s="2" t="s">
        <v>380</v>
      </c>
      <c r="D79" t="str">
        <f t="shared" si="1"/>
        <v>si</v>
      </c>
    </row>
    <row r="80" spans="1:4" ht="30" x14ac:dyDescent="0.25">
      <c r="A80" s="2" t="s">
        <v>702</v>
      </c>
      <c r="B80" s="2" t="s">
        <v>702</v>
      </c>
      <c r="D80" t="str">
        <f t="shared" si="1"/>
        <v>si</v>
      </c>
    </row>
    <row r="81" spans="1:4" ht="60" x14ac:dyDescent="0.25">
      <c r="A81" s="2" t="s">
        <v>215</v>
      </c>
      <c r="B81" s="2" t="s">
        <v>215</v>
      </c>
      <c r="D81" t="str">
        <f t="shared" si="1"/>
        <v>si</v>
      </c>
    </row>
    <row r="82" spans="1:4" ht="30" x14ac:dyDescent="0.25">
      <c r="A82" s="2" t="s">
        <v>684</v>
      </c>
      <c r="B82" s="2" t="s">
        <v>684</v>
      </c>
      <c r="D82" t="str">
        <f t="shared" si="1"/>
        <v>si</v>
      </c>
    </row>
    <row r="83" spans="1:4" ht="75" x14ac:dyDescent="0.25">
      <c r="A83" s="2" t="s">
        <v>217</v>
      </c>
      <c r="B83" s="2" t="s">
        <v>217</v>
      </c>
      <c r="D83" t="str">
        <f t="shared" si="1"/>
        <v>si</v>
      </c>
    </row>
    <row r="84" spans="1:4" ht="60" x14ac:dyDescent="0.25">
      <c r="A84" s="2" t="s">
        <v>605</v>
      </c>
      <c r="B84" s="2" t="s">
        <v>605</v>
      </c>
      <c r="D84" t="str">
        <f t="shared" si="1"/>
        <v>si</v>
      </c>
    </row>
    <row r="85" spans="1:4" ht="60" x14ac:dyDescent="0.25">
      <c r="A85" s="2" t="s">
        <v>566</v>
      </c>
      <c r="B85" s="2" t="s">
        <v>566</v>
      </c>
      <c r="D85" t="str">
        <f t="shared" si="1"/>
        <v>si</v>
      </c>
    </row>
    <row r="86" spans="1:4" ht="45" x14ac:dyDescent="0.25">
      <c r="A86" s="2" t="s">
        <v>342</v>
      </c>
      <c r="B86" s="2" t="s">
        <v>342</v>
      </c>
      <c r="D86" t="str">
        <f t="shared" si="1"/>
        <v>si</v>
      </c>
    </row>
    <row r="87" spans="1:4" ht="30" x14ac:dyDescent="0.25">
      <c r="A87" s="2" t="s">
        <v>666</v>
      </c>
      <c r="B87" s="2" t="s">
        <v>666</v>
      </c>
      <c r="D87" t="str">
        <f t="shared" si="1"/>
        <v>si</v>
      </c>
    </row>
    <row r="88" spans="1:4" ht="30" x14ac:dyDescent="0.25">
      <c r="A88" s="2" t="s">
        <v>603</v>
      </c>
      <c r="B88" s="2" t="s">
        <v>603</v>
      </c>
      <c r="D88" t="str">
        <f t="shared" si="1"/>
        <v>si</v>
      </c>
    </row>
    <row r="89" spans="1:4" ht="30" x14ac:dyDescent="0.25">
      <c r="A89" s="2" t="s">
        <v>576</v>
      </c>
      <c r="B89" s="2" t="s">
        <v>576</v>
      </c>
      <c r="D89" t="str">
        <f t="shared" si="1"/>
        <v>si</v>
      </c>
    </row>
    <row r="90" spans="1:4" ht="45" x14ac:dyDescent="0.25">
      <c r="A90" s="2" t="s">
        <v>657</v>
      </c>
      <c r="B90" s="2" t="s">
        <v>657</v>
      </c>
      <c r="D90" t="str">
        <f t="shared" si="1"/>
        <v>si</v>
      </c>
    </row>
    <row r="91" spans="1:4" ht="30" x14ac:dyDescent="0.25">
      <c r="A91" s="2" t="s">
        <v>652</v>
      </c>
      <c r="B91" s="2" t="s">
        <v>652</v>
      </c>
      <c r="D91" t="str">
        <f t="shared" si="1"/>
        <v>si</v>
      </c>
    </row>
    <row r="92" spans="1:4" ht="30" x14ac:dyDescent="0.25">
      <c r="A92" s="2" t="s">
        <v>533</v>
      </c>
      <c r="B92" s="2" t="s">
        <v>533</v>
      </c>
      <c r="D92" t="str">
        <f t="shared" si="1"/>
        <v>si</v>
      </c>
    </row>
    <row r="93" spans="1:4" ht="30" x14ac:dyDescent="0.25">
      <c r="A93" s="2" t="s">
        <v>723</v>
      </c>
      <c r="B93" s="2" t="s">
        <v>723</v>
      </c>
      <c r="D93" t="str">
        <f t="shared" si="1"/>
        <v>si</v>
      </c>
    </row>
    <row r="94" spans="1:4" ht="45" x14ac:dyDescent="0.25">
      <c r="A94" s="22" t="s">
        <v>745</v>
      </c>
      <c r="B94" s="22" t="s">
        <v>745</v>
      </c>
      <c r="D94" t="str">
        <f t="shared" si="1"/>
        <v>si</v>
      </c>
    </row>
    <row r="95" spans="1:4" ht="45" x14ac:dyDescent="0.25">
      <c r="A95" s="22" t="s">
        <v>746</v>
      </c>
      <c r="B95" s="26" t="s">
        <v>746</v>
      </c>
      <c r="D95" t="str">
        <f t="shared" si="1"/>
        <v>si</v>
      </c>
    </row>
    <row r="96" spans="1:4" ht="30" x14ac:dyDescent="0.25">
      <c r="A96" s="2" t="s">
        <v>529</v>
      </c>
      <c r="B96" s="2" t="s">
        <v>529</v>
      </c>
      <c r="D96" t="str">
        <f t="shared" si="1"/>
        <v>si</v>
      </c>
    </row>
    <row r="97" spans="1:5" ht="60" x14ac:dyDescent="0.25">
      <c r="A97" s="2" t="s">
        <v>747</v>
      </c>
      <c r="B97" s="2" t="s">
        <v>650</v>
      </c>
      <c r="D97" t="str">
        <f t="shared" si="1"/>
        <v>si</v>
      </c>
    </row>
    <row r="98" spans="1:5" ht="60" x14ac:dyDescent="0.25">
      <c r="A98" s="2" t="s">
        <v>651</v>
      </c>
      <c r="B98" s="2" t="s">
        <v>651</v>
      </c>
      <c r="D98" t="str">
        <f t="shared" si="1"/>
        <v>si</v>
      </c>
    </row>
    <row r="99" spans="1:5" ht="30" x14ac:dyDescent="0.25">
      <c r="A99" s="2" t="s">
        <v>660</v>
      </c>
      <c r="B99" s="2" t="s">
        <v>660</v>
      </c>
      <c r="D99" t="str">
        <f t="shared" si="1"/>
        <v>si</v>
      </c>
    </row>
    <row r="100" spans="1:5" ht="45" x14ac:dyDescent="0.25">
      <c r="A100" s="2" t="s">
        <v>524</v>
      </c>
      <c r="B100" s="2" t="s">
        <v>524</v>
      </c>
      <c r="D100" t="str">
        <f t="shared" si="1"/>
        <v>si</v>
      </c>
    </row>
    <row r="101" spans="1:5" ht="105" x14ac:dyDescent="0.25">
      <c r="A101" s="2" t="s">
        <v>343</v>
      </c>
      <c r="B101" s="2" t="s">
        <v>343</v>
      </c>
      <c r="D101" t="str">
        <f t="shared" si="1"/>
        <v>si</v>
      </c>
    </row>
    <row r="102" spans="1:5" ht="45" x14ac:dyDescent="0.25">
      <c r="A102" s="28" t="s">
        <v>748</v>
      </c>
      <c r="B102" s="25"/>
      <c r="D102" t="str">
        <f t="shared" si="1"/>
        <v>no</v>
      </c>
      <c r="E102">
        <v>3531</v>
      </c>
    </row>
    <row r="103" spans="1:5" ht="30" x14ac:dyDescent="0.25">
      <c r="A103" s="2" t="s">
        <v>735</v>
      </c>
      <c r="B103" s="2" t="s">
        <v>735</v>
      </c>
      <c r="D103" t="str">
        <f t="shared" si="1"/>
        <v>si</v>
      </c>
    </row>
    <row r="104" spans="1:5" ht="30" x14ac:dyDescent="0.25">
      <c r="A104" s="2" t="s">
        <v>557</v>
      </c>
      <c r="B104" s="2" t="s">
        <v>557</v>
      </c>
      <c r="D104" t="str">
        <f t="shared" si="1"/>
        <v>si</v>
      </c>
    </row>
    <row r="105" spans="1:5" ht="30" x14ac:dyDescent="0.25">
      <c r="A105" s="2" t="s">
        <v>556</v>
      </c>
      <c r="B105" s="2" t="s">
        <v>556</v>
      </c>
      <c r="D105" t="str">
        <f t="shared" si="1"/>
        <v>si</v>
      </c>
    </row>
    <row r="106" spans="1:5" ht="45" x14ac:dyDescent="0.25">
      <c r="A106" s="2" t="s">
        <v>726</v>
      </c>
      <c r="B106" s="2" t="s">
        <v>726</v>
      </c>
      <c r="D106" t="str">
        <f t="shared" si="1"/>
        <v>si</v>
      </c>
    </row>
    <row r="107" spans="1:5" ht="45" x14ac:dyDescent="0.25">
      <c r="A107" s="2" t="s">
        <v>673</v>
      </c>
      <c r="B107" s="2" t="s">
        <v>673</v>
      </c>
      <c r="D107" t="str">
        <f t="shared" si="1"/>
        <v>si</v>
      </c>
    </row>
    <row r="108" spans="1:5" ht="30" x14ac:dyDescent="0.25">
      <c r="A108" s="2" t="s">
        <v>584</v>
      </c>
      <c r="B108" s="2" t="s">
        <v>584</v>
      </c>
      <c r="D108" t="str">
        <f t="shared" si="1"/>
        <v>si</v>
      </c>
    </row>
    <row r="109" spans="1:5" ht="30" x14ac:dyDescent="0.25">
      <c r="A109" s="2" t="s">
        <v>535</v>
      </c>
      <c r="B109" s="2" t="s">
        <v>535</v>
      </c>
      <c r="D109" t="str">
        <f t="shared" si="1"/>
        <v>si</v>
      </c>
    </row>
    <row r="110" spans="1:5" ht="30" x14ac:dyDescent="0.25">
      <c r="A110" s="2" t="s">
        <v>450</v>
      </c>
      <c r="B110" s="2" t="s">
        <v>450</v>
      </c>
      <c r="D110" t="str">
        <f t="shared" si="1"/>
        <v>si</v>
      </c>
    </row>
    <row r="111" spans="1:5" ht="30" x14ac:dyDescent="0.25">
      <c r="A111" s="25"/>
      <c r="B111" s="2" t="s">
        <v>714</v>
      </c>
      <c r="D111" t="str">
        <f>+IF(A112=B111,"si","no")</f>
        <v>no</v>
      </c>
    </row>
    <row r="112" spans="1:5" ht="29.25" x14ac:dyDescent="0.25">
      <c r="A112" s="26" t="s">
        <v>672</v>
      </c>
      <c r="B112" s="26" t="s">
        <v>672</v>
      </c>
      <c r="D112" t="str">
        <f>+IF(A112=B112,"si","no")</f>
        <v>si</v>
      </c>
    </row>
    <row r="113" spans="1:4" ht="30" x14ac:dyDescent="0.25">
      <c r="A113" s="2" t="s">
        <v>598</v>
      </c>
      <c r="B113" s="2" t="s">
        <v>598</v>
      </c>
      <c r="D113" t="str">
        <f t="shared" ref="D113:D122" si="2">+IF(A113=B113,"si","no")</f>
        <v>si</v>
      </c>
    </row>
    <row r="114" spans="1:4" ht="60" x14ac:dyDescent="0.25">
      <c r="A114" s="2" t="s">
        <v>631</v>
      </c>
      <c r="B114" s="2" t="s">
        <v>631</v>
      </c>
      <c r="D114" t="str">
        <f t="shared" si="2"/>
        <v>si</v>
      </c>
    </row>
    <row r="115" spans="1:4" ht="30" x14ac:dyDescent="0.25">
      <c r="A115" s="2" t="s">
        <v>733</v>
      </c>
      <c r="B115" s="2" t="s">
        <v>733</v>
      </c>
      <c r="D115" t="str">
        <f t="shared" si="2"/>
        <v>si</v>
      </c>
    </row>
    <row r="116" spans="1:4" ht="45" x14ac:dyDescent="0.25">
      <c r="A116" s="2" t="s">
        <v>658</v>
      </c>
      <c r="B116" s="2" t="s">
        <v>658</v>
      </c>
      <c r="D116" t="str">
        <f t="shared" si="2"/>
        <v>si</v>
      </c>
    </row>
    <row r="117" spans="1:4" ht="45" x14ac:dyDescent="0.25">
      <c r="A117" s="2" t="s">
        <v>381</v>
      </c>
      <c r="B117" s="2" t="s">
        <v>381</v>
      </c>
      <c r="D117" t="str">
        <f t="shared" si="2"/>
        <v>si</v>
      </c>
    </row>
    <row r="118" spans="1:4" ht="45" x14ac:dyDescent="0.25">
      <c r="A118" s="2" t="s">
        <v>654</v>
      </c>
      <c r="B118" s="2" t="s">
        <v>654</v>
      </c>
      <c r="D118" t="str">
        <f t="shared" si="2"/>
        <v>si</v>
      </c>
    </row>
    <row r="119" spans="1:4" ht="45" x14ac:dyDescent="0.25">
      <c r="A119" s="2" t="s">
        <v>719</v>
      </c>
      <c r="B119" s="2" t="s">
        <v>719</v>
      </c>
      <c r="D119" t="str">
        <f t="shared" si="2"/>
        <v>si</v>
      </c>
    </row>
    <row r="120" spans="1:4" ht="30" x14ac:dyDescent="0.25">
      <c r="A120" s="2" t="s">
        <v>646</v>
      </c>
      <c r="B120" s="2" t="s">
        <v>646</v>
      </c>
      <c r="D120" t="str">
        <f t="shared" si="2"/>
        <v>si</v>
      </c>
    </row>
    <row r="121" spans="1:4" x14ac:dyDescent="0.25">
      <c r="A121" s="2" t="s">
        <v>558</v>
      </c>
      <c r="B121" s="2" t="s">
        <v>558</v>
      </c>
      <c r="D121" t="str">
        <f t="shared" si="2"/>
        <v>si</v>
      </c>
    </row>
    <row r="122" spans="1:4" ht="60" x14ac:dyDescent="0.25">
      <c r="A122" s="2" t="s">
        <v>570</v>
      </c>
      <c r="B122" s="2" t="s">
        <v>570</v>
      </c>
      <c r="D122" t="str">
        <f t="shared" si="2"/>
        <v>si</v>
      </c>
    </row>
    <row r="123" spans="1:4" ht="45" x14ac:dyDescent="0.25">
      <c r="A123" s="2" t="s">
        <v>749</v>
      </c>
      <c r="B123" s="25"/>
      <c r="D123" t="str">
        <f>+IF(A123=B123,"si","no")</f>
        <v>no</v>
      </c>
    </row>
    <row r="124" spans="1:4" ht="45" x14ac:dyDescent="0.25">
      <c r="A124" s="22" t="s">
        <v>327</v>
      </c>
      <c r="B124" s="26" t="s">
        <v>327</v>
      </c>
      <c r="D124" t="str">
        <f>+IF(A124=B124,"si","no")</f>
        <v>si</v>
      </c>
    </row>
    <row r="125" spans="1:4" ht="60" x14ac:dyDescent="0.25">
      <c r="A125" s="24" t="s">
        <v>574</v>
      </c>
      <c r="B125" s="2" t="s">
        <v>574</v>
      </c>
      <c r="D125" t="str">
        <f t="shared" ref="D125:D132" si="3">+IF(A125=B125,"si","no")</f>
        <v>si</v>
      </c>
    </row>
    <row r="126" spans="1:4" ht="45" x14ac:dyDescent="0.25">
      <c r="A126" s="2" t="s">
        <v>677</v>
      </c>
      <c r="B126" s="2" t="s">
        <v>677</v>
      </c>
      <c r="D126" t="str">
        <f t="shared" si="3"/>
        <v>si</v>
      </c>
    </row>
    <row r="127" spans="1:4" ht="45" x14ac:dyDescent="0.25">
      <c r="A127" s="2" t="s">
        <v>90</v>
      </c>
      <c r="B127" s="2" t="s">
        <v>90</v>
      </c>
      <c r="D127" t="str">
        <f t="shared" si="3"/>
        <v>si</v>
      </c>
    </row>
    <row r="128" spans="1:4" ht="60" x14ac:dyDescent="0.25">
      <c r="A128" s="2" t="s">
        <v>488</v>
      </c>
      <c r="B128" s="2" t="s">
        <v>488</v>
      </c>
      <c r="D128" t="str">
        <f t="shared" si="3"/>
        <v>si</v>
      </c>
    </row>
    <row r="129" spans="1:4" ht="30" x14ac:dyDescent="0.25">
      <c r="A129" s="2" t="s">
        <v>520</v>
      </c>
      <c r="B129" s="2" t="s">
        <v>520</v>
      </c>
      <c r="D129" t="str">
        <f t="shared" si="3"/>
        <v>si</v>
      </c>
    </row>
    <row r="130" spans="1:4" ht="30" x14ac:dyDescent="0.25">
      <c r="A130" s="2" t="s">
        <v>682</v>
      </c>
      <c r="B130" s="2" t="s">
        <v>682</v>
      </c>
      <c r="D130" t="str">
        <f t="shared" si="3"/>
        <v>si</v>
      </c>
    </row>
    <row r="131" spans="1:4" ht="60" x14ac:dyDescent="0.25">
      <c r="A131" s="2" t="s">
        <v>564</v>
      </c>
      <c r="B131" s="2" t="s">
        <v>564</v>
      </c>
      <c r="D131" t="str">
        <f t="shared" si="3"/>
        <v>si</v>
      </c>
    </row>
    <row r="132" spans="1:4" ht="30" x14ac:dyDescent="0.25">
      <c r="A132" s="2" t="s">
        <v>536</v>
      </c>
      <c r="B132" s="2" t="s">
        <v>536</v>
      </c>
      <c r="D132" t="str">
        <f t="shared" si="3"/>
        <v>si</v>
      </c>
    </row>
    <row r="133" spans="1:4" ht="75" x14ac:dyDescent="0.25">
      <c r="A133" s="2" t="s">
        <v>97</v>
      </c>
      <c r="B133" s="25"/>
      <c r="D133" t="str">
        <f>+IF(A133=B133,"si","no")</f>
        <v>no</v>
      </c>
    </row>
    <row r="134" spans="1:4" ht="60" x14ac:dyDescent="0.25">
      <c r="A134" s="2" t="s">
        <v>33</v>
      </c>
      <c r="B134" s="2" t="s">
        <v>33</v>
      </c>
      <c r="D134" t="str">
        <f t="shared" ref="D134:D144" si="4">+IF(A134=B134,"si","no")</f>
        <v>si</v>
      </c>
    </row>
    <row r="135" spans="1:4" ht="60" x14ac:dyDescent="0.25">
      <c r="A135" s="2" t="s">
        <v>155</v>
      </c>
      <c r="B135" s="2" t="s">
        <v>155</v>
      </c>
      <c r="D135" t="str">
        <f t="shared" si="4"/>
        <v>si</v>
      </c>
    </row>
    <row r="136" spans="1:4" ht="60" x14ac:dyDescent="0.25">
      <c r="A136" s="2" t="s">
        <v>344</v>
      </c>
      <c r="B136" s="2" t="s">
        <v>344</v>
      </c>
      <c r="D136" t="str">
        <f t="shared" si="4"/>
        <v>si</v>
      </c>
    </row>
    <row r="137" spans="1:4" ht="45" x14ac:dyDescent="0.25">
      <c r="A137" s="2" t="s">
        <v>374</v>
      </c>
      <c r="B137" s="2" t="s">
        <v>374</v>
      </c>
      <c r="D137" t="str">
        <f t="shared" si="4"/>
        <v>si</v>
      </c>
    </row>
    <row r="138" spans="1:4" ht="30" x14ac:dyDescent="0.25">
      <c r="A138" s="2" t="s">
        <v>578</v>
      </c>
      <c r="B138" s="2" t="s">
        <v>578</v>
      </c>
      <c r="D138" t="str">
        <f t="shared" si="4"/>
        <v>si</v>
      </c>
    </row>
    <row r="139" spans="1:4" ht="60" x14ac:dyDescent="0.25">
      <c r="A139" s="2" t="s">
        <v>315</v>
      </c>
      <c r="B139" s="2" t="s">
        <v>315</v>
      </c>
      <c r="D139" t="str">
        <f t="shared" si="4"/>
        <v>si</v>
      </c>
    </row>
    <row r="140" spans="1:4" x14ac:dyDescent="0.25">
      <c r="A140" s="2" t="s">
        <v>528</v>
      </c>
      <c r="B140" s="2" t="s">
        <v>528</v>
      </c>
      <c r="D140" t="str">
        <f t="shared" si="4"/>
        <v>si</v>
      </c>
    </row>
    <row r="141" spans="1:4" ht="105" x14ac:dyDescent="0.25">
      <c r="A141" s="24" t="s">
        <v>561</v>
      </c>
      <c r="B141" s="2" t="s">
        <v>561</v>
      </c>
      <c r="D141" t="str">
        <f t="shared" si="4"/>
        <v>si</v>
      </c>
    </row>
    <row r="142" spans="1:4" ht="30" x14ac:dyDescent="0.25">
      <c r="A142" s="2" t="s">
        <v>539</v>
      </c>
      <c r="B142" s="2" t="s">
        <v>539</v>
      </c>
      <c r="D142" t="str">
        <f t="shared" si="4"/>
        <v>si</v>
      </c>
    </row>
    <row r="143" spans="1:4" ht="45" x14ac:dyDescent="0.25">
      <c r="A143" s="2" t="s">
        <v>565</v>
      </c>
      <c r="B143" s="2" t="s">
        <v>565</v>
      </c>
      <c r="D143" t="str">
        <f t="shared" si="4"/>
        <v>si</v>
      </c>
    </row>
    <row r="144" spans="1:4" ht="60" x14ac:dyDescent="0.25">
      <c r="A144" s="2" t="s">
        <v>365</v>
      </c>
      <c r="B144" s="2" t="s">
        <v>365</v>
      </c>
      <c r="D144" t="str">
        <f t="shared" si="4"/>
        <v>si</v>
      </c>
    </row>
    <row r="145" spans="1:5" ht="30" x14ac:dyDescent="0.25">
      <c r="A145" s="2" t="s">
        <v>750</v>
      </c>
      <c r="B145" s="25"/>
      <c r="D145" t="str">
        <f>+IF(A145=B145,"si","no")</f>
        <v>no</v>
      </c>
    </row>
    <row r="146" spans="1:5" ht="30" x14ac:dyDescent="0.25">
      <c r="A146" s="2" t="s">
        <v>704</v>
      </c>
      <c r="B146" s="2" t="s">
        <v>704</v>
      </c>
      <c r="D146" t="str">
        <f t="shared" ref="D146:D176" si="5">+IF(A146=B146,"si","no")</f>
        <v>si</v>
      </c>
    </row>
    <row r="147" spans="1:5" ht="30" x14ac:dyDescent="0.25">
      <c r="A147" s="2" t="s">
        <v>496</v>
      </c>
      <c r="B147" s="2" t="s">
        <v>496</v>
      </c>
      <c r="D147" t="str">
        <f t="shared" si="5"/>
        <v>si</v>
      </c>
    </row>
    <row r="148" spans="1:5" ht="30" x14ac:dyDescent="0.25">
      <c r="A148" s="2" t="s">
        <v>751</v>
      </c>
      <c r="B148" s="2" t="s">
        <v>522</v>
      </c>
      <c r="D148" t="str">
        <f t="shared" si="5"/>
        <v>si</v>
      </c>
    </row>
    <row r="149" spans="1:5" ht="45" x14ac:dyDescent="0.25">
      <c r="A149" s="2" t="s">
        <v>608</v>
      </c>
      <c r="B149" s="2" t="s">
        <v>608</v>
      </c>
      <c r="D149" t="str">
        <f t="shared" si="5"/>
        <v>si</v>
      </c>
    </row>
    <row r="150" spans="1:5" ht="45" x14ac:dyDescent="0.25">
      <c r="A150" s="2" t="s">
        <v>743</v>
      </c>
      <c r="B150" s="29" t="s">
        <v>644</v>
      </c>
      <c r="D150" t="str">
        <f t="shared" si="5"/>
        <v>no</v>
      </c>
      <c r="E150">
        <v>11141</v>
      </c>
    </row>
    <row r="151" spans="1:5" ht="75" x14ac:dyDescent="0.25">
      <c r="A151" s="2" t="s">
        <v>640</v>
      </c>
      <c r="B151" s="2" t="s">
        <v>640</v>
      </c>
      <c r="D151" t="str">
        <f t="shared" si="5"/>
        <v>si</v>
      </c>
    </row>
    <row r="152" spans="1:5" ht="75" x14ac:dyDescent="0.25">
      <c r="A152" s="2" t="s">
        <v>148</v>
      </c>
      <c r="B152" s="2" t="s">
        <v>148</v>
      </c>
      <c r="D152" t="str">
        <f t="shared" si="5"/>
        <v>si</v>
      </c>
    </row>
    <row r="153" spans="1:5" ht="30" x14ac:dyDescent="0.25">
      <c r="A153" s="2" t="s">
        <v>718</v>
      </c>
      <c r="B153" s="2" t="s">
        <v>718</v>
      </c>
      <c r="D153" t="str">
        <f t="shared" si="5"/>
        <v>si</v>
      </c>
    </row>
    <row r="154" spans="1:5" ht="30" x14ac:dyDescent="0.25">
      <c r="A154" s="2" t="s">
        <v>730</v>
      </c>
      <c r="B154" s="2" t="s">
        <v>730</v>
      </c>
      <c r="D154" t="str">
        <f t="shared" si="5"/>
        <v>si</v>
      </c>
    </row>
    <row r="155" spans="1:5" ht="45" x14ac:dyDescent="0.25">
      <c r="A155" s="2" t="s">
        <v>638</v>
      </c>
      <c r="B155" s="2" t="s">
        <v>638</v>
      </c>
      <c r="D155" t="str">
        <f t="shared" si="5"/>
        <v>si</v>
      </c>
    </row>
    <row r="156" spans="1:5" ht="30" x14ac:dyDescent="0.25">
      <c r="A156" s="2" t="s">
        <v>701</v>
      </c>
      <c r="B156" s="2" t="s">
        <v>701</v>
      </c>
      <c r="D156" t="str">
        <f t="shared" si="5"/>
        <v>si</v>
      </c>
    </row>
    <row r="157" spans="1:5" ht="60" x14ac:dyDescent="0.25">
      <c r="A157" s="2" t="s">
        <v>630</v>
      </c>
      <c r="B157" s="2" t="s">
        <v>630</v>
      </c>
      <c r="D157" t="str">
        <f t="shared" si="5"/>
        <v>si</v>
      </c>
    </row>
    <row r="158" spans="1:5" ht="30" x14ac:dyDescent="0.25">
      <c r="A158" s="2" t="s">
        <v>532</v>
      </c>
      <c r="B158" s="2" t="s">
        <v>532</v>
      </c>
      <c r="D158" t="str">
        <f t="shared" si="5"/>
        <v>si</v>
      </c>
    </row>
    <row r="159" spans="1:5" ht="45" x14ac:dyDescent="0.25">
      <c r="A159" s="2" t="s">
        <v>485</v>
      </c>
      <c r="B159" s="2" t="s">
        <v>485</v>
      </c>
      <c r="D159" t="str">
        <f t="shared" si="5"/>
        <v>si</v>
      </c>
    </row>
    <row r="160" spans="1:5" ht="60" x14ac:dyDescent="0.25">
      <c r="A160" s="22" t="s">
        <v>316</v>
      </c>
      <c r="B160" s="26" t="s">
        <v>316</v>
      </c>
      <c r="D160" t="str">
        <f t="shared" si="5"/>
        <v>si</v>
      </c>
    </row>
    <row r="161" spans="1:4" ht="45" x14ac:dyDescent="0.25">
      <c r="A161" s="2" t="s">
        <v>705</v>
      </c>
      <c r="B161" s="2" t="s">
        <v>705</v>
      </c>
      <c r="D161" t="str">
        <f t="shared" si="5"/>
        <v>si</v>
      </c>
    </row>
    <row r="162" spans="1:4" ht="30" x14ac:dyDescent="0.25">
      <c r="A162" s="2" t="s">
        <v>526</v>
      </c>
      <c r="B162" s="2" t="s">
        <v>526</v>
      </c>
      <c r="D162" t="str">
        <f t="shared" si="5"/>
        <v>si</v>
      </c>
    </row>
    <row r="163" spans="1:4" ht="90" x14ac:dyDescent="0.25">
      <c r="A163" s="2" t="s">
        <v>366</v>
      </c>
      <c r="B163" s="2" t="s">
        <v>366</v>
      </c>
      <c r="D163" t="str">
        <f t="shared" si="5"/>
        <v>si</v>
      </c>
    </row>
    <row r="164" spans="1:4" ht="30" x14ac:dyDescent="0.25">
      <c r="A164" s="2" t="s">
        <v>697</v>
      </c>
      <c r="B164" s="2" t="s">
        <v>697</v>
      </c>
      <c r="D164" t="str">
        <f t="shared" si="5"/>
        <v>si</v>
      </c>
    </row>
    <row r="165" spans="1:4" ht="30" x14ac:dyDescent="0.25">
      <c r="A165" s="2" t="s">
        <v>602</v>
      </c>
      <c r="B165" s="2" t="s">
        <v>602</v>
      </c>
      <c r="D165" t="str">
        <f t="shared" si="5"/>
        <v>si</v>
      </c>
    </row>
    <row r="166" spans="1:4" ht="30" x14ac:dyDescent="0.25">
      <c r="A166" s="2" t="s">
        <v>317</v>
      </c>
      <c r="B166" s="2" t="s">
        <v>317</v>
      </c>
      <c r="D166" t="str">
        <f t="shared" si="5"/>
        <v>si</v>
      </c>
    </row>
    <row r="167" spans="1:4" ht="30" x14ac:dyDescent="0.25">
      <c r="A167" s="22" t="s">
        <v>752</v>
      </c>
      <c r="B167" s="22" t="s">
        <v>752</v>
      </c>
      <c r="D167" t="str">
        <f t="shared" si="5"/>
        <v>si</v>
      </c>
    </row>
    <row r="168" spans="1:4" ht="30" x14ac:dyDescent="0.25">
      <c r="A168" s="2" t="s">
        <v>667</v>
      </c>
      <c r="B168" s="2" t="s">
        <v>667</v>
      </c>
      <c r="D168" t="str">
        <f t="shared" si="5"/>
        <v>si</v>
      </c>
    </row>
    <row r="169" spans="1:4" ht="30" x14ac:dyDescent="0.25">
      <c r="A169" s="2" t="s">
        <v>346</v>
      </c>
      <c r="B169" s="2" t="s">
        <v>346</v>
      </c>
      <c r="D169" t="str">
        <f t="shared" si="5"/>
        <v>si</v>
      </c>
    </row>
    <row r="170" spans="1:4" ht="30" x14ac:dyDescent="0.25">
      <c r="A170" s="2" t="s">
        <v>587</v>
      </c>
      <c r="B170" s="2" t="s">
        <v>587</v>
      </c>
      <c r="D170" t="str">
        <f t="shared" si="5"/>
        <v>si</v>
      </c>
    </row>
    <row r="171" spans="1:4" ht="45" x14ac:dyDescent="0.25">
      <c r="A171" s="2" t="s">
        <v>259</v>
      </c>
      <c r="B171" s="2" t="s">
        <v>259</v>
      </c>
      <c r="D171" t="str">
        <f t="shared" si="5"/>
        <v>si</v>
      </c>
    </row>
    <row r="172" spans="1:4" ht="60" x14ac:dyDescent="0.25">
      <c r="A172" s="2" t="s">
        <v>260</v>
      </c>
      <c r="B172" s="2" t="s">
        <v>260</v>
      </c>
      <c r="D172" t="str">
        <f t="shared" si="5"/>
        <v>si</v>
      </c>
    </row>
    <row r="173" spans="1:4" ht="60" x14ac:dyDescent="0.25">
      <c r="A173" s="2" t="s">
        <v>648</v>
      </c>
      <c r="B173" s="2" t="s">
        <v>648</v>
      </c>
      <c r="D173" t="str">
        <f t="shared" si="5"/>
        <v>si</v>
      </c>
    </row>
    <row r="174" spans="1:4" ht="30" x14ac:dyDescent="0.25">
      <c r="A174" s="2" t="s">
        <v>690</v>
      </c>
      <c r="B174" s="2" t="s">
        <v>690</v>
      </c>
      <c r="D174" t="str">
        <f t="shared" si="5"/>
        <v>si</v>
      </c>
    </row>
    <row r="175" spans="1:4" ht="60" x14ac:dyDescent="0.25">
      <c r="A175" s="2" t="s">
        <v>668</v>
      </c>
      <c r="B175" s="2" t="s">
        <v>668</v>
      </c>
      <c r="D175" t="str">
        <f t="shared" si="5"/>
        <v>si</v>
      </c>
    </row>
    <row r="176" spans="1:4" ht="60" x14ac:dyDescent="0.25">
      <c r="A176" s="2" t="s">
        <v>635</v>
      </c>
      <c r="B176" s="2" t="s">
        <v>635</v>
      </c>
      <c r="D176" t="str">
        <f t="shared" si="5"/>
        <v>si</v>
      </c>
    </row>
    <row r="177" spans="1:4" ht="45" x14ac:dyDescent="0.25">
      <c r="A177" s="25"/>
      <c r="B177" s="2" t="s">
        <v>720</v>
      </c>
      <c r="D177" t="str">
        <f>+IF(A177=B177,"si","no")</f>
        <v>no</v>
      </c>
    </row>
    <row r="178" spans="1:4" ht="45" x14ac:dyDescent="0.25">
      <c r="A178" s="2" t="s">
        <v>596</v>
      </c>
      <c r="B178" s="2" t="s">
        <v>596</v>
      </c>
      <c r="D178" t="str">
        <f t="shared" ref="D178:D241" si="6">+IF(A178=B178,"si","no")</f>
        <v>si</v>
      </c>
    </row>
    <row r="179" spans="1:4" ht="45" x14ac:dyDescent="0.25">
      <c r="A179" s="2" t="s">
        <v>412</v>
      </c>
      <c r="B179" s="2" t="s">
        <v>412</v>
      </c>
      <c r="D179" t="str">
        <f t="shared" si="6"/>
        <v>si</v>
      </c>
    </row>
    <row r="180" spans="1:4" ht="30" x14ac:dyDescent="0.25">
      <c r="A180" s="2" t="s">
        <v>629</v>
      </c>
      <c r="B180" s="2" t="s">
        <v>629</v>
      </c>
      <c r="D180" t="str">
        <f t="shared" si="6"/>
        <v>si</v>
      </c>
    </row>
    <row r="181" spans="1:4" ht="45" x14ac:dyDescent="0.25">
      <c r="A181" s="2" t="s">
        <v>595</v>
      </c>
      <c r="B181" s="2" t="s">
        <v>595</v>
      </c>
      <c r="D181" t="str">
        <f t="shared" si="6"/>
        <v>si</v>
      </c>
    </row>
    <row r="182" spans="1:4" ht="45" x14ac:dyDescent="0.25">
      <c r="A182" s="2" t="s">
        <v>586</v>
      </c>
      <c r="B182" s="2" t="s">
        <v>586</v>
      </c>
      <c r="D182" t="str">
        <f t="shared" si="6"/>
        <v>si</v>
      </c>
    </row>
    <row r="183" spans="1:4" ht="60" x14ac:dyDescent="0.25">
      <c r="A183" s="2" t="s">
        <v>145</v>
      </c>
      <c r="B183" s="2" t="s">
        <v>145</v>
      </c>
      <c r="D183" t="str">
        <f t="shared" si="6"/>
        <v>si</v>
      </c>
    </row>
    <row r="184" spans="1:4" ht="30" x14ac:dyDescent="0.25">
      <c r="A184" s="2" t="s">
        <v>674</v>
      </c>
      <c r="B184" s="2" t="s">
        <v>674</v>
      </c>
      <c r="D184" t="str">
        <f t="shared" si="6"/>
        <v>si</v>
      </c>
    </row>
    <row r="185" spans="1:4" ht="45" x14ac:dyDescent="0.25">
      <c r="A185" s="2" t="s">
        <v>580</v>
      </c>
      <c r="B185" s="2" t="s">
        <v>580</v>
      </c>
      <c r="D185" t="str">
        <f t="shared" si="6"/>
        <v>si</v>
      </c>
    </row>
    <row r="186" spans="1:4" ht="45" x14ac:dyDescent="0.25">
      <c r="A186" s="2" t="s">
        <v>280</v>
      </c>
      <c r="B186" s="2" t="s">
        <v>280</v>
      </c>
      <c r="D186" t="str">
        <f t="shared" si="6"/>
        <v>si</v>
      </c>
    </row>
    <row r="187" spans="1:4" x14ac:dyDescent="0.25">
      <c r="A187" s="2" t="s">
        <v>687</v>
      </c>
      <c r="B187" s="2" t="s">
        <v>687</v>
      </c>
      <c r="D187" t="str">
        <f t="shared" si="6"/>
        <v>si</v>
      </c>
    </row>
    <row r="188" spans="1:4" ht="60" x14ac:dyDescent="0.25">
      <c r="A188" s="2" t="s">
        <v>694</v>
      </c>
      <c r="B188" s="2" t="s">
        <v>694</v>
      </c>
      <c r="D188" t="str">
        <f t="shared" si="6"/>
        <v>si</v>
      </c>
    </row>
    <row r="189" spans="1:4" ht="45" x14ac:dyDescent="0.25">
      <c r="A189" s="2" t="s">
        <v>689</v>
      </c>
      <c r="B189" s="2" t="s">
        <v>689</v>
      </c>
      <c r="D189" t="str">
        <f t="shared" si="6"/>
        <v>si</v>
      </c>
    </row>
    <row r="190" spans="1:4" x14ac:dyDescent="0.25">
      <c r="A190" s="25" t="s">
        <v>753</v>
      </c>
      <c r="B190" s="25" t="s">
        <v>753</v>
      </c>
      <c r="D190" t="str">
        <f t="shared" si="6"/>
        <v>si</v>
      </c>
    </row>
    <row r="191" spans="1:4" x14ac:dyDescent="0.25">
      <c r="A191" s="2" t="s">
        <v>579</v>
      </c>
      <c r="B191" s="2" t="s">
        <v>579</v>
      </c>
      <c r="D191" t="str">
        <f t="shared" si="6"/>
        <v>si</v>
      </c>
    </row>
    <row r="192" spans="1:4" x14ac:dyDescent="0.25">
      <c r="A192" s="2" t="s">
        <v>544</v>
      </c>
      <c r="B192" s="2" t="s">
        <v>544</v>
      </c>
      <c r="D192" t="str">
        <f t="shared" si="6"/>
        <v>si</v>
      </c>
    </row>
    <row r="193" spans="1:4" ht="30" x14ac:dyDescent="0.25">
      <c r="A193" s="2" t="s">
        <v>23</v>
      </c>
      <c r="B193" s="2" t="s">
        <v>23</v>
      </c>
      <c r="D193" t="str">
        <f t="shared" si="6"/>
        <v>si</v>
      </c>
    </row>
    <row r="194" spans="1:4" ht="57.75" x14ac:dyDescent="0.25">
      <c r="A194" s="26" t="s">
        <v>754</v>
      </c>
      <c r="B194" s="26" t="s">
        <v>582</v>
      </c>
      <c r="D194" t="str">
        <f t="shared" si="6"/>
        <v>no</v>
      </c>
    </row>
    <row r="195" spans="1:4" ht="30" x14ac:dyDescent="0.25">
      <c r="A195" s="2" t="s">
        <v>711</v>
      </c>
      <c r="B195" s="2" t="s">
        <v>711</v>
      </c>
      <c r="D195" t="str">
        <f t="shared" si="6"/>
        <v>si</v>
      </c>
    </row>
    <row r="196" spans="1:4" ht="30" x14ac:dyDescent="0.25">
      <c r="A196" s="2" t="s">
        <v>736</v>
      </c>
      <c r="B196" s="2" t="s">
        <v>736</v>
      </c>
      <c r="D196" t="str">
        <f t="shared" si="6"/>
        <v>si</v>
      </c>
    </row>
    <row r="197" spans="1:4" ht="30" x14ac:dyDescent="0.25">
      <c r="A197" s="2" t="s">
        <v>531</v>
      </c>
      <c r="B197" s="2" t="s">
        <v>531</v>
      </c>
      <c r="D197" t="str">
        <f t="shared" si="6"/>
        <v>si</v>
      </c>
    </row>
    <row r="198" spans="1:4" ht="30" x14ac:dyDescent="0.25">
      <c r="A198" s="2" t="s">
        <v>530</v>
      </c>
      <c r="B198" s="2" t="s">
        <v>530</v>
      </c>
      <c r="D198" t="str">
        <f t="shared" si="6"/>
        <v>si</v>
      </c>
    </row>
    <row r="199" spans="1:4" ht="105" x14ac:dyDescent="0.25">
      <c r="A199" s="2" t="s">
        <v>328</v>
      </c>
      <c r="B199" s="2" t="s">
        <v>328</v>
      </c>
      <c r="D199" t="str">
        <f t="shared" si="6"/>
        <v>si</v>
      </c>
    </row>
    <row r="200" spans="1:4" ht="60" x14ac:dyDescent="0.25">
      <c r="A200" s="2" t="s">
        <v>248</v>
      </c>
      <c r="B200" s="2" t="s">
        <v>248</v>
      </c>
      <c r="D200" t="str">
        <f t="shared" si="6"/>
        <v>si</v>
      </c>
    </row>
    <row r="201" spans="1:4" ht="30" x14ac:dyDescent="0.25">
      <c r="A201" s="2" t="s">
        <v>367</v>
      </c>
      <c r="B201" s="2" t="s">
        <v>367</v>
      </c>
      <c r="D201" t="str">
        <f t="shared" si="6"/>
        <v>si</v>
      </c>
    </row>
    <row r="202" spans="1:4" ht="45" x14ac:dyDescent="0.25">
      <c r="A202" s="2" t="s">
        <v>611</v>
      </c>
      <c r="B202" s="2" t="s">
        <v>611</v>
      </c>
      <c r="D202" t="str">
        <f t="shared" si="6"/>
        <v>si</v>
      </c>
    </row>
    <row r="203" spans="1:4" x14ac:dyDescent="0.25">
      <c r="A203" s="2" t="s">
        <v>632</v>
      </c>
      <c r="B203" s="2" t="s">
        <v>632</v>
      </c>
      <c r="D203" t="str">
        <f t="shared" si="6"/>
        <v>si</v>
      </c>
    </row>
    <row r="204" spans="1:4" x14ac:dyDescent="0.25">
      <c r="A204" s="2" t="s">
        <v>707</v>
      </c>
      <c r="B204" s="2" t="s">
        <v>707</v>
      </c>
      <c r="D204" t="str">
        <f t="shared" si="6"/>
        <v>si</v>
      </c>
    </row>
    <row r="205" spans="1:4" ht="30" x14ac:dyDescent="0.25">
      <c r="A205" s="2" t="s">
        <v>624</v>
      </c>
      <c r="B205" s="2" t="s">
        <v>624</v>
      </c>
      <c r="D205" t="str">
        <f t="shared" si="6"/>
        <v>si</v>
      </c>
    </row>
    <row r="206" spans="1:4" ht="75" x14ac:dyDescent="0.25">
      <c r="A206" s="2" t="s">
        <v>713</v>
      </c>
      <c r="B206" s="2" t="s">
        <v>713</v>
      </c>
      <c r="D206" t="str">
        <f t="shared" si="6"/>
        <v>si</v>
      </c>
    </row>
    <row r="207" spans="1:4" ht="30" x14ac:dyDescent="0.25">
      <c r="A207" s="2" t="s">
        <v>614</v>
      </c>
      <c r="B207" s="2" t="s">
        <v>614</v>
      </c>
      <c r="D207" t="str">
        <f t="shared" si="6"/>
        <v>si</v>
      </c>
    </row>
    <row r="208" spans="1:4" ht="30" x14ac:dyDescent="0.25">
      <c r="A208" s="2" t="s">
        <v>417</v>
      </c>
      <c r="B208" s="2" t="s">
        <v>417</v>
      </c>
      <c r="D208" t="str">
        <f t="shared" si="6"/>
        <v>si</v>
      </c>
    </row>
    <row r="209" spans="1:4" ht="30" x14ac:dyDescent="0.25">
      <c r="A209" s="2" t="s">
        <v>699</v>
      </c>
      <c r="B209" s="2" t="s">
        <v>699</v>
      </c>
      <c r="D209" t="str">
        <f t="shared" si="6"/>
        <v>si</v>
      </c>
    </row>
    <row r="210" spans="1:4" ht="30" x14ac:dyDescent="0.25">
      <c r="A210" s="2" t="s">
        <v>755</v>
      </c>
      <c r="B210" s="25"/>
      <c r="D210" t="str">
        <f t="shared" si="6"/>
        <v>no</v>
      </c>
    </row>
    <row r="211" spans="1:4" ht="60" x14ac:dyDescent="0.25">
      <c r="A211" s="2" t="s">
        <v>562</v>
      </c>
      <c r="B211" s="2" t="s">
        <v>562</v>
      </c>
      <c r="D211" t="str">
        <f t="shared" si="6"/>
        <v>si</v>
      </c>
    </row>
    <row r="212" spans="1:4" ht="30" x14ac:dyDescent="0.25">
      <c r="A212" s="25"/>
      <c r="B212" s="2" t="s">
        <v>589</v>
      </c>
      <c r="D212" t="str">
        <f t="shared" si="6"/>
        <v>no</v>
      </c>
    </row>
    <row r="213" spans="1:4" ht="45" x14ac:dyDescent="0.25">
      <c r="A213" s="2" t="s">
        <v>588</v>
      </c>
      <c r="B213" s="2" t="s">
        <v>588</v>
      </c>
      <c r="D213" t="str">
        <f t="shared" si="6"/>
        <v>si</v>
      </c>
    </row>
    <row r="214" spans="1:4" ht="45" x14ac:dyDescent="0.25">
      <c r="A214" s="2" t="s">
        <v>688</v>
      </c>
      <c r="B214" s="2" t="s">
        <v>688</v>
      </c>
      <c r="D214" t="str">
        <f t="shared" si="6"/>
        <v>si</v>
      </c>
    </row>
    <row r="215" spans="1:4" ht="30" x14ac:dyDescent="0.25">
      <c r="A215" s="2" t="s">
        <v>542</v>
      </c>
      <c r="B215" s="2" t="s">
        <v>542</v>
      </c>
      <c r="D215" t="str">
        <f t="shared" si="6"/>
        <v>si</v>
      </c>
    </row>
    <row r="216" spans="1:4" ht="45" x14ac:dyDescent="0.25">
      <c r="A216" s="2" t="s">
        <v>134</v>
      </c>
      <c r="B216" s="2" t="s">
        <v>134</v>
      </c>
      <c r="D216" t="str">
        <f t="shared" si="6"/>
        <v>si</v>
      </c>
    </row>
    <row r="217" spans="1:4" ht="30" x14ac:dyDescent="0.25">
      <c r="A217" s="2" t="s">
        <v>482</v>
      </c>
      <c r="B217" s="2" t="s">
        <v>482</v>
      </c>
      <c r="D217" t="str">
        <f t="shared" si="6"/>
        <v>si</v>
      </c>
    </row>
    <row r="218" spans="1:4" x14ac:dyDescent="0.25">
      <c r="A218" s="2" t="s">
        <v>756</v>
      </c>
      <c r="B218" s="25"/>
      <c r="D218" t="str">
        <f t="shared" si="6"/>
        <v>no</v>
      </c>
    </row>
    <row r="219" spans="1:4" ht="30" x14ac:dyDescent="0.25">
      <c r="A219" s="2" t="s">
        <v>549</v>
      </c>
      <c r="B219" s="2" t="s">
        <v>549</v>
      </c>
      <c r="D219" t="str">
        <f t="shared" si="6"/>
        <v>si</v>
      </c>
    </row>
    <row r="220" spans="1:4" ht="45" x14ac:dyDescent="0.25">
      <c r="A220" s="2" t="s">
        <v>16</v>
      </c>
      <c r="B220" s="2" t="s">
        <v>16</v>
      </c>
      <c r="D220" t="str">
        <f t="shared" si="6"/>
        <v>si</v>
      </c>
    </row>
    <row r="221" spans="1:4" ht="45" x14ac:dyDescent="0.25">
      <c r="A221" s="2" t="s">
        <v>493</v>
      </c>
      <c r="B221" s="2" t="s">
        <v>493</v>
      </c>
      <c r="D221" t="str">
        <f t="shared" si="6"/>
        <v>si</v>
      </c>
    </row>
    <row r="222" spans="1:4" ht="30" x14ac:dyDescent="0.25">
      <c r="A222" s="2" t="s">
        <v>695</v>
      </c>
      <c r="B222" s="2" t="s">
        <v>695</v>
      </c>
      <c r="D222" t="str">
        <f t="shared" si="6"/>
        <v>si</v>
      </c>
    </row>
    <row r="223" spans="1:4" ht="30" x14ac:dyDescent="0.25">
      <c r="A223" s="2" t="s">
        <v>610</v>
      </c>
      <c r="B223" s="2" t="s">
        <v>610</v>
      </c>
      <c r="D223" t="str">
        <f t="shared" si="6"/>
        <v>si</v>
      </c>
    </row>
    <row r="224" spans="1:4" ht="30" x14ac:dyDescent="0.25">
      <c r="A224" s="2" t="s">
        <v>757</v>
      </c>
      <c r="B224" s="25"/>
      <c r="D224" t="str">
        <f t="shared" si="6"/>
        <v>no</v>
      </c>
    </row>
    <row r="225" spans="1:4" ht="90" x14ac:dyDescent="0.25">
      <c r="A225" s="2" t="s">
        <v>318</v>
      </c>
      <c r="B225" s="2" t="s">
        <v>318</v>
      </c>
      <c r="D225" t="str">
        <f t="shared" si="6"/>
        <v>si</v>
      </c>
    </row>
    <row r="226" spans="1:4" ht="45" x14ac:dyDescent="0.25">
      <c r="A226" s="2" t="s">
        <v>98</v>
      </c>
      <c r="B226" s="2" t="s">
        <v>98</v>
      </c>
      <c r="D226" t="str">
        <f t="shared" si="6"/>
        <v>si</v>
      </c>
    </row>
    <row r="227" spans="1:4" x14ac:dyDescent="0.25">
      <c r="A227" s="2" t="s">
        <v>550</v>
      </c>
      <c r="B227" s="2" t="s">
        <v>550</v>
      </c>
      <c r="D227" t="str">
        <f t="shared" si="6"/>
        <v>si</v>
      </c>
    </row>
    <row r="228" spans="1:4" x14ac:dyDescent="0.25">
      <c r="A228" s="2" t="s">
        <v>545</v>
      </c>
      <c r="B228" s="2" t="s">
        <v>545</v>
      </c>
      <c r="D228" t="str">
        <f t="shared" si="6"/>
        <v>si</v>
      </c>
    </row>
    <row r="229" spans="1:4" ht="30" x14ac:dyDescent="0.25">
      <c r="A229" s="2" t="s">
        <v>619</v>
      </c>
      <c r="B229" s="2" t="s">
        <v>619</v>
      </c>
      <c r="D229" t="str">
        <f t="shared" si="6"/>
        <v>si</v>
      </c>
    </row>
    <row r="230" spans="1:4" x14ac:dyDescent="0.25">
      <c r="A230" s="2" t="s">
        <v>680</v>
      </c>
      <c r="B230" s="2" t="s">
        <v>680</v>
      </c>
      <c r="D230" t="str">
        <f t="shared" si="6"/>
        <v>si</v>
      </c>
    </row>
    <row r="231" spans="1:4" x14ac:dyDescent="0.25">
      <c r="A231" s="2" t="s">
        <v>551</v>
      </c>
      <c r="B231" s="2" t="s">
        <v>551</v>
      </c>
      <c r="D231" t="str">
        <f t="shared" si="6"/>
        <v>si</v>
      </c>
    </row>
    <row r="232" spans="1:4" ht="30" x14ac:dyDescent="0.25">
      <c r="A232" s="2" t="s">
        <v>534</v>
      </c>
      <c r="B232" s="2" t="s">
        <v>534</v>
      </c>
      <c r="D232" t="str">
        <f t="shared" si="6"/>
        <v>si</v>
      </c>
    </row>
    <row r="233" spans="1:4" ht="30" x14ac:dyDescent="0.25">
      <c r="A233" s="2" t="s">
        <v>77</v>
      </c>
      <c r="B233" s="2" t="s">
        <v>77</v>
      </c>
      <c r="D233" t="str">
        <f t="shared" si="6"/>
        <v>si</v>
      </c>
    </row>
    <row r="234" spans="1:4" ht="30" x14ac:dyDescent="0.25">
      <c r="A234" s="2" t="s">
        <v>517</v>
      </c>
      <c r="B234" s="2" t="s">
        <v>517</v>
      </c>
      <c r="D234" t="str">
        <f t="shared" si="6"/>
        <v>si</v>
      </c>
    </row>
    <row r="235" spans="1:4" ht="30" x14ac:dyDescent="0.25">
      <c r="A235" s="2" t="s">
        <v>664</v>
      </c>
      <c r="B235" s="2" t="s">
        <v>664</v>
      </c>
      <c r="D235" t="str">
        <f t="shared" si="6"/>
        <v>si</v>
      </c>
    </row>
    <row r="236" spans="1:4" ht="30" x14ac:dyDescent="0.25">
      <c r="A236" s="2" t="s">
        <v>612</v>
      </c>
      <c r="B236" s="2" t="s">
        <v>612</v>
      </c>
      <c r="D236" t="str">
        <f t="shared" si="6"/>
        <v>si</v>
      </c>
    </row>
    <row r="237" spans="1:4" ht="30" x14ac:dyDescent="0.25">
      <c r="A237" s="2" t="s">
        <v>10</v>
      </c>
      <c r="B237" s="2" t="s">
        <v>10</v>
      </c>
      <c r="D237" t="str">
        <f t="shared" si="6"/>
        <v>si</v>
      </c>
    </row>
    <row r="238" spans="1:4" ht="60" x14ac:dyDescent="0.25">
      <c r="A238" s="2" t="s">
        <v>575</v>
      </c>
      <c r="B238" s="2" t="s">
        <v>575</v>
      </c>
      <c r="D238" t="str">
        <f t="shared" si="6"/>
        <v>si</v>
      </c>
    </row>
    <row r="239" spans="1:4" ht="60" x14ac:dyDescent="0.25">
      <c r="A239" s="2" t="s">
        <v>505</v>
      </c>
      <c r="B239" s="2" t="s">
        <v>505</v>
      </c>
      <c r="D239" t="str">
        <f t="shared" si="6"/>
        <v>si</v>
      </c>
    </row>
    <row r="240" spans="1:4" ht="30" x14ac:dyDescent="0.25">
      <c r="A240" s="2" t="s">
        <v>519</v>
      </c>
      <c r="B240" s="2" t="s">
        <v>519</v>
      </c>
      <c r="D240" t="str">
        <f t="shared" si="6"/>
        <v>si</v>
      </c>
    </row>
    <row r="241" spans="1:4" ht="30" x14ac:dyDescent="0.25">
      <c r="A241" s="2" t="s">
        <v>506</v>
      </c>
      <c r="B241" s="2" t="s">
        <v>506</v>
      </c>
      <c r="D241" t="str">
        <f t="shared" si="6"/>
        <v>si</v>
      </c>
    </row>
    <row r="242" spans="1:4" x14ac:dyDescent="0.25">
      <c r="A242" s="2" t="s">
        <v>158</v>
      </c>
      <c r="B242" s="2" t="s">
        <v>158</v>
      </c>
      <c r="D242" t="str">
        <f t="shared" ref="D242:D247" si="7">+IF(A242=B242,"si","no")</f>
        <v>si</v>
      </c>
    </row>
    <row r="243" spans="1:4" x14ac:dyDescent="0.25">
      <c r="A243" s="2" t="s">
        <v>758</v>
      </c>
      <c r="B243" s="2" t="s">
        <v>521</v>
      </c>
      <c r="D243" t="str">
        <f t="shared" si="7"/>
        <v>si</v>
      </c>
    </row>
    <row r="244" spans="1:4" ht="60" x14ac:dyDescent="0.25">
      <c r="A244" s="2" t="s">
        <v>523</v>
      </c>
      <c r="B244" s="2" t="s">
        <v>523</v>
      </c>
      <c r="D244" t="str">
        <f t="shared" si="7"/>
        <v>si</v>
      </c>
    </row>
    <row r="245" spans="1:4" ht="30" x14ac:dyDescent="0.25">
      <c r="A245" s="2" t="s">
        <v>620</v>
      </c>
      <c r="B245" s="2" t="s">
        <v>620</v>
      </c>
      <c r="D245" t="str">
        <f t="shared" si="7"/>
        <v>si</v>
      </c>
    </row>
    <row r="246" spans="1:4" ht="30" x14ac:dyDescent="0.25">
      <c r="A246" s="2" t="s">
        <v>592</v>
      </c>
      <c r="B246" s="2" t="s">
        <v>592</v>
      </c>
      <c r="D246" t="str">
        <f t="shared" si="7"/>
        <v>si</v>
      </c>
    </row>
    <row r="247" spans="1:4" ht="75" x14ac:dyDescent="0.25">
      <c r="A247" s="2" t="s">
        <v>322</v>
      </c>
      <c r="B247" s="2" t="s">
        <v>322</v>
      </c>
      <c r="D247" t="str">
        <f t="shared" si="7"/>
        <v>si</v>
      </c>
    </row>
    <row r="248" spans="1:4" ht="45" x14ac:dyDescent="0.25">
      <c r="A248" s="22" t="s">
        <v>759</v>
      </c>
      <c r="B248" s="26" t="s">
        <v>759</v>
      </c>
      <c r="D248" t="str">
        <f>+IF(A248=B248,"si","no")</f>
        <v>si</v>
      </c>
    </row>
    <row r="249" spans="1:4" ht="30" x14ac:dyDescent="0.25">
      <c r="A249" s="2" t="s">
        <v>709</v>
      </c>
      <c r="B249" s="2" t="s">
        <v>709</v>
      </c>
      <c r="D249" t="str">
        <f t="shared" ref="D249:D250" si="8">+IF(A249=B249,"si","no")</f>
        <v>si</v>
      </c>
    </row>
    <row r="250" spans="1:4" ht="29.25" x14ac:dyDescent="0.25">
      <c r="A250" s="26" t="s">
        <v>760</v>
      </c>
      <c r="B250" s="26" t="s">
        <v>760</v>
      </c>
      <c r="D250" t="str">
        <f t="shared" si="8"/>
        <v>si</v>
      </c>
    </row>
    <row r="251" spans="1:4" ht="45" x14ac:dyDescent="0.25">
      <c r="A251" s="2" t="s">
        <v>761</v>
      </c>
      <c r="B251" s="27"/>
      <c r="D251" t="str">
        <f>+IF(A251=B251,"si","no")</f>
        <v>no</v>
      </c>
    </row>
    <row r="252" spans="1:4" ht="30" x14ac:dyDescent="0.25">
      <c r="A252" s="2" t="s">
        <v>72</v>
      </c>
      <c r="B252" s="2" t="s">
        <v>72</v>
      </c>
      <c r="D252" t="str">
        <f t="shared" ref="D252:D260" si="9">+IF(A252=B252,"si","no")</f>
        <v>si</v>
      </c>
    </row>
    <row r="253" spans="1:4" ht="45" x14ac:dyDescent="0.25">
      <c r="A253" s="2" t="s">
        <v>696</v>
      </c>
      <c r="B253" s="2" t="s">
        <v>696</v>
      </c>
      <c r="D253" t="str">
        <f t="shared" si="9"/>
        <v>si</v>
      </c>
    </row>
    <row r="254" spans="1:4" ht="45" x14ac:dyDescent="0.25">
      <c r="A254" s="2" t="s">
        <v>604</v>
      </c>
      <c r="B254" s="2" t="s">
        <v>604</v>
      </c>
      <c r="D254" t="str">
        <f t="shared" si="9"/>
        <v>si</v>
      </c>
    </row>
    <row r="255" spans="1:4" x14ac:dyDescent="0.25">
      <c r="A255" s="2" t="s">
        <v>548</v>
      </c>
      <c r="B255" s="2" t="s">
        <v>548</v>
      </c>
      <c r="D255" t="str">
        <f t="shared" si="9"/>
        <v>si</v>
      </c>
    </row>
    <row r="256" spans="1:4" ht="30" x14ac:dyDescent="0.25">
      <c r="A256" s="2" t="s">
        <v>623</v>
      </c>
      <c r="B256" s="2" t="s">
        <v>623</v>
      </c>
      <c r="D256" t="str">
        <f t="shared" si="9"/>
        <v>si</v>
      </c>
    </row>
    <row r="257" spans="1:4" ht="30" x14ac:dyDescent="0.25">
      <c r="A257" s="2" t="s">
        <v>691</v>
      </c>
      <c r="B257" s="2" t="s">
        <v>691</v>
      </c>
      <c r="D257" t="str">
        <f t="shared" si="9"/>
        <v>si</v>
      </c>
    </row>
    <row r="258" spans="1:4" ht="30" x14ac:dyDescent="0.25">
      <c r="A258" s="2" t="s">
        <v>480</v>
      </c>
      <c r="B258" s="2" t="s">
        <v>480</v>
      </c>
      <c r="D258" t="str">
        <f t="shared" si="9"/>
        <v>si</v>
      </c>
    </row>
    <row r="259" spans="1:4" ht="30" x14ac:dyDescent="0.25">
      <c r="A259" s="2" t="s">
        <v>679</v>
      </c>
      <c r="B259" s="2" t="s">
        <v>679</v>
      </c>
      <c r="D259" t="str">
        <f t="shared" si="9"/>
        <v>si</v>
      </c>
    </row>
    <row r="260" spans="1:4" ht="30" x14ac:dyDescent="0.25">
      <c r="A260" s="2" t="s">
        <v>636</v>
      </c>
      <c r="B260" s="2" t="s">
        <v>636</v>
      </c>
      <c r="D260" t="str">
        <f t="shared" si="9"/>
        <v>si</v>
      </c>
    </row>
    <row r="261" spans="1:4" ht="45" x14ac:dyDescent="0.25">
      <c r="A261" s="2" t="s">
        <v>762</v>
      </c>
      <c r="B261" s="25"/>
      <c r="D261" t="str">
        <f>+IF(A261=B261,"si","no")</f>
        <v>no</v>
      </c>
    </row>
    <row r="262" spans="1:4" ht="45" x14ac:dyDescent="0.25">
      <c r="A262" s="2" t="s">
        <v>671</v>
      </c>
      <c r="B262" s="2" t="s">
        <v>671</v>
      </c>
      <c r="D262" t="str">
        <f t="shared" ref="D262:D301" si="10">+IF(A262=B262,"si","no")</f>
        <v>si</v>
      </c>
    </row>
    <row r="263" spans="1:4" ht="45" x14ac:dyDescent="0.25">
      <c r="A263" s="2" t="s">
        <v>226</v>
      </c>
      <c r="B263" s="2" t="s">
        <v>226</v>
      </c>
      <c r="D263" t="str">
        <f t="shared" si="10"/>
        <v>si</v>
      </c>
    </row>
    <row r="264" spans="1:4" ht="45" x14ac:dyDescent="0.25">
      <c r="A264" s="2" t="s">
        <v>606</v>
      </c>
      <c r="B264" s="2" t="s">
        <v>606</v>
      </c>
      <c r="D264" t="str">
        <f t="shared" si="10"/>
        <v>si</v>
      </c>
    </row>
    <row r="265" spans="1:4" ht="43.5" x14ac:dyDescent="0.25">
      <c r="A265" s="24" t="s">
        <v>628</v>
      </c>
      <c r="B265" s="24" t="s">
        <v>628</v>
      </c>
      <c r="D265" t="str">
        <f t="shared" si="10"/>
        <v>si</v>
      </c>
    </row>
    <row r="266" spans="1:4" ht="30" x14ac:dyDescent="0.25">
      <c r="A266" s="22" t="s">
        <v>763</v>
      </c>
      <c r="B266" s="22" t="s">
        <v>637</v>
      </c>
      <c r="D266" t="str">
        <f t="shared" si="10"/>
        <v>no</v>
      </c>
    </row>
    <row r="267" spans="1:4" ht="90" x14ac:dyDescent="0.25">
      <c r="A267" s="2" t="s">
        <v>567</v>
      </c>
      <c r="B267" s="2" t="s">
        <v>567</v>
      </c>
      <c r="D267" t="str">
        <f t="shared" si="10"/>
        <v>si</v>
      </c>
    </row>
    <row r="268" spans="1:4" ht="30" x14ac:dyDescent="0.25">
      <c r="A268" s="2" t="s">
        <v>91</v>
      </c>
      <c r="B268" s="2" t="s">
        <v>91</v>
      </c>
      <c r="D268" t="str">
        <f t="shared" si="10"/>
        <v>si</v>
      </c>
    </row>
    <row r="269" spans="1:4" ht="30" x14ac:dyDescent="0.25">
      <c r="A269" s="2" t="s">
        <v>670</v>
      </c>
      <c r="B269" s="2" t="s">
        <v>670</v>
      </c>
      <c r="D269" t="str">
        <f t="shared" si="10"/>
        <v>si</v>
      </c>
    </row>
    <row r="270" spans="1:4" ht="30" x14ac:dyDescent="0.25">
      <c r="A270" s="2" t="s">
        <v>698</v>
      </c>
      <c r="B270" s="2" t="s">
        <v>698</v>
      </c>
      <c r="D270" t="str">
        <f t="shared" si="10"/>
        <v>si</v>
      </c>
    </row>
    <row r="271" spans="1:4" ht="60" x14ac:dyDescent="0.25">
      <c r="A271" s="2" t="s">
        <v>487</v>
      </c>
      <c r="B271" s="2" t="s">
        <v>487</v>
      </c>
      <c r="D271" t="str">
        <f t="shared" si="10"/>
        <v>si</v>
      </c>
    </row>
    <row r="272" spans="1:4" ht="75" x14ac:dyDescent="0.25">
      <c r="A272" s="2" t="s">
        <v>369</v>
      </c>
      <c r="B272" s="2" t="s">
        <v>369</v>
      </c>
      <c r="D272" t="str">
        <f t="shared" si="10"/>
        <v>si</v>
      </c>
    </row>
    <row r="273" spans="1:5" ht="45" x14ac:dyDescent="0.25">
      <c r="A273" s="2" t="s">
        <v>370</v>
      </c>
      <c r="B273" s="2" t="s">
        <v>370</v>
      </c>
      <c r="D273" t="str">
        <f t="shared" si="10"/>
        <v>si</v>
      </c>
    </row>
    <row r="274" spans="1:5" x14ac:dyDescent="0.25">
      <c r="A274" s="2" t="s">
        <v>706</v>
      </c>
      <c r="B274" s="2" t="s">
        <v>706</v>
      </c>
      <c r="D274" t="str">
        <f t="shared" si="10"/>
        <v>si</v>
      </c>
    </row>
    <row r="275" spans="1:5" x14ac:dyDescent="0.25">
      <c r="A275" s="2" t="s">
        <v>717</v>
      </c>
      <c r="B275" s="2" t="s">
        <v>717</v>
      </c>
      <c r="D275" t="str">
        <f t="shared" si="10"/>
        <v>si</v>
      </c>
    </row>
    <row r="276" spans="1:5" ht="30" x14ac:dyDescent="0.25">
      <c r="A276" s="25" t="s">
        <v>764</v>
      </c>
      <c r="B276" s="25" t="s">
        <v>715</v>
      </c>
      <c r="D276" t="str">
        <f t="shared" si="10"/>
        <v>no</v>
      </c>
    </row>
    <row r="277" spans="1:5" ht="30" x14ac:dyDescent="0.25">
      <c r="A277" s="25" t="s">
        <v>772</v>
      </c>
      <c r="B277" s="2" t="s">
        <v>644</v>
      </c>
      <c r="D277" t="str">
        <f>+IF(A277=B277,"si","no")</f>
        <v>no</v>
      </c>
      <c r="E277">
        <v>11142</v>
      </c>
    </row>
    <row r="278" spans="1:5" ht="30" x14ac:dyDescent="0.25">
      <c r="A278" s="2" t="s">
        <v>712</v>
      </c>
      <c r="B278" s="2" t="s">
        <v>712</v>
      </c>
      <c r="D278" t="str">
        <f>+IF(A278=B278,"si","no")</f>
        <v>si</v>
      </c>
    </row>
    <row r="279" spans="1:5" ht="75" x14ac:dyDescent="0.25">
      <c r="A279" s="2" t="s">
        <v>353</v>
      </c>
      <c r="B279" s="2" t="s">
        <v>353</v>
      </c>
      <c r="D279" t="str">
        <f t="shared" si="10"/>
        <v>si</v>
      </c>
    </row>
    <row r="280" spans="1:5" ht="30" x14ac:dyDescent="0.25">
      <c r="A280" s="2" t="s">
        <v>354</v>
      </c>
      <c r="B280" s="2" t="s">
        <v>354</v>
      </c>
      <c r="D280" t="str">
        <f t="shared" si="10"/>
        <v>si</v>
      </c>
    </row>
    <row r="281" spans="1:5" x14ac:dyDescent="0.25">
      <c r="A281" s="2" t="s">
        <v>492</v>
      </c>
      <c r="B281" s="2" t="s">
        <v>492</v>
      </c>
      <c r="D281" t="str">
        <f t="shared" si="10"/>
        <v>si</v>
      </c>
    </row>
    <row r="282" spans="1:5" x14ac:dyDescent="0.25">
      <c r="A282" s="2" t="s">
        <v>732</v>
      </c>
      <c r="B282" s="2" t="s">
        <v>732</v>
      </c>
      <c r="D282" t="str">
        <f t="shared" si="10"/>
        <v>si</v>
      </c>
    </row>
    <row r="283" spans="1:5" x14ac:dyDescent="0.25">
      <c r="A283" s="2" t="s">
        <v>627</v>
      </c>
      <c r="B283" s="2" t="s">
        <v>627</v>
      </c>
      <c r="D283" t="str">
        <f t="shared" si="10"/>
        <v>si</v>
      </c>
    </row>
    <row r="284" spans="1:5" ht="30" x14ac:dyDescent="0.25">
      <c r="A284" s="2" t="s">
        <v>594</v>
      </c>
      <c r="B284" s="2" t="s">
        <v>594</v>
      </c>
      <c r="D284" t="str">
        <f t="shared" si="10"/>
        <v>si</v>
      </c>
    </row>
    <row r="285" spans="1:5" x14ac:dyDescent="0.25">
      <c r="A285" s="2" t="s">
        <v>486</v>
      </c>
      <c r="B285" s="2" t="s">
        <v>486</v>
      </c>
      <c r="D285" t="str">
        <f t="shared" si="10"/>
        <v>si</v>
      </c>
    </row>
    <row r="286" spans="1:5" x14ac:dyDescent="0.25">
      <c r="A286" s="2" t="s">
        <v>734</v>
      </c>
      <c r="B286" s="2" t="s">
        <v>734</v>
      </c>
      <c r="D286" t="str">
        <f t="shared" si="10"/>
        <v>si</v>
      </c>
    </row>
    <row r="287" spans="1:5" x14ac:dyDescent="0.25">
      <c r="A287" s="2" t="s">
        <v>639</v>
      </c>
      <c r="B287" s="2" t="s">
        <v>639</v>
      </c>
      <c r="D287" t="str">
        <f t="shared" si="10"/>
        <v>si</v>
      </c>
    </row>
    <row r="288" spans="1:5" ht="45" x14ac:dyDescent="0.25">
      <c r="A288" s="2" t="s">
        <v>543</v>
      </c>
      <c r="B288" s="2" t="s">
        <v>543</v>
      </c>
      <c r="D288" t="str">
        <f t="shared" si="10"/>
        <v>si</v>
      </c>
    </row>
    <row r="289" spans="1:4" ht="30" x14ac:dyDescent="0.25">
      <c r="A289" s="2" t="s">
        <v>634</v>
      </c>
      <c r="B289" s="2" t="s">
        <v>634</v>
      </c>
      <c r="D289" t="str">
        <f t="shared" si="10"/>
        <v>si</v>
      </c>
    </row>
    <row r="290" spans="1:4" ht="45" x14ac:dyDescent="0.25">
      <c r="A290" s="2" t="s">
        <v>99</v>
      </c>
      <c r="B290" s="2" t="s">
        <v>99</v>
      </c>
      <c r="D290" t="str">
        <f t="shared" si="10"/>
        <v>si</v>
      </c>
    </row>
    <row r="291" spans="1:4" ht="75" x14ac:dyDescent="0.25">
      <c r="A291" s="2" t="s">
        <v>484</v>
      </c>
      <c r="B291" s="2" t="s">
        <v>484</v>
      </c>
      <c r="D291" t="str">
        <f t="shared" si="10"/>
        <v>si</v>
      </c>
    </row>
    <row r="292" spans="1:4" ht="30" x14ac:dyDescent="0.25">
      <c r="A292" s="2" t="s">
        <v>371</v>
      </c>
      <c r="B292" s="2" t="s">
        <v>371</v>
      </c>
      <c r="D292" t="str">
        <f t="shared" si="10"/>
        <v>si</v>
      </c>
    </row>
    <row r="293" spans="1:4" ht="30" x14ac:dyDescent="0.25">
      <c r="A293" s="2" t="s">
        <v>618</v>
      </c>
      <c r="B293" s="2" t="s">
        <v>618</v>
      </c>
      <c r="D293" t="str">
        <f t="shared" si="10"/>
        <v>si</v>
      </c>
    </row>
    <row r="294" spans="1:4" ht="75" x14ac:dyDescent="0.25">
      <c r="A294" s="2" t="s">
        <v>338</v>
      </c>
      <c r="B294" s="2" t="s">
        <v>338</v>
      </c>
      <c r="D294" t="str">
        <f t="shared" si="10"/>
        <v>si</v>
      </c>
    </row>
    <row r="295" spans="1:4" ht="60" x14ac:dyDescent="0.25">
      <c r="A295" s="2" t="s">
        <v>451</v>
      </c>
      <c r="B295" s="2" t="s">
        <v>451</v>
      </c>
      <c r="D295" t="str">
        <f t="shared" si="10"/>
        <v>si</v>
      </c>
    </row>
    <row r="296" spans="1:4" ht="30" x14ac:dyDescent="0.25">
      <c r="A296" s="2" t="s">
        <v>678</v>
      </c>
      <c r="B296" s="2" t="s">
        <v>678</v>
      </c>
      <c r="D296" t="str">
        <f t="shared" si="10"/>
        <v>si</v>
      </c>
    </row>
    <row r="297" spans="1:4" ht="30" x14ac:dyDescent="0.25">
      <c r="A297" s="2" t="s">
        <v>609</v>
      </c>
      <c r="B297" s="2" t="s">
        <v>609</v>
      </c>
      <c r="D297" t="str">
        <f t="shared" si="10"/>
        <v>si</v>
      </c>
    </row>
    <row r="298" spans="1:4" ht="30" x14ac:dyDescent="0.25">
      <c r="A298" s="2" t="s">
        <v>729</v>
      </c>
      <c r="B298" s="2" t="s">
        <v>729</v>
      </c>
      <c r="D298" t="str">
        <f t="shared" si="10"/>
        <v>si</v>
      </c>
    </row>
    <row r="299" spans="1:4" ht="60" x14ac:dyDescent="0.25">
      <c r="A299" s="2" t="s">
        <v>501</v>
      </c>
      <c r="B299" s="2" t="s">
        <v>501</v>
      </c>
      <c r="D299" t="str">
        <f t="shared" si="10"/>
        <v>si</v>
      </c>
    </row>
    <row r="300" spans="1:4" ht="30" x14ac:dyDescent="0.25">
      <c r="A300" s="2" t="s">
        <v>641</v>
      </c>
      <c r="B300" s="2" t="s">
        <v>641</v>
      </c>
      <c r="D300" t="str">
        <f t="shared" si="10"/>
        <v>si</v>
      </c>
    </row>
    <row r="301" spans="1:4" ht="45" x14ac:dyDescent="0.25">
      <c r="A301" s="2" t="s">
        <v>647</v>
      </c>
      <c r="B301" s="2" t="s">
        <v>647</v>
      </c>
      <c r="D301" t="str">
        <f t="shared" si="10"/>
        <v>si</v>
      </c>
    </row>
    <row r="302" spans="1:4" ht="45" x14ac:dyDescent="0.25">
      <c r="A302" s="25" t="s">
        <v>765</v>
      </c>
      <c r="B302" s="25"/>
      <c r="D302" t="str">
        <f>+IF(A302=B302,"si","no")</f>
        <v>no</v>
      </c>
    </row>
    <row r="303" spans="1:4" ht="30" x14ac:dyDescent="0.25">
      <c r="A303" s="2" t="s">
        <v>560</v>
      </c>
      <c r="B303" s="2" t="s">
        <v>560</v>
      </c>
      <c r="D303" t="str">
        <f t="shared" ref="D303:D304" si="11">+IF(A303=B303,"si","no")</f>
        <v>si</v>
      </c>
    </row>
    <row r="304" spans="1:4" ht="60" x14ac:dyDescent="0.25">
      <c r="A304" s="2" t="s">
        <v>569</v>
      </c>
      <c r="B304" s="2" t="s">
        <v>569</v>
      </c>
      <c r="D304" t="str">
        <f t="shared" si="11"/>
        <v>si</v>
      </c>
    </row>
    <row r="305" spans="1:4" ht="45" x14ac:dyDescent="0.25">
      <c r="A305" s="2" t="s">
        <v>766</v>
      </c>
      <c r="B305" s="25"/>
      <c r="D305" t="str">
        <f>+IF(A305=B305,"si","no")</f>
        <v>no</v>
      </c>
    </row>
    <row r="306" spans="1:4" ht="45" x14ac:dyDescent="0.25">
      <c r="A306" s="2" t="s">
        <v>479</v>
      </c>
      <c r="B306" s="2" t="s">
        <v>479</v>
      </c>
      <c r="D306" t="str">
        <f t="shared" ref="D306:D309" si="12">+IF(A306=B306,"si","no")</f>
        <v>si</v>
      </c>
    </row>
    <row r="307" spans="1:4" ht="60" x14ac:dyDescent="0.25">
      <c r="A307" s="2" t="s">
        <v>538</v>
      </c>
      <c r="B307" s="2" t="s">
        <v>538</v>
      </c>
      <c r="D307" t="str">
        <f t="shared" si="12"/>
        <v>si</v>
      </c>
    </row>
    <row r="308" spans="1:4" ht="45" x14ac:dyDescent="0.25">
      <c r="A308" s="2" t="s">
        <v>649</v>
      </c>
      <c r="B308" s="2" t="s">
        <v>649</v>
      </c>
      <c r="D308" t="str">
        <f t="shared" si="12"/>
        <v>si</v>
      </c>
    </row>
    <row r="309" spans="1:4" x14ac:dyDescent="0.25">
      <c r="A309" s="2" t="s">
        <v>546</v>
      </c>
      <c r="B309" s="2" t="s">
        <v>546</v>
      </c>
      <c r="D309" t="str">
        <f t="shared" si="12"/>
        <v>si</v>
      </c>
    </row>
    <row r="310" spans="1:4" ht="30" x14ac:dyDescent="0.25">
      <c r="A310" s="2" t="s">
        <v>767</v>
      </c>
      <c r="B310" s="25"/>
      <c r="D310" t="str">
        <f>+IF(A310=B310,"si","no")</f>
        <v>no</v>
      </c>
    </row>
    <row r="311" spans="1:4" ht="45" x14ac:dyDescent="0.25">
      <c r="A311" s="2" t="s">
        <v>495</v>
      </c>
      <c r="B311" s="2" t="s">
        <v>495</v>
      </c>
      <c r="D311" t="str">
        <f t="shared" ref="D311:D319" si="13">+IF(A311=B311,"si","no")</f>
        <v>si</v>
      </c>
    </row>
    <row r="312" spans="1:4" ht="60" x14ac:dyDescent="0.25">
      <c r="A312" s="2" t="s">
        <v>573</v>
      </c>
      <c r="B312" s="2" t="s">
        <v>573</v>
      </c>
      <c r="D312" t="str">
        <f t="shared" si="13"/>
        <v>si</v>
      </c>
    </row>
    <row r="313" spans="1:4" ht="30" x14ac:dyDescent="0.25">
      <c r="A313" s="2" t="s">
        <v>656</v>
      </c>
      <c r="B313" s="2" t="s">
        <v>656</v>
      </c>
      <c r="D313" t="str">
        <f t="shared" si="13"/>
        <v>si</v>
      </c>
    </row>
    <row r="314" spans="1:4" ht="30" x14ac:dyDescent="0.25">
      <c r="A314" s="2" t="s">
        <v>507</v>
      </c>
      <c r="B314" s="2" t="s">
        <v>507</v>
      </c>
      <c r="D314" t="str">
        <f t="shared" si="13"/>
        <v>si</v>
      </c>
    </row>
    <row r="315" spans="1:4" ht="75" x14ac:dyDescent="0.25">
      <c r="A315" s="2" t="s">
        <v>481</v>
      </c>
      <c r="B315" s="2" t="s">
        <v>481</v>
      </c>
      <c r="D315" t="str">
        <f t="shared" si="13"/>
        <v>si</v>
      </c>
    </row>
    <row r="316" spans="1:4" ht="30" x14ac:dyDescent="0.25">
      <c r="A316" s="2" t="s">
        <v>661</v>
      </c>
      <c r="B316" s="2" t="s">
        <v>661</v>
      </c>
      <c r="D316" t="str">
        <f t="shared" si="13"/>
        <v>si</v>
      </c>
    </row>
    <row r="317" spans="1:4" ht="30" x14ac:dyDescent="0.25">
      <c r="A317" s="2" t="s">
        <v>601</v>
      </c>
      <c r="B317" s="2" t="s">
        <v>601</v>
      </c>
      <c r="D317" t="str">
        <f t="shared" si="13"/>
        <v>si</v>
      </c>
    </row>
    <row r="318" spans="1:4" x14ac:dyDescent="0.25">
      <c r="A318" s="2" t="s">
        <v>622</v>
      </c>
      <c r="B318" s="2" t="s">
        <v>622</v>
      </c>
      <c r="D318" t="str">
        <f t="shared" si="13"/>
        <v>si</v>
      </c>
    </row>
    <row r="319" spans="1:4" x14ac:dyDescent="0.25">
      <c r="A319" s="2" t="s">
        <v>710</v>
      </c>
      <c r="B319" s="2" t="s">
        <v>710</v>
      </c>
      <c r="D319" t="str">
        <f t="shared" si="13"/>
        <v>si</v>
      </c>
    </row>
    <row r="320" spans="1:4" ht="30" x14ac:dyDescent="0.25">
      <c r="A320" s="2" t="s">
        <v>768</v>
      </c>
      <c r="B320" s="25"/>
      <c r="D320" t="str">
        <f>+IF(A320=B320,"si","no")</f>
        <v>no</v>
      </c>
    </row>
    <row r="321" spans="1:5" ht="30" x14ac:dyDescent="0.25">
      <c r="A321" s="2" t="s">
        <v>645</v>
      </c>
      <c r="B321" s="2" t="s">
        <v>645</v>
      </c>
      <c r="D321" t="str">
        <f t="shared" ref="D321:D323" si="14">+IF(A321=B321,"si","no")</f>
        <v>si</v>
      </c>
    </row>
    <row r="322" spans="1:5" ht="30" x14ac:dyDescent="0.25">
      <c r="A322" s="2" t="s">
        <v>621</v>
      </c>
      <c r="B322" s="2" t="s">
        <v>621</v>
      </c>
      <c r="D322" t="str">
        <f t="shared" si="14"/>
        <v>si</v>
      </c>
    </row>
    <row r="323" spans="1:5" ht="30" x14ac:dyDescent="0.25">
      <c r="A323" s="2" t="s">
        <v>590</v>
      </c>
      <c r="B323" s="2" t="s">
        <v>590</v>
      </c>
      <c r="D323" t="str">
        <f t="shared" si="14"/>
        <v>si</v>
      </c>
    </row>
    <row r="324" spans="1:5" x14ac:dyDescent="0.25">
      <c r="A324" s="2" t="s">
        <v>769</v>
      </c>
      <c r="B324" s="25"/>
      <c r="D324" t="str">
        <f>+IF(A324=B324,"si","no")</f>
        <v>no</v>
      </c>
    </row>
    <row r="325" spans="1:5" ht="30" x14ac:dyDescent="0.25">
      <c r="A325" s="2" t="s">
        <v>491</v>
      </c>
      <c r="B325" s="2" t="s">
        <v>491</v>
      </c>
      <c r="D325" t="str">
        <f t="shared" ref="D325:D353" si="15">+IF(A325=B325,"si","no")</f>
        <v>si</v>
      </c>
    </row>
    <row r="326" spans="1:5" ht="30" x14ac:dyDescent="0.25">
      <c r="A326" s="2" t="s">
        <v>540</v>
      </c>
      <c r="B326" s="2" t="s">
        <v>540</v>
      </c>
      <c r="D326" t="str">
        <f t="shared" si="15"/>
        <v>si</v>
      </c>
    </row>
    <row r="327" spans="1:5" ht="30" x14ac:dyDescent="0.25">
      <c r="A327" s="2" t="s">
        <v>653</v>
      </c>
      <c r="B327" s="2" t="s">
        <v>653</v>
      </c>
      <c r="D327" t="str">
        <f t="shared" si="15"/>
        <v>si</v>
      </c>
    </row>
    <row r="328" spans="1:5" ht="30" x14ac:dyDescent="0.25">
      <c r="A328" s="2" t="s">
        <v>616</v>
      </c>
      <c r="B328" s="2" t="s">
        <v>616</v>
      </c>
      <c r="D328" t="str">
        <f t="shared" si="15"/>
        <v>si</v>
      </c>
    </row>
    <row r="329" spans="1:5" x14ac:dyDescent="0.25">
      <c r="A329" s="2" t="s">
        <v>613</v>
      </c>
      <c r="B329" s="2" t="s">
        <v>613</v>
      </c>
      <c r="D329" t="str">
        <f t="shared" si="15"/>
        <v>si</v>
      </c>
    </row>
    <row r="330" spans="1:5" x14ac:dyDescent="0.25">
      <c r="A330" s="2" t="s">
        <v>525</v>
      </c>
      <c r="B330" s="2" t="s">
        <v>525</v>
      </c>
      <c r="D330" t="str">
        <f t="shared" si="15"/>
        <v>si</v>
      </c>
    </row>
    <row r="331" spans="1:5" ht="45" x14ac:dyDescent="0.25">
      <c r="A331" s="25" t="s">
        <v>332</v>
      </c>
      <c r="B331" s="25" t="s">
        <v>541</v>
      </c>
      <c r="D331" t="str">
        <f t="shared" si="15"/>
        <v>no</v>
      </c>
      <c r="E331">
        <v>3112</v>
      </c>
    </row>
    <row r="332" spans="1:5" ht="45" x14ac:dyDescent="0.25">
      <c r="A332" s="2" t="s">
        <v>509</v>
      </c>
      <c r="B332" s="2" t="s">
        <v>509</v>
      </c>
      <c r="D332" t="str">
        <f t="shared" si="15"/>
        <v>si</v>
      </c>
    </row>
    <row r="333" spans="1:5" ht="60" x14ac:dyDescent="0.25">
      <c r="A333" s="2" t="s">
        <v>662</v>
      </c>
      <c r="B333" s="2" t="s">
        <v>662</v>
      </c>
      <c r="D333" t="str">
        <f t="shared" si="15"/>
        <v>si</v>
      </c>
    </row>
    <row r="334" spans="1:5" ht="60" x14ac:dyDescent="0.25">
      <c r="A334" s="2" t="s">
        <v>659</v>
      </c>
      <c r="B334" s="2" t="s">
        <v>659</v>
      </c>
      <c r="D334" t="str">
        <f t="shared" si="15"/>
        <v>si</v>
      </c>
    </row>
    <row r="335" spans="1:5" ht="45" x14ac:dyDescent="0.25">
      <c r="A335" s="2" t="s">
        <v>692</v>
      </c>
      <c r="B335" s="2" t="s">
        <v>692</v>
      </c>
      <c r="D335" t="str">
        <f t="shared" si="15"/>
        <v>si</v>
      </c>
    </row>
    <row r="336" spans="1:5" ht="30" x14ac:dyDescent="0.25">
      <c r="A336" s="2" t="s">
        <v>665</v>
      </c>
      <c r="B336" s="2" t="s">
        <v>665</v>
      </c>
      <c r="D336" t="str">
        <f t="shared" si="15"/>
        <v>si</v>
      </c>
    </row>
    <row r="337" spans="1:4" ht="45" x14ac:dyDescent="0.25">
      <c r="A337" s="2" t="s">
        <v>339</v>
      </c>
      <c r="B337" s="2" t="s">
        <v>339</v>
      </c>
      <c r="D337" t="str">
        <f t="shared" si="15"/>
        <v>si</v>
      </c>
    </row>
    <row r="338" spans="1:4" ht="45" x14ac:dyDescent="0.25">
      <c r="A338" s="2" t="s">
        <v>377</v>
      </c>
      <c r="B338" s="2" t="s">
        <v>377</v>
      </c>
      <c r="D338" t="str">
        <f t="shared" si="15"/>
        <v>si</v>
      </c>
    </row>
    <row r="339" spans="1:4" ht="30" x14ac:dyDescent="0.25">
      <c r="A339" s="2" t="s">
        <v>512</v>
      </c>
      <c r="B339" s="2" t="s">
        <v>512</v>
      </c>
      <c r="D339" t="str">
        <f t="shared" si="15"/>
        <v>si</v>
      </c>
    </row>
    <row r="340" spans="1:4" ht="45" x14ac:dyDescent="0.25">
      <c r="A340" s="2" t="s">
        <v>513</v>
      </c>
      <c r="B340" s="2" t="s">
        <v>513</v>
      </c>
      <c r="D340" t="str">
        <f t="shared" si="15"/>
        <v>si</v>
      </c>
    </row>
    <row r="341" spans="1:4" ht="30" x14ac:dyDescent="0.25">
      <c r="A341" s="2" t="s">
        <v>515</v>
      </c>
      <c r="B341" s="2" t="s">
        <v>515</v>
      </c>
      <c r="D341" t="str">
        <f t="shared" si="15"/>
        <v>si</v>
      </c>
    </row>
    <row r="342" spans="1:4" ht="30" x14ac:dyDescent="0.25">
      <c r="A342" s="2" t="s">
        <v>514</v>
      </c>
      <c r="B342" s="2" t="s">
        <v>514</v>
      </c>
      <c r="D342" t="str">
        <f t="shared" si="15"/>
        <v>si</v>
      </c>
    </row>
    <row r="343" spans="1:4" ht="30" x14ac:dyDescent="0.25">
      <c r="A343" s="2" t="s">
        <v>510</v>
      </c>
      <c r="B343" s="2" t="s">
        <v>510</v>
      </c>
      <c r="D343" t="str">
        <f t="shared" si="15"/>
        <v>si</v>
      </c>
    </row>
    <row r="344" spans="1:4" ht="30" x14ac:dyDescent="0.25">
      <c r="A344" s="2" t="s">
        <v>170</v>
      </c>
      <c r="B344" s="2" t="s">
        <v>170</v>
      </c>
      <c r="D344" t="str">
        <f t="shared" si="15"/>
        <v>si</v>
      </c>
    </row>
    <row r="345" spans="1:4" ht="45" x14ac:dyDescent="0.25">
      <c r="A345" s="2" t="s">
        <v>676</v>
      </c>
      <c r="B345" s="2" t="s">
        <v>676</v>
      </c>
      <c r="D345" t="str">
        <f t="shared" si="15"/>
        <v>si</v>
      </c>
    </row>
    <row r="346" spans="1:4" ht="45" x14ac:dyDescent="0.25">
      <c r="A346" s="2" t="s">
        <v>599</v>
      </c>
      <c r="B346" s="2" t="s">
        <v>599</v>
      </c>
      <c r="D346" t="str">
        <f t="shared" si="15"/>
        <v>si</v>
      </c>
    </row>
    <row r="347" spans="1:4" ht="45" x14ac:dyDescent="0.25">
      <c r="A347" s="2" t="s">
        <v>508</v>
      </c>
      <c r="B347" s="2" t="s">
        <v>508</v>
      </c>
      <c r="D347" t="str">
        <f t="shared" si="15"/>
        <v>si</v>
      </c>
    </row>
    <row r="348" spans="1:4" ht="30" x14ac:dyDescent="0.25">
      <c r="A348" s="2" t="s">
        <v>516</v>
      </c>
      <c r="B348" s="2" t="s">
        <v>516</v>
      </c>
      <c r="D348" t="str">
        <f t="shared" si="15"/>
        <v>si</v>
      </c>
    </row>
    <row r="349" spans="1:4" ht="30" x14ac:dyDescent="0.25">
      <c r="A349" s="22" t="s">
        <v>770</v>
      </c>
      <c r="B349" s="22" t="s">
        <v>503</v>
      </c>
      <c r="D349" t="str">
        <f t="shared" si="15"/>
        <v>no</v>
      </c>
    </row>
    <row r="350" spans="1:4" ht="30" x14ac:dyDescent="0.25">
      <c r="A350" s="22" t="s">
        <v>771</v>
      </c>
      <c r="B350" s="22" t="s">
        <v>504</v>
      </c>
      <c r="D350" t="str">
        <f t="shared" si="15"/>
        <v>no</v>
      </c>
    </row>
    <row r="351" spans="1:4" ht="45" x14ac:dyDescent="0.25">
      <c r="A351" s="2" t="s">
        <v>518</v>
      </c>
      <c r="B351" s="2" t="s">
        <v>518</v>
      </c>
      <c r="D351" t="str">
        <f t="shared" si="15"/>
        <v>si</v>
      </c>
    </row>
    <row r="352" spans="1:4" ht="30" x14ac:dyDescent="0.25">
      <c r="A352" s="2" t="s">
        <v>499</v>
      </c>
      <c r="B352" s="2" t="s">
        <v>499</v>
      </c>
      <c r="D352" t="str">
        <f t="shared" si="15"/>
        <v>si</v>
      </c>
    </row>
    <row r="353" spans="1:4" ht="45" x14ac:dyDescent="0.25">
      <c r="A353" s="2" t="s">
        <v>511</v>
      </c>
      <c r="B353" s="2" t="s">
        <v>511</v>
      </c>
      <c r="D353" t="str">
        <f t="shared" si="15"/>
        <v>si</v>
      </c>
    </row>
  </sheetData>
  <autoFilter ref="A1:B35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3"/>
  <sheetViews>
    <sheetView topLeftCell="A298" workbookViewId="0">
      <selection activeCell="B2" sqref="B2:B353"/>
    </sheetView>
  </sheetViews>
  <sheetFormatPr baseColWidth="10" defaultRowHeight="15" x14ac:dyDescent="0.25"/>
  <cols>
    <col min="1" max="2" width="55.28515625" style="2" customWidth="1"/>
  </cols>
  <sheetData>
    <row r="1" spans="1:4" x14ac:dyDescent="0.25">
      <c r="A1" s="21" t="s">
        <v>737</v>
      </c>
      <c r="B1" s="21" t="s">
        <v>738</v>
      </c>
    </row>
    <row r="2" spans="1:4" ht="45" x14ac:dyDescent="0.25">
      <c r="A2" s="2" t="s">
        <v>236</v>
      </c>
      <c r="B2" s="2" t="s">
        <v>633</v>
      </c>
      <c r="D2" t="str">
        <f>+IF(A2=B2,"si","no")</f>
        <v>no</v>
      </c>
    </row>
    <row r="3" spans="1:4" ht="45" x14ac:dyDescent="0.25">
      <c r="A3" s="2" t="s">
        <v>879</v>
      </c>
      <c r="B3" s="2" t="s">
        <v>693</v>
      </c>
      <c r="D3" t="str">
        <f t="shared" ref="D3:D66" si="0">+IF(A3=B3,"si","no")</f>
        <v>no</v>
      </c>
    </row>
    <row r="4" spans="1:4" ht="45" x14ac:dyDescent="0.25">
      <c r="A4" s="2" t="s">
        <v>785</v>
      </c>
      <c r="B4" s="2" t="s">
        <v>607</v>
      </c>
      <c r="D4" t="str">
        <f t="shared" si="0"/>
        <v>no</v>
      </c>
    </row>
    <row r="5" spans="1:4" ht="75" x14ac:dyDescent="0.25">
      <c r="A5" s="22" t="s">
        <v>882</v>
      </c>
      <c r="B5" s="22" t="s">
        <v>581</v>
      </c>
      <c r="D5" s="23" t="str">
        <f t="shared" si="0"/>
        <v>no</v>
      </c>
    </row>
    <row r="6" spans="1:4" ht="45" x14ac:dyDescent="0.25">
      <c r="A6" s="2" t="s">
        <v>796</v>
      </c>
      <c r="B6" s="2" t="s">
        <v>722</v>
      </c>
      <c r="D6" t="str">
        <f t="shared" si="0"/>
        <v>no</v>
      </c>
    </row>
    <row r="7" spans="1:4" ht="30" x14ac:dyDescent="0.25">
      <c r="A7" s="2" t="s">
        <v>869</v>
      </c>
      <c r="B7" s="2" t="s">
        <v>489</v>
      </c>
      <c r="D7" t="str">
        <f t="shared" si="0"/>
        <v>no</v>
      </c>
    </row>
    <row r="8" spans="1:4" ht="45" x14ac:dyDescent="0.25">
      <c r="A8" s="2" t="s">
        <v>200</v>
      </c>
      <c r="B8" s="2" t="s">
        <v>655</v>
      </c>
      <c r="D8" t="str">
        <f t="shared" si="0"/>
        <v>no</v>
      </c>
    </row>
    <row r="9" spans="1:4" ht="45" x14ac:dyDescent="0.25">
      <c r="A9" s="2" t="s">
        <v>890</v>
      </c>
      <c r="B9" s="2" t="s">
        <v>583</v>
      </c>
      <c r="D9" t="str">
        <f t="shared" si="0"/>
        <v>no</v>
      </c>
    </row>
    <row r="10" spans="1:4" ht="30" x14ac:dyDescent="0.25">
      <c r="A10" s="2" t="s">
        <v>89</v>
      </c>
      <c r="B10" s="2" t="s">
        <v>681</v>
      </c>
      <c r="D10" t="str">
        <f t="shared" si="0"/>
        <v>no</v>
      </c>
    </row>
    <row r="11" spans="1:4" ht="60" x14ac:dyDescent="0.25">
      <c r="A11" s="22" t="s">
        <v>871</v>
      </c>
      <c r="B11" s="22" t="s">
        <v>724</v>
      </c>
      <c r="D11" s="23" t="str">
        <f t="shared" si="0"/>
        <v>no</v>
      </c>
    </row>
    <row r="12" spans="1:4" ht="60" x14ac:dyDescent="0.25">
      <c r="A12" s="2" t="s">
        <v>58</v>
      </c>
      <c r="B12" s="2" t="s">
        <v>391</v>
      </c>
      <c r="D12" t="str">
        <f t="shared" si="0"/>
        <v>no</v>
      </c>
    </row>
    <row r="13" spans="1:4" ht="60" x14ac:dyDescent="0.25">
      <c r="A13" s="2" t="s">
        <v>786</v>
      </c>
      <c r="B13" s="2" t="s">
        <v>716</v>
      </c>
      <c r="D13" t="str">
        <f t="shared" si="0"/>
        <v>no</v>
      </c>
    </row>
    <row r="14" spans="1:4" ht="60" x14ac:dyDescent="0.25">
      <c r="A14" s="2" t="s">
        <v>805</v>
      </c>
      <c r="B14" s="2" t="s">
        <v>490</v>
      </c>
      <c r="D14" t="str">
        <f t="shared" si="0"/>
        <v>no</v>
      </c>
    </row>
    <row r="15" spans="1:4" ht="45" x14ac:dyDescent="0.25">
      <c r="A15" s="2" t="s">
        <v>795</v>
      </c>
      <c r="B15" s="2" t="s">
        <v>725</v>
      </c>
      <c r="D15" t="str">
        <f t="shared" si="0"/>
        <v>no</v>
      </c>
    </row>
    <row r="16" spans="1:4" ht="45" x14ac:dyDescent="0.25">
      <c r="A16" s="2" t="s">
        <v>577</v>
      </c>
      <c r="B16" s="2" t="s">
        <v>721</v>
      </c>
      <c r="D16" t="str">
        <f t="shared" si="0"/>
        <v>no</v>
      </c>
    </row>
    <row r="17" spans="1:5" ht="45" x14ac:dyDescent="0.25">
      <c r="A17" s="2" t="s">
        <v>334</v>
      </c>
      <c r="B17" s="2" t="s">
        <v>577</v>
      </c>
      <c r="D17" t="str">
        <f t="shared" si="0"/>
        <v>no</v>
      </c>
    </row>
    <row r="18" spans="1:5" ht="75" x14ac:dyDescent="0.25">
      <c r="A18" s="2" t="s">
        <v>788</v>
      </c>
      <c r="B18" s="2" t="s">
        <v>563</v>
      </c>
      <c r="D18" t="str">
        <f t="shared" si="0"/>
        <v>no</v>
      </c>
    </row>
    <row r="19" spans="1:5" ht="75" x14ac:dyDescent="0.25">
      <c r="A19" s="2" t="s">
        <v>228</v>
      </c>
      <c r="B19" s="2" t="s">
        <v>675</v>
      </c>
      <c r="D19" t="str">
        <f t="shared" si="0"/>
        <v>no</v>
      </c>
    </row>
    <row r="20" spans="1:5" ht="45" x14ac:dyDescent="0.25">
      <c r="A20" s="2" t="s">
        <v>94</v>
      </c>
      <c r="B20" s="2" t="s">
        <v>703</v>
      </c>
      <c r="D20" t="str">
        <f t="shared" si="0"/>
        <v>no</v>
      </c>
    </row>
    <row r="21" spans="1:5" ht="45" x14ac:dyDescent="0.25">
      <c r="A21" s="2" t="s">
        <v>95</v>
      </c>
      <c r="B21" s="2" t="s">
        <v>498</v>
      </c>
      <c r="D21" t="str">
        <f t="shared" si="0"/>
        <v>no</v>
      </c>
    </row>
    <row r="22" spans="1:5" ht="45" x14ac:dyDescent="0.25">
      <c r="A22" s="2" t="s">
        <v>104</v>
      </c>
      <c r="B22" s="2" t="s">
        <v>502</v>
      </c>
      <c r="D22" t="str">
        <f t="shared" si="0"/>
        <v>no</v>
      </c>
    </row>
    <row r="23" spans="1:5" ht="105" x14ac:dyDescent="0.25">
      <c r="A23" s="2" t="s">
        <v>787</v>
      </c>
      <c r="B23" s="2" t="s">
        <v>497</v>
      </c>
      <c r="D23" t="str">
        <f t="shared" si="0"/>
        <v>no</v>
      </c>
    </row>
    <row r="24" spans="1:5" ht="105" x14ac:dyDescent="0.25">
      <c r="A24" s="2" t="s">
        <v>405</v>
      </c>
      <c r="B24" s="2" t="s">
        <v>29</v>
      </c>
      <c r="D24" t="str">
        <f t="shared" si="0"/>
        <v>no</v>
      </c>
    </row>
    <row r="25" spans="1:5" ht="30" x14ac:dyDescent="0.25">
      <c r="A25" s="2" t="s">
        <v>453</v>
      </c>
      <c r="B25" s="2" t="s">
        <v>625</v>
      </c>
      <c r="D25" t="str">
        <f t="shared" si="0"/>
        <v>no</v>
      </c>
    </row>
    <row r="26" spans="1:5" ht="30" x14ac:dyDescent="0.25">
      <c r="A26" s="2" t="s">
        <v>427</v>
      </c>
      <c r="B26" s="2" t="s">
        <v>591</v>
      </c>
      <c r="D26" t="str">
        <f t="shared" si="0"/>
        <v>no</v>
      </c>
    </row>
    <row r="27" spans="1:5" ht="30" x14ac:dyDescent="0.25">
      <c r="A27" s="2" t="s">
        <v>59</v>
      </c>
      <c r="B27" s="2" t="s">
        <v>642</v>
      </c>
      <c r="D27" t="str">
        <f t="shared" si="0"/>
        <v>no</v>
      </c>
    </row>
    <row r="28" spans="1:5" ht="60" x14ac:dyDescent="0.25">
      <c r="A28" s="2" t="s">
        <v>201</v>
      </c>
      <c r="B28" s="24" t="s">
        <v>741</v>
      </c>
      <c r="D28" t="str">
        <f t="shared" si="0"/>
        <v>no</v>
      </c>
    </row>
    <row r="29" spans="1:5" ht="60" x14ac:dyDescent="0.25">
      <c r="A29" s="2" t="s">
        <v>823</v>
      </c>
      <c r="B29" s="2" t="s">
        <v>410</v>
      </c>
      <c r="D29" t="str">
        <f t="shared" si="0"/>
        <v>no</v>
      </c>
    </row>
    <row r="30" spans="1:5" ht="30" x14ac:dyDescent="0.25">
      <c r="A30" s="2" t="s">
        <v>210</v>
      </c>
      <c r="B30" s="2" t="s">
        <v>685</v>
      </c>
      <c r="D30" t="str">
        <f t="shared" si="0"/>
        <v>no</v>
      </c>
    </row>
    <row r="31" spans="1:5" ht="30" x14ac:dyDescent="0.25">
      <c r="A31" s="2" t="s">
        <v>211</v>
      </c>
      <c r="B31" s="2" t="s">
        <v>211</v>
      </c>
      <c r="D31" t="str">
        <f t="shared" si="0"/>
        <v>si</v>
      </c>
    </row>
    <row r="32" spans="1:5" ht="60" x14ac:dyDescent="0.25">
      <c r="A32" s="28" t="s">
        <v>19</v>
      </c>
      <c r="B32" s="25"/>
      <c r="D32" s="23" t="str">
        <f t="shared" si="0"/>
        <v>no</v>
      </c>
      <c r="E32">
        <v>11233</v>
      </c>
    </row>
    <row r="33" spans="1:4" ht="75" x14ac:dyDescent="0.25">
      <c r="A33" s="2" t="s">
        <v>483</v>
      </c>
      <c r="B33" s="2" t="s">
        <v>483</v>
      </c>
      <c r="D33" t="str">
        <f t="shared" si="0"/>
        <v>si</v>
      </c>
    </row>
    <row r="34" spans="1:4" ht="30" x14ac:dyDescent="0.25">
      <c r="A34" s="2" t="s">
        <v>38</v>
      </c>
      <c r="B34" s="2" t="s">
        <v>731</v>
      </c>
      <c r="D34" t="str">
        <f t="shared" si="0"/>
        <v>no</v>
      </c>
    </row>
    <row r="35" spans="1:4" ht="90" x14ac:dyDescent="0.25">
      <c r="A35" s="2" t="s">
        <v>379</v>
      </c>
      <c r="B35" s="2" t="s">
        <v>568</v>
      </c>
      <c r="D35" t="str">
        <f t="shared" si="0"/>
        <v>no</v>
      </c>
    </row>
    <row r="36" spans="1:4" ht="30" x14ac:dyDescent="0.25">
      <c r="A36" s="2" t="s">
        <v>284</v>
      </c>
      <c r="B36" s="2" t="s">
        <v>597</v>
      </c>
      <c r="D36" t="str">
        <f t="shared" si="0"/>
        <v>no</v>
      </c>
    </row>
    <row r="37" spans="1:4" ht="30" x14ac:dyDescent="0.25">
      <c r="A37" s="2" t="s">
        <v>285</v>
      </c>
      <c r="B37" s="2" t="s">
        <v>600</v>
      </c>
      <c r="D37" t="str">
        <f t="shared" si="0"/>
        <v>no</v>
      </c>
    </row>
    <row r="38" spans="1:4" ht="45" x14ac:dyDescent="0.25">
      <c r="A38" s="2" t="s">
        <v>806</v>
      </c>
      <c r="B38" s="2" t="s">
        <v>727</v>
      </c>
      <c r="D38" t="str">
        <f t="shared" si="0"/>
        <v>no</v>
      </c>
    </row>
    <row r="39" spans="1:4" ht="45" x14ac:dyDescent="0.25">
      <c r="A39" s="2" t="s">
        <v>48</v>
      </c>
      <c r="B39" s="2" t="s">
        <v>728</v>
      </c>
      <c r="D39" t="str">
        <f t="shared" si="0"/>
        <v>no</v>
      </c>
    </row>
    <row r="40" spans="1:4" ht="75" x14ac:dyDescent="0.25">
      <c r="A40" s="2" t="s">
        <v>192</v>
      </c>
      <c r="B40" s="2" t="s">
        <v>192</v>
      </c>
      <c r="D40" t="str">
        <f t="shared" si="0"/>
        <v>si</v>
      </c>
    </row>
    <row r="41" spans="1:4" ht="30" x14ac:dyDescent="0.25">
      <c r="A41" s="2" t="s">
        <v>891</v>
      </c>
      <c r="B41" s="2" t="s">
        <v>686</v>
      </c>
      <c r="D41" t="str">
        <f t="shared" si="0"/>
        <v>no</v>
      </c>
    </row>
    <row r="42" spans="1:4" ht="30" x14ac:dyDescent="0.25">
      <c r="A42" s="2" t="s">
        <v>275</v>
      </c>
      <c r="B42" s="2" t="s">
        <v>585</v>
      </c>
      <c r="D42" t="str">
        <f t="shared" si="0"/>
        <v>no</v>
      </c>
    </row>
    <row r="43" spans="1:4" ht="72" x14ac:dyDescent="0.25">
      <c r="A43" s="26" t="s">
        <v>884</v>
      </c>
      <c r="B43" s="26" t="s">
        <v>742</v>
      </c>
      <c r="D43" t="str">
        <f t="shared" si="0"/>
        <v>no</v>
      </c>
    </row>
    <row r="44" spans="1:4" ht="45" x14ac:dyDescent="0.25">
      <c r="A44" s="2" t="s">
        <v>826</v>
      </c>
      <c r="B44" s="2" t="s">
        <v>617</v>
      </c>
      <c r="D44" t="str">
        <f t="shared" si="0"/>
        <v>no</v>
      </c>
    </row>
    <row r="45" spans="1:4" ht="60" x14ac:dyDescent="0.25">
      <c r="A45" s="2" t="s">
        <v>142</v>
      </c>
      <c r="B45" s="2" t="s">
        <v>142</v>
      </c>
      <c r="D45" t="str">
        <f t="shared" si="0"/>
        <v>si</v>
      </c>
    </row>
    <row r="46" spans="1:4" ht="45" x14ac:dyDescent="0.25">
      <c r="A46" s="2" t="s">
        <v>832</v>
      </c>
      <c r="B46" s="2" t="s">
        <v>553</v>
      </c>
      <c r="D46" t="str">
        <f t="shared" si="0"/>
        <v>no</v>
      </c>
    </row>
    <row r="47" spans="1:4" ht="45" x14ac:dyDescent="0.25">
      <c r="A47" s="2" t="s">
        <v>547</v>
      </c>
      <c r="B47" s="2" t="s">
        <v>547</v>
      </c>
      <c r="D47" t="str">
        <f t="shared" si="0"/>
        <v>si</v>
      </c>
    </row>
    <row r="48" spans="1:4" ht="45" x14ac:dyDescent="0.25">
      <c r="A48" s="2" t="s">
        <v>143</v>
      </c>
      <c r="B48" s="2" t="s">
        <v>143</v>
      </c>
      <c r="D48" t="str">
        <f t="shared" si="0"/>
        <v>si</v>
      </c>
    </row>
    <row r="49" spans="1:5" ht="90" x14ac:dyDescent="0.25">
      <c r="A49" s="2" t="s">
        <v>861</v>
      </c>
      <c r="B49" s="2" t="s">
        <v>554</v>
      </c>
      <c r="D49" t="str">
        <f t="shared" si="0"/>
        <v>no</v>
      </c>
    </row>
    <row r="50" spans="1:5" ht="90" x14ac:dyDescent="0.25">
      <c r="A50" s="2" t="s">
        <v>446</v>
      </c>
      <c r="B50" s="2" t="s">
        <v>314</v>
      </c>
      <c r="D50" t="str">
        <f t="shared" si="0"/>
        <v>no</v>
      </c>
    </row>
    <row r="51" spans="1:5" ht="30" x14ac:dyDescent="0.25">
      <c r="A51" s="2" t="s">
        <v>849</v>
      </c>
      <c r="B51" s="2" t="s">
        <v>572</v>
      </c>
      <c r="D51" t="str">
        <f t="shared" si="0"/>
        <v>no</v>
      </c>
    </row>
    <row r="52" spans="1:5" ht="75" x14ac:dyDescent="0.25">
      <c r="A52" s="2" t="s">
        <v>213</v>
      </c>
      <c r="B52" s="2" t="s">
        <v>358</v>
      </c>
      <c r="D52" t="str">
        <f t="shared" si="0"/>
        <v>no</v>
      </c>
    </row>
    <row r="53" spans="1:5" ht="45" x14ac:dyDescent="0.25">
      <c r="A53" s="2" t="s">
        <v>848</v>
      </c>
      <c r="B53" s="2" t="s">
        <v>213</v>
      </c>
      <c r="D53" t="str">
        <f t="shared" si="0"/>
        <v>no</v>
      </c>
    </row>
    <row r="54" spans="1:5" ht="45" x14ac:dyDescent="0.25">
      <c r="A54" s="28" t="s">
        <v>51</v>
      </c>
      <c r="B54" s="25"/>
      <c r="D54" s="23" t="str">
        <f t="shared" si="0"/>
        <v>no</v>
      </c>
      <c r="E54">
        <v>11141</v>
      </c>
    </row>
    <row r="55" spans="1:5" ht="45" x14ac:dyDescent="0.25">
      <c r="A55" s="2" t="s">
        <v>60</v>
      </c>
      <c r="B55" s="2" t="s">
        <v>643</v>
      </c>
      <c r="D55" t="str">
        <f t="shared" si="0"/>
        <v>no</v>
      </c>
    </row>
    <row r="56" spans="1:5" ht="60" x14ac:dyDescent="0.25">
      <c r="A56" s="2" t="s">
        <v>193</v>
      </c>
      <c r="B56" s="2" t="s">
        <v>193</v>
      </c>
      <c r="D56" t="str">
        <f t="shared" si="0"/>
        <v>si</v>
      </c>
    </row>
    <row r="57" spans="1:5" ht="45" x14ac:dyDescent="0.25">
      <c r="A57" s="2" t="s">
        <v>66</v>
      </c>
      <c r="B57" s="2" t="s">
        <v>708</v>
      </c>
      <c r="D57" t="str">
        <f t="shared" si="0"/>
        <v>no</v>
      </c>
    </row>
    <row r="58" spans="1:5" ht="30" x14ac:dyDescent="0.25">
      <c r="A58" s="2" t="s">
        <v>194</v>
      </c>
      <c r="B58" s="2" t="s">
        <v>744</v>
      </c>
      <c r="D58" t="str">
        <f t="shared" si="0"/>
        <v>no</v>
      </c>
    </row>
    <row r="59" spans="1:5" ht="45" x14ac:dyDescent="0.25">
      <c r="A59" s="2" t="s">
        <v>831</v>
      </c>
      <c r="B59" s="2" t="s">
        <v>527</v>
      </c>
      <c r="D59" t="str">
        <f t="shared" si="0"/>
        <v>no</v>
      </c>
    </row>
    <row r="60" spans="1:5" ht="45" x14ac:dyDescent="0.25">
      <c r="A60" s="2" t="s">
        <v>447</v>
      </c>
      <c r="B60" s="2" t="s">
        <v>552</v>
      </c>
      <c r="D60" t="str">
        <f t="shared" si="0"/>
        <v>no</v>
      </c>
    </row>
    <row r="61" spans="1:5" ht="30" x14ac:dyDescent="0.25">
      <c r="A61" s="2" t="s">
        <v>885</v>
      </c>
      <c r="B61" s="2" t="s">
        <v>555</v>
      </c>
      <c r="D61" t="str">
        <f t="shared" si="0"/>
        <v>no</v>
      </c>
    </row>
    <row r="62" spans="1:5" ht="45" x14ac:dyDescent="0.25">
      <c r="A62" s="2" t="s">
        <v>816</v>
      </c>
      <c r="B62" s="2" t="s">
        <v>593</v>
      </c>
      <c r="D62" t="str">
        <f t="shared" si="0"/>
        <v>si</v>
      </c>
    </row>
    <row r="63" spans="1:5" ht="45" x14ac:dyDescent="0.25">
      <c r="A63" s="2" t="s">
        <v>214</v>
      </c>
      <c r="B63" s="2" t="s">
        <v>683</v>
      </c>
      <c r="D63" t="str">
        <f t="shared" si="0"/>
        <v>no</v>
      </c>
    </row>
    <row r="64" spans="1:5" ht="45" x14ac:dyDescent="0.25">
      <c r="A64" s="2" t="s">
        <v>96</v>
      </c>
      <c r="B64" s="2" t="s">
        <v>500</v>
      </c>
      <c r="D64" t="str">
        <f t="shared" si="0"/>
        <v>no</v>
      </c>
    </row>
    <row r="65" spans="1:4" ht="45" x14ac:dyDescent="0.25">
      <c r="A65" s="2" t="s">
        <v>262</v>
      </c>
      <c r="B65" s="2" t="s">
        <v>559</v>
      </c>
      <c r="D65" t="str">
        <f t="shared" si="0"/>
        <v>no</v>
      </c>
    </row>
    <row r="66" spans="1:4" ht="60" x14ac:dyDescent="0.25">
      <c r="A66" s="2" t="s">
        <v>887</v>
      </c>
      <c r="B66" s="2" t="s">
        <v>276</v>
      </c>
      <c r="D66" t="str">
        <f t="shared" si="0"/>
        <v>no</v>
      </c>
    </row>
    <row r="67" spans="1:4" ht="60" x14ac:dyDescent="0.25">
      <c r="A67" s="2" t="s">
        <v>400</v>
      </c>
      <c r="B67" s="2" t="s">
        <v>400</v>
      </c>
      <c r="D67" t="str">
        <f t="shared" ref="D67:D110" si="1">+IF(A67=B67,"si","no")</f>
        <v>si</v>
      </c>
    </row>
    <row r="68" spans="1:4" ht="45" x14ac:dyDescent="0.25">
      <c r="A68" s="2" t="s">
        <v>874</v>
      </c>
      <c r="B68" s="2" t="s">
        <v>663</v>
      </c>
      <c r="D68" t="str">
        <f t="shared" si="1"/>
        <v>no</v>
      </c>
    </row>
    <row r="69" spans="1:4" ht="45" x14ac:dyDescent="0.25">
      <c r="A69" s="2" t="s">
        <v>464</v>
      </c>
      <c r="B69" s="2" t="s">
        <v>571</v>
      </c>
      <c r="D69" t="str">
        <f t="shared" si="1"/>
        <v>no</v>
      </c>
    </row>
    <row r="70" spans="1:4" ht="30" x14ac:dyDescent="0.25">
      <c r="A70" s="2" t="s">
        <v>114</v>
      </c>
      <c r="B70" s="2" t="s">
        <v>615</v>
      </c>
      <c r="D70" t="str">
        <f t="shared" si="1"/>
        <v>no</v>
      </c>
    </row>
    <row r="71" spans="1:4" ht="30" x14ac:dyDescent="0.25">
      <c r="A71" s="2" t="s">
        <v>120</v>
      </c>
      <c r="B71" s="2" t="s">
        <v>494</v>
      </c>
      <c r="D71" t="str">
        <f t="shared" si="1"/>
        <v>no</v>
      </c>
    </row>
    <row r="72" spans="1:4" ht="75" x14ac:dyDescent="0.25">
      <c r="A72" s="2" t="s">
        <v>247</v>
      </c>
      <c r="B72" s="2" t="s">
        <v>669</v>
      </c>
      <c r="D72" t="str">
        <f t="shared" si="1"/>
        <v>no</v>
      </c>
    </row>
    <row r="73" spans="1:4" ht="75" x14ac:dyDescent="0.25">
      <c r="A73" s="2" t="s">
        <v>144</v>
      </c>
      <c r="B73" s="2" t="s">
        <v>247</v>
      </c>
      <c r="D73" t="str">
        <f t="shared" si="1"/>
        <v>no</v>
      </c>
    </row>
    <row r="74" spans="1:4" ht="75" x14ac:dyDescent="0.25">
      <c r="A74" s="2" t="s">
        <v>8</v>
      </c>
      <c r="B74" s="2" t="s">
        <v>144</v>
      </c>
      <c r="D74" t="str">
        <f t="shared" si="1"/>
        <v>no</v>
      </c>
    </row>
    <row r="75" spans="1:4" ht="30" x14ac:dyDescent="0.25">
      <c r="A75" s="2" t="s">
        <v>406</v>
      </c>
      <c r="B75" s="2" t="s">
        <v>537</v>
      </c>
      <c r="D75" t="str">
        <f t="shared" si="1"/>
        <v>no</v>
      </c>
    </row>
    <row r="76" spans="1:4" ht="30" x14ac:dyDescent="0.25">
      <c r="A76" s="2" t="s">
        <v>229</v>
      </c>
      <c r="B76" s="2" t="s">
        <v>626</v>
      </c>
      <c r="D76" t="str">
        <f t="shared" si="1"/>
        <v>no</v>
      </c>
    </row>
    <row r="77" spans="1:4" ht="45" x14ac:dyDescent="0.25">
      <c r="A77" s="2" t="s">
        <v>311</v>
      </c>
      <c r="B77" s="2" t="s">
        <v>700</v>
      </c>
      <c r="D77" t="str">
        <f t="shared" si="1"/>
        <v>no</v>
      </c>
    </row>
    <row r="78" spans="1:4" ht="75" x14ac:dyDescent="0.25">
      <c r="A78" s="2" t="s">
        <v>842</v>
      </c>
      <c r="B78" s="2" t="s">
        <v>311</v>
      </c>
      <c r="D78" t="str">
        <f t="shared" si="1"/>
        <v>no</v>
      </c>
    </row>
    <row r="79" spans="1:4" ht="105" x14ac:dyDescent="0.25">
      <c r="A79" s="2" t="s">
        <v>230</v>
      </c>
      <c r="B79" s="2" t="s">
        <v>380</v>
      </c>
      <c r="D79" t="str">
        <f t="shared" si="1"/>
        <v>no</v>
      </c>
    </row>
    <row r="80" spans="1:4" ht="60" x14ac:dyDescent="0.25">
      <c r="A80" s="2" t="s">
        <v>889</v>
      </c>
      <c r="B80" s="2" t="s">
        <v>702</v>
      </c>
      <c r="D80" t="str">
        <f t="shared" si="1"/>
        <v>no</v>
      </c>
    </row>
    <row r="81" spans="1:4" ht="60" x14ac:dyDescent="0.25">
      <c r="A81" s="2" t="s">
        <v>216</v>
      </c>
      <c r="B81" s="2" t="s">
        <v>215</v>
      </c>
      <c r="D81" t="str">
        <f t="shared" si="1"/>
        <v>no</v>
      </c>
    </row>
    <row r="82" spans="1:4" ht="75" x14ac:dyDescent="0.25">
      <c r="A82" s="2" t="s">
        <v>217</v>
      </c>
      <c r="B82" s="2" t="s">
        <v>684</v>
      </c>
      <c r="D82" t="str">
        <f t="shared" si="1"/>
        <v>no</v>
      </c>
    </row>
    <row r="83" spans="1:4" ht="75" x14ac:dyDescent="0.25">
      <c r="A83" s="2" t="s">
        <v>154</v>
      </c>
      <c r="B83" s="2" t="s">
        <v>217</v>
      </c>
      <c r="D83" t="str">
        <f t="shared" si="1"/>
        <v>no</v>
      </c>
    </row>
    <row r="84" spans="1:4" ht="60" x14ac:dyDescent="0.25">
      <c r="A84" s="2" t="s">
        <v>341</v>
      </c>
      <c r="B84" s="2" t="s">
        <v>605</v>
      </c>
      <c r="D84" t="str">
        <f t="shared" si="1"/>
        <v>no</v>
      </c>
    </row>
    <row r="85" spans="1:4" ht="60" x14ac:dyDescent="0.25">
      <c r="A85" s="2" t="s">
        <v>342</v>
      </c>
      <c r="B85" s="2" t="s">
        <v>566</v>
      </c>
      <c r="D85" t="str">
        <f t="shared" si="1"/>
        <v>no</v>
      </c>
    </row>
    <row r="86" spans="1:4" ht="45" x14ac:dyDescent="0.25">
      <c r="A86" s="2" t="s">
        <v>875</v>
      </c>
      <c r="B86" s="2" t="s">
        <v>342</v>
      </c>
      <c r="D86" t="str">
        <f t="shared" si="1"/>
        <v>no</v>
      </c>
    </row>
    <row r="87" spans="1:4" ht="30" x14ac:dyDescent="0.25">
      <c r="A87" s="2" t="s">
        <v>292</v>
      </c>
      <c r="B87" s="2" t="s">
        <v>666</v>
      </c>
      <c r="D87" t="str">
        <f t="shared" si="1"/>
        <v>no</v>
      </c>
    </row>
    <row r="88" spans="1:4" ht="30" x14ac:dyDescent="0.25">
      <c r="A88" s="2" t="s">
        <v>386</v>
      </c>
      <c r="B88" s="2" t="s">
        <v>603</v>
      </c>
      <c r="D88" t="str">
        <f t="shared" si="1"/>
        <v>no</v>
      </c>
    </row>
    <row r="89" spans="1:4" ht="45" x14ac:dyDescent="0.25">
      <c r="A89" s="2" t="s">
        <v>657</v>
      </c>
      <c r="B89" s="2" t="s">
        <v>576</v>
      </c>
      <c r="D89" t="str">
        <f t="shared" si="1"/>
        <v>no</v>
      </c>
    </row>
    <row r="90" spans="1:4" ht="45" x14ac:dyDescent="0.25">
      <c r="A90" s="2" t="s">
        <v>652</v>
      </c>
      <c r="B90" s="2" t="s">
        <v>657</v>
      </c>
      <c r="D90" t="str">
        <f t="shared" si="1"/>
        <v>no</v>
      </c>
    </row>
    <row r="91" spans="1:4" ht="30" x14ac:dyDescent="0.25">
      <c r="A91" s="2" t="s">
        <v>269</v>
      </c>
      <c r="B91" s="2" t="s">
        <v>652</v>
      </c>
      <c r="D91" t="str">
        <f t="shared" si="1"/>
        <v>no</v>
      </c>
    </row>
    <row r="92" spans="1:4" ht="30" x14ac:dyDescent="0.25">
      <c r="A92" s="2" t="s">
        <v>84</v>
      </c>
      <c r="B92" s="2" t="s">
        <v>533</v>
      </c>
      <c r="D92" t="str">
        <f t="shared" si="1"/>
        <v>no</v>
      </c>
    </row>
    <row r="93" spans="1:4" ht="45" x14ac:dyDescent="0.25">
      <c r="A93" s="2" t="s">
        <v>300</v>
      </c>
      <c r="B93" s="2" t="s">
        <v>723</v>
      </c>
      <c r="D93" t="str">
        <f t="shared" si="1"/>
        <v>no</v>
      </c>
    </row>
    <row r="94" spans="1:4" ht="45" x14ac:dyDescent="0.25">
      <c r="A94" s="22" t="s">
        <v>218</v>
      </c>
      <c r="B94" s="22" t="s">
        <v>745</v>
      </c>
      <c r="D94" t="str">
        <f t="shared" si="1"/>
        <v>no</v>
      </c>
    </row>
    <row r="95" spans="1:4" ht="45" x14ac:dyDescent="0.25">
      <c r="A95" s="22" t="s">
        <v>270</v>
      </c>
      <c r="B95" s="26" t="s">
        <v>746</v>
      </c>
      <c r="D95" t="str">
        <f t="shared" si="1"/>
        <v>no</v>
      </c>
    </row>
    <row r="96" spans="1:4" ht="60" x14ac:dyDescent="0.25">
      <c r="A96" s="2" t="s">
        <v>325</v>
      </c>
      <c r="B96" s="2" t="s">
        <v>529</v>
      </c>
      <c r="D96" t="str">
        <f t="shared" si="1"/>
        <v>no</v>
      </c>
    </row>
    <row r="97" spans="1:5" ht="60" x14ac:dyDescent="0.25">
      <c r="A97" s="2" t="s">
        <v>864</v>
      </c>
      <c r="B97" s="2" t="s">
        <v>650</v>
      </c>
      <c r="D97" t="str">
        <f t="shared" si="1"/>
        <v>no</v>
      </c>
    </row>
    <row r="98" spans="1:5" ht="60" x14ac:dyDescent="0.25">
      <c r="A98" s="2" t="s">
        <v>660</v>
      </c>
      <c r="B98" s="2" t="s">
        <v>651</v>
      </c>
      <c r="D98" t="str">
        <f t="shared" si="1"/>
        <v>no</v>
      </c>
    </row>
    <row r="99" spans="1:5" ht="45" x14ac:dyDescent="0.25">
      <c r="A99" s="2" t="s">
        <v>204</v>
      </c>
      <c r="B99" s="2" t="s">
        <v>660</v>
      </c>
      <c r="D99" t="str">
        <f t="shared" si="1"/>
        <v>no</v>
      </c>
    </row>
    <row r="100" spans="1:5" ht="105" x14ac:dyDescent="0.25">
      <c r="A100" s="2" t="s">
        <v>343</v>
      </c>
      <c r="B100" s="2" t="s">
        <v>524</v>
      </c>
      <c r="D100" t="str">
        <f t="shared" si="1"/>
        <v>no</v>
      </c>
    </row>
    <row r="101" spans="1:5" ht="105" x14ac:dyDescent="0.25">
      <c r="A101" s="2" t="s">
        <v>302</v>
      </c>
      <c r="B101" s="2" t="s">
        <v>343</v>
      </c>
      <c r="D101" t="str">
        <f t="shared" si="1"/>
        <v>no</v>
      </c>
    </row>
    <row r="102" spans="1:5" ht="30" x14ac:dyDescent="0.25">
      <c r="A102" s="28" t="s">
        <v>39</v>
      </c>
      <c r="B102" s="25"/>
      <c r="D102" t="str">
        <f t="shared" si="1"/>
        <v>no</v>
      </c>
      <c r="E102">
        <v>3531</v>
      </c>
    </row>
    <row r="103" spans="1:5" ht="30" x14ac:dyDescent="0.25">
      <c r="A103" s="2" t="s">
        <v>263</v>
      </c>
      <c r="B103" s="2" t="s">
        <v>735</v>
      </c>
      <c r="D103" t="str">
        <f t="shared" si="1"/>
        <v>no</v>
      </c>
    </row>
    <row r="104" spans="1:5" ht="30" x14ac:dyDescent="0.25">
      <c r="A104" s="2" t="s">
        <v>264</v>
      </c>
      <c r="B104" s="2" t="s">
        <v>557</v>
      </c>
      <c r="D104" t="str">
        <f t="shared" si="1"/>
        <v>no</v>
      </c>
    </row>
    <row r="105" spans="1:5" ht="45" x14ac:dyDescent="0.25">
      <c r="A105" s="2" t="s">
        <v>49</v>
      </c>
      <c r="B105" s="2" t="s">
        <v>556</v>
      </c>
      <c r="D105" t="str">
        <f t="shared" si="1"/>
        <v>no</v>
      </c>
    </row>
    <row r="106" spans="1:5" ht="45" x14ac:dyDescent="0.25">
      <c r="A106" s="2" t="s">
        <v>783</v>
      </c>
      <c r="B106" s="2" t="s">
        <v>726</v>
      </c>
      <c r="D106" t="str">
        <f t="shared" si="1"/>
        <v>no</v>
      </c>
    </row>
    <row r="107" spans="1:5" ht="45" x14ac:dyDescent="0.25">
      <c r="A107" s="2" t="s">
        <v>811</v>
      </c>
      <c r="B107" s="2" t="s">
        <v>673</v>
      </c>
      <c r="D107" t="str">
        <f t="shared" si="1"/>
        <v>no</v>
      </c>
    </row>
    <row r="108" spans="1:5" ht="30" x14ac:dyDescent="0.25">
      <c r="A108" s="2" t="s">
        <v>277</v>
      </c>
      <c r="B108" s="2" t="s">
        <v>584</v>
      </c>
      <c r="D108" t="str">
        <f t="shared" si="1"/>
        <v>no</v>
      </c>
    </row>
    <row r="109" spans="1:5" ht="30" x14ac:dyDescent="0.25">
      <c r="A109" s="2" t="s">
        <v>450</v>
      </c>
      <c r="B109" s="2" t="s">
        <v>535</v>
      </c>
      <c r="D109" t="str">
        <f t="shared" si="1"/>
        <v>no</v>
      </c>
    </row>
    <row r="110" spans="1:5" ht="30" x14ac:dyDescent="0.25">
      <c r="A110" s="2" t="s">
        <v>117</v>
      </c>
      <c r="B110" s="2" t="s">
        <v>450</v>
      </c>
      <c r="D110" t="str">
        <f t="shared" si="1"/>
        <v>no</v>
      </c>
    </row>
    <row r="111" spans="1:5" ht="60" x14ac:dyDescent="0.25">
      <c r="A111" s="25" t="s">
        <v>784</v>
      </c>
      <c r="B111" s="2" t="s">
        <v>714</v>
      </c>
      <c r="D111" t="str">
        <f>+IF(A112=B111,"si","no")</f>
        <v>no</v>
      </c>
    </row>
    <row r="112" spans="1:5" ht="29.25" x14ac:dyDescent="0.25">
      <c r="A112" s="26" t="s">
        <v>286</v>
      </c>
      <c r="B112" s="26" t="s">
        <v>672</v>
      </c>
      <c r="D112" t="str">
        <f>+IF(A112=B112,"si","no")</f>
        <v>no</v>
      </c>
    </row>
    <row r="113" spans="1:4" ht="60" x14ac:dyDescent="0.25">
      <c r="A113" s="2" t="s">
        <v>820</v>
      </c>
      <c r="B113" s="2" t="s">
        <v>598</v>
      </c>
      <c r="D113" t="str">
        <f t="shared" ref="D113:D122" si="2">+IF(A113=B113,"si","no")</f>
        <v>no</v>
      </c>
    </row>
    <row r="114" spans="1:4" ht="60" x14ac:dyDescent="0.25">
      <c r="A114" s="2" t="s">
        <v>40</v>
      </c>
      <c r="B114" s="2" t="s">
        <v>631</v>
      </c>
      <c r="D114" t="str">
        <f t="shared" si="2"/>
        <v>no</v>
      </c>
    </row>
    <row r="115" spans="1:4" ht="45" x14ac:dyDescent="0.25">
      <c r="A115" s="2" t="s">
        <v>658</v>
      </c>
      <c r="B115" s="2" t="s">
        <v>733</v>
      </c>
      <c r="D115" t="str">
        <f t="shared" si="2"/>
        <v>no</v>
      </c>
    </row>
    <row r="116" spans="1:4" ht="45" x14ac:dyDescent="0.25">
      <c r="A116" s="2" t="s">
        <v>868</v>
      </c>
      <c r="B116" s="2" t="s">
        <v>658</v>
      </c>
      <c r="D116" t="str">
        <f t="shared" si="2"/>
        <v>no</v>
      </c>
    </row>
    <row r="117" spans="1:4" ht="45" x14ac:dyDescent="0.25">
      <c r="A117" s="2" t="s">
        <v>843</v>
      </c>
      <c r="B117" s="2" t="s">
        <v>381</v>
      </c>
      <c r="D117" t="str">
        <f t="shared" si="2"/>
        <v>no</v>
      </c>
    </row>
    <row r="118" spans="1:4" ht="45" x14ac:dyDescent="0.25">
      <c r="A118" s="2" t="s">
        <v>61</v>
      </c>
      <c r="B118" s="2" t="s">
        <v>654</v>
      </c>
      <c r="D118" t="str">
        <f t="shared" si="2"/>
        <v>no</v>
      </c>
    </row>
    <row r="119" spans="1:4" ht="45" x14ac:dyDescent="0.25">
      <c r="A119" s="2" t="s">
        <v>20</v>
      </c>
      <c r="B119" s="2" t="s">
        <v>719</v>
      </c>
      <c r="D119" t="str">
        <f t="shared" si="2"/>
        <v>no</v>
      </c>
    </row>
    <row r="120" spans="1:4" ht="30" x14ac:dyDescent="0.25">
      <c r="A120" s="2" t="s">
        <v>265</v>
      </c>
      <c r="B120" s="2" t="s">
        <v>646</v>
      </c>
      <c r="D120" t="str">
        <f t="shared" si="2"/>
        <v>no</v>
      </c>
    </row>
    <row r="121" spans="1:4" ht="60" x14ac:dyDescent="0.25">
      <c r="A121" s="2" t="s">
        <v>847</v>
      </c>
      <c r="B121" s="2" t="s">
        <v>558</v>
      </c>
      <c r="D121" t="str">
        <f t="shared" si="2"/>
        <v>no</v>
      </c>
    </row>
    <row r="122" spans="1:4" ht="60" x14ac:dyDescent="0.25">
      <c r="A122" s="2" t="s">
        <v>62</v>
      </c>
      <c r="B122" s="2" t="s">
        <v>570</v>
      </c>
      <c r="D122" t="str">
        <f t="shared" si="2"/>
        <v>no</v>
      </c>
    </row>
    <row r="123" spans="1:4" ht="45" x14ac:dyDescent="0.25">
      <c r="A123" s="2" t="s">
        <v>862</v>
      </c>
      <c r="B123" s="25"/>
      <c r="D123" t="str">
        <f>+IF(A123=B123,"si","no")</f>
        <v>no</v>
      </c>
    </row>
    <row r="124" spans="1:4" ht="45" x14ac:dyDescent="0.25">
      <c r="A124" s="22" t="s">
        <v>854</v>
      </c>
      <c r="B124" s="26" t="s">
        <v>327</v>
      </c>
      <c r="D124" t="str">
        <f>+IF(A124=B124,"si","no")</f>
        <v>no</v>
      </c>
    </row>
    <row r="125" spans="1:4" ht="60" x14ac:dyDescent="0.25">
      <c r="A125" s="24" t="s">
        <v>865</v>
      </c>
      <c r="B125" s="2" t="s">
        <v>574</v>
      </c>
      <c r="D125" t="str">
        <f t="shared" ref="D125:D132" si="3">+IF(A125=B125,"si","no")</f>
        <v>no</v>
      </c>
    </row>
    <row r="126" spans="1:4" ht="45" x14ac:dyDescent="0.25">
      <c r="A126" s="2" t="s">
        <v>797</v>
      </c>
      <c r="B126" s="2" t="s">
        <v>677</v>
      </c>
      <c r="D126" t="str">
        <f t="shared" si="3"/>
        <v>no</v>
      </c>
    </row>
    <row r="127" spans="1:4" ht="45" x14ac:dyDescent="0.25">
      <c r="A127" s="2" t="s">
        <v>801</v>
      </c>
      <c r="B127" s="2" t="s">
        <v>90</v>
      </c>
      <c r="D127" t="str">
        <f t="shared" si="3"/>
        <v>no</v>
      </c>
    </row>
    <row r="128" spans="1:4" ht="60" x14ac:dyDescent="0.25">
      <c r="A128" s="2" t="s">
        <v>219</v>
      </c>
      <c r="B128" s="2" t="s">
        <v>488</v>
      </c>
      <c r="D128" t="str">
        <f t="shared" si="3"/>
        <v>no</v>
      </c>
    </row>
    <row r="129" spans="1:4" ht="60" x14ac:dyDescent="0.25">
      <c r="A129" s="2" t="s">
        <v>839</v>
      </c>
      <c r="B129" s="2" t="s">
        <v>520</v>
      </c>
      <c r="D129" t="str">
        <f t="shared" si="3"/>
        <v>no</v>
      </c>
    </row>
    <row r="130" spans="1:4" ht="30" x14ac:dyDescent="0.25">
      <c r="A130" s="2" t="s">
        <v>15</v>
      </c>
      <c r="B130" s="2" t="s">
        <v>682</v>
      </c>
      <c r="D130" t="str">
        <f t="shared" si="3"/>
        <v>no</v>
      </c>
    </row>
    <row r="131" spans="1:4" ht="75" x14ac:dyDescent="0.25">
      <c r="A131" s="2" t="s">
        <v>97</v>
      </c>
      <c r="B131" s="2" t="s">
        <v>564</v>
      </c>
      <c r="D131" t="str">
        <f t="shared" si="3"/>
        <v>no</v>
      </c>
    </row>
    <row r="132" spans="1:4" ht="60" x14ac:dyDescent="0.25">
      <c r="A132" s="2" t="s">
        <v>33</v>
      </c>
      <c r="B132" s="2" t="s">
        <v>536</v>
      </c>
      <c r="D132" t="str">
        <f t="shared" si="3"/>
        <v>no</v>
      </c>
    </row>
    <row r="133" spans="1:4" ht="60" x14ac:dyDescent="0.25">
      <c r="A133" s="2" t="s">
        <v>155</v>
      </c>
      <c r="B133" s="25"/>
      <c r="D133" t="str">
        <f>+IF(A133=B133,"si","no")</f>
        <v>no</v>
      </c>
    </row>
    <row r="134" spans="1:4" ht="60" x14ac:dyDescent="0.25">
      <c r="A134" s="2" t="s">
        <v>344</v>
      </c>
      <c r="B134" s="2" t="s">
        <v>33</v>
      </c>
      <c r="D134" t="str">
        <f t="shared" ref="D134:D144" si="4">+IF(A134=B134,"si","no")</f>
        <v>no</v>
      </c>
    </row>
    <row r="135" spans="1:4" ht="60" x14ac:dyDescent="0.25">
      <c r="A135" s="2" t="s">
        <v>855</v>
      </c>
      <c r="B135" s="2" t="s">
        <v>155</v>
      </c>
      <c r="D135" t="str">
        <f t="shared" si="4"/>
        <v>no</v>
      </c>
    </row>
    <row r="136" spans="1:4" ht="60" x14ac:dyDescent="0.25">
      <c r="A136" s="2" t="s">
        <v>578</v>
      </c>
      <c r="B136" s="2" t="s">
        <v>344</v>
      </c>
      <c r="D136" t="str">
        <f t="shared" si="4"/>
        <v>no</v>
      </c>
    </row>
    <row r="137" spans="1:4" ht="45" x14ac:dyDescent="0.25">
      <c r="A137" s="2" t="s">
        <v>266</v>
      </c>
      <c r="B137" s="2" t="s">
        <v>374</v>
      </c>
      <c r="D137" t="str">
        <f t="shared" si="4"/>
        <v>no</v>
      </c>
    </row>
    <row r="138" spans="1:4" ht="105" x14ac:dyDescent="0.25">
      <c r="A138" s="2" t="s">
        <v>336</v>
      </c>
      <c r="B138" s="2" t="s">
        <v>578</v>
      </c>
      <c r="D138" t="str">
        <f t="shared" si="4"/>
        <v>no</v>
      </c>
    </row>
    <row r="139" spans="1:4" ht="60" x14ac:dyDescent="0.25">
      <c r="A139" s="2" t="s">
        <v>9</v>
      </c>
      <c r="B139" s="2" t="s">
        <v>315</v>
      </c>
      <c r="D139" t="str">
        <f t="shared" si="4"/>
        <v>no</v>
      </c>
    </row>
    <row r="140" spans="1:4" ht="45" x14ac:dyDescent="0.25">
      <c r="A140" s="2" t="s">
        <v>345</v>
      </c>
      <c r="B140" s="2" t="s">
        <v>528</v>
      </c>
      <c r="D140" t="str">
        <f t="shared" si="4"/>
        <v>no</v>
      </c>
    </row>
    <row r="141" spans="1:4" ht="105" x14ac:dyDescent="0.25">
      <c r="A141" s="24" t="s">
        <v>850</v>
      </c>
      <c r="B141" s="2" t="s">
        <v>561</v>
      </c>
      <c r="D141" t="str">
        <f t="shared" si="4"/>
        <v>no</v>
      </c>
    </row>
    <row r="142" spans="1:4" ht="45" x14ac:dyDescent="0.25">
      <c r="A142" s="2" t="s">
        <v>844</v>
      </c>
      <c r="B142" s="2" t="s">
        <v>539</v>
      </c>
      <c r="D142" t="str">
        <f t="shared" si="4"/>
        <v>no</v>
      </c>
    </row>
    <row r="143" spans="1:4" ht="45" x14ac:dyDescent="0.25">
      <c r="A143" s="2" t="s">
        <v>780</v>
      </c>
      <c r="B143" s="2" t="s">
        <v>565</v>
      </c>
      <c r="D143" t="str">
        <f t="shared" si="4"/>
        <v>no</v>
      </c>
    </row>
    <row r="144" spans="1:4" ht="60" x14ac:dyDescent="0.25">
      <c r="A144" s="2" t="s">
        <v>105</v>
      </c>
      <c r="B144" s="2" t="s">
        <v>365</v>
      </c>
      <c r="D144" t="str">
        <f t="shared" si="4"/>
        <v>no</v>
      </c>
    </row>
    <row r="145" spans="1:5" ht="30" x14ac:dyDescent="0.25">
      <c r="A145" s="2" t="s">
        <v>804</v>
      </c>
      <c r="B145" s="25"/>
      <c r="D145" t="str">
        <f>+IF(A145=B145,"si","no")</f>
        <v>no</v>
      </c>
    </row>
    <row r="146" spans="1:5" ht="45" x14ac:dyDescent="0.25">
      <c r="A146" s="2" t="s">
        <v>252</v>
      </c>
      <c r="B146" s="2" t="s">
        <v>704</v>
      </c>
      <c r="D146" t="str">
        <f t="shared" ref="D146:D176" si="5">+IF(A146=B146,"si","no")</f>
        <v>no</v>
      </c>
    </row>
    <row r="147" spans="1:5" ht="75" x14ac:dyDescent="0.25">
      <c r="A147" s="2" t="s">
        <v>782</v>
      </c>
      <c r="B147" s="2" t="s">
        <v>496</v>
      </c>
      <c r="D147" t="str">
        <f t="shared" si="5"/>
        <v>no</v>
      </c>
    </row>
    <row r="148" spans="1:5" ht="75" x14ac:dyDescent="0.25">
      <c r="A148" s="2" t="s">
        <v>148</v>
      </c>
      <c r="B148" s="2" t="s">
        <v>522</v>
      </c>
      <c r="D148" t="str">
        <f t="shared" si="5"/>
        <v>no</v>
      </c>
    </row>
    <row r="149" spans="1:5" ht="45" x14ac:dyDescent="0.25">
      <c r="A149" s="2" t="s">
        <v>794</v>
      </c>
      <c r="B149" s="2" t="s">
        <v>608</v>
      </c>
      <c r="D149" t="str">
        <f t="shared" si="5"/>
        <v>no</v>
      </c>
    </row>
    <row r="150" spans="1:5" ht="30" x14ac:dyDescent="0.25">
      <c r="A150" s="2" t="s">
        <v>807</v>
      </c>
      <c r="B150" s="29" t="s">
        <v>644</v>
      </c>
      <c r="D150" t="str">
        <f t="shared" si="5"/>
        <v>no</v>
      </c>
      <c r="E150">
        <v>11141</v>
      </c>
    </row>
    <row r="151" spans="1:5" ht="75" x14ac:dyDescent="0.25">
      <c r="A151" s="2" t="s">
        <v>781</v>
      </c>
      <c r="B151" s="2" t="s">
        <v>640</v>
      </c>
      <c r="D151" t="str">
        <f t="shared" si="5"/>
        <v>no</v>
      </c>
    </row>
    <row r="152" spans="1:5" ht="75" x14ac:dyDescent="0.25">
      <c r="A152" s="2" t="s">
        <v>231</v>
      </c>
      <c r="B152" s="2" t="s">
        <v>148</v>
      </c>
      <c r="D152" t="str">
        <f t="shared" si="5"/>
        <v>no</v>
      </c>
    </row>
    <row r="153" spans="1:5" ht="45" x14ac:dyDescent="0.25">
      <c r="A153" s="2" t="s">
        <v>888</v>
      </c>
      <c r="B153" s="2" t="s">
        <v>718</v>
      </c>
      <c r="D153" t="str">
        <f t="shared" si="5"/>
        <v>no</v>
      </c>
    </row>
    <row r="154" spans="1:5" ht="30" x14ac:dyDescent="0.25">
      <c r="A154" s="2" t="s">
        <v>819</v>
      </c>
      <c r="B154" s="2" t="s">
        <v>730</v>
      </c>
      <c r="D154" t="str">
        <f t="shared" si="5"/>
        <v>no</v>
      </c>
    </row>
    <row r="155" spans="1:5" ht="45" x14ac:dyDescent="0.25">
      <c r="A155" s="2" t="s">
        <v>271</v>
      </c>
      <c r="B155" s="2" t="s">
        <v>638</v>
      </c>
      <c r="D155" t="str">
        <f t="shared" si="5"/>
        <v>no</v>
      </c>
    </row>
    <row r="156" spans="1:5" ht="45" x14ac:dyDescent="0.25">
      <c r="A156" s="2" t="s">
        <v>778</v>
      </c>
      <c r="B156" s="2" t="s">
        <v>701</v>
      </c>
      <c r="D156" t="str">
        <f t="shared" si="5"/>
        <v>no</v>
      </c>
    </row>
    <row r="157" spans="1:5" ht="60" x14ac:dyDescent="0.25">
      <c r="A157" s="2" t="s">
        <v>857</v>
      </c>
      <c r="B157" s="2" t="s">
        <v>630</v>
      </c>
      <c r="D157" t="str">
        <f t="shared" si="5"/>
        <v>no</v>
      </c>
    </row>
    <row r="158" spans="1:5" ht="45" x14ac:dyDescent="0.25">
      <c r="A158" s="2" t="s">
        <v>67</v>
      </c>
      <c r="B158" s="2" t="s">
        <v>532</v>
      </c>
      <c r="D158" t="str">
        <f t="shared" si="5"/>
        <v>no</v>
      </c>
    </row>
    <row r="159" spans="1:5" ht="90" x14ac:dyDescent="0.25">
      <c r="A159" s="2" t="s">
        <v>366</v>
      </c>
      <c r="B159" s="2" t="s">
        <v>485</v>
      </c>
      <c r="D159" t="str">
        <f t="shared" si="5"/>
        <v>no</v>
      </c>
    </row>
    <row r="160" spans="1:5" ht="57.75" x14ac:dyDescent="0.25">
      <c r="A160" s="22" t="s">
        <v>242</v>
      </c>
      <c r="B160" s="26" t="s">
        <v>316</v>
      </c>
      <c r="D160" t="str">
        <f t="shared" si="5"/>
        <v>no</v>
      </c>
    </row>
    <row r="161" spans="1:4" ht="45" x14ac:dyDescent="0.25">
      <c r="A161" s="2" t="s">
        <v>293</v>
      </c>
      <c r="B161" s="2" t="s">
        <v>705</v>
      </c>
      <c r="D161" t="str">
        <f t="shared" si="5"/>
        <v>no</v>
      </c>
    </row>
    <row r="162" spans="1:4" ht="30" x14ac:dyDescent="0.25">
      <c r="A162" s="2" t="s">
        <v>317</v>
      </c>
      <c r="B162" s="2" t="s">
        <v>526</v>
      </c>
      <c r="D162" t="str">
        <f t="shared" si="5"/>
        <v>no</v>
      </c>
    </row>
    <row r="163" spans="1:4" ht="90" x14ac:dyDescent="0.25">
      <c r="A163" s="2" t="s">
        <v>42</v>
      </c>
      <c r="B163" s="2" t="s">
        <v>366</v>
      </c>
      <c r="D163" t="str">
        <f t="shared" si="5"/>
        <v>no</v>
      </c>
    </row>
    <row r="164" spans="1:4" ht="30" x14ac:dyDescent="0.25">
      <c r="A164" s="2" t="s">
        <v>220</v>
      </c>
      <c r="B164" s="2" t="s">
        <v>697</v>
      </c>
      <c r="D164" t="str">
        <f t="shared" si="5"/>
        <v>no</v>
      </c>
    </row>
    <row r="165" spans="1:4" ht="30" x14ac:dyDescent="0.25">
      <c r="A165" s="2" t="s">
        <v>840</v>
      </c>
      <c r="B165" s="2" t="s">
        <v>602</v>
      </c>
      <c r="D165" t="str">
        <f t="shared" si="5"/>
        <v>no</v>
      </c>
    </row>
    <row r="166" spans="1:4" ht="30" x14ac:dyDescent="0.25">
      <c r="A166" s="2" t="s">
        <v>278</v>
      </c>
      <c r="B166" s="2" t="s">
        <v>317</v>
      </c>
      <c r="D166" t="str">
        <f t="shared" si="5"/>
        <v>no</v>
      </c>
    </row>
    <row r="167" spans="1:4" ht="45" x14ac:dyDescent="0.25">
      <c r="A167" s="22" t="s">
        <v>259</v>
      </c>
      <c r="B167" s="22" t="s">
        <v>752</v>
      </c>
      <c r="D167" t="str">
        <f t="shared" si="5"/>
        <v>no</v>
      </c>
    </row>
    <row r="168" spans="1:4" ht="60" x14ac:dyDescent="0.25">
      <c r="A168" s="2" t="s">
        <v>260</v>
      </c>
      <c r="B168" s="2" t="s">
        <v>667</v>
      </c>
      <c r="D168" t="str">
        <f t="shared" si="5"/>
        <v>no</v>
      </c>
    </row>
    <row r="169" spans="1:4" ht="45" x14ac:dyDescent="0.25">
      <c r="A169" s="2" t="s">
        <v>873</v>
      </c>
      <c r="B169" s="2" t="s">
        <v>346</v>
      </c>
      <c r="D169" t="str">
        <f t="shared" si="5"/>
        <v>no</v>
      </c>
    </row>
    <row r="170" spans="1:4" ht="60" x14ac:dyDescent="0.25">
      <c r="A170" s="2" t="s">
        <v>837</v>
      </c>
      <c r="B170" s="2" t="s">
        <v>587</v>
      </c>
      <c r="D170" t="str">
        <f t="shared" si="5"/>
        <v>no</v>
      </c>
    </row>
    <row r="171" spans="1:4" ht="45" x14ac:dyDescent="0.25">
      <c r="A171" s="2" t="s">
        <v>221</v>
      </c>
      <c r="B171" s="2" t="s">
        <v>259</v>
      </c>
      <c r="D171" t="str">
        <f t="shared" si="5"/>
        <v>no</v>
      </c>
    </row>
    <row r="172" spans="1:4" ht="60" x14ac:dyDescent="0.25">
      <c r="A172" s="2" t="s">
        <v>121</v>
      </c>
      <c r="B172" s="2" t="s">
        <v>260</v>
      </c>
      <c r="D172" t="str">
        <f t="shared" si="5"/>
        <v>no</v>
      </c>
    </row>
    <row r="173" spans="1:4" ht="60" x14ac:dyDescent="0.25">
      <c r="A173" s="2" t="s">
        <v>824</v>
      </c>
      <c r="B173" s="2" t="s">
        <v>648</v>
      </c>
      <c r="D173" t="str">
        <f t="shared" si="5"/>
        <v>no</v>
      </c>
    </row>
    <row r="174" spans="1:4" ht="45" x14ac:dyDescent="0.25">
      <c r="A174" s="2" t="s">
        <v>818</v>
      </c>
      <c r="B174" s="2" t="s">
        <v>690</v>
      </c>
      <c r="D174" t="str">
        <f t="shared" si="5"/>
        <v>no</v>
      </c>
    </row>
    <row r="175" spans="1:4" ht="60" x14ac:dyDescent="0.25">
      <c r="A175" s="2" t="s">
        <v>822</v>
      </c>
      <c r="B175" s="2" t="s">
        <v>668</v>
      </c>
      <c r="D175" t="str">
        <f t="shared" si="5"/>
        <v>no</v>
      </c>
    </row>
    <row r="176" spans="1:4" ht="60" x14ac:dyDescent="0.25">
      <c r="A176" s="2" t="s">
        <v>430</v>
      </c>
      <c r="B176" s="2" t="s">
        <v>635</v>
      </c>
      <c r="D176" t="str">
        <f t="shared" si="5"/>
        <v>no</v>
      </c>
    </row>
    <row r="177" spans="1:4" ht="45" x14ac:dyDescent="0.25">
      <c r="A177" s="25" t="s">
        <v>817</v>
      </c>
      <c r="B177" s="2" t="s">
        <v>720</v>
      </c>
      <c r="D177" t="str">
        <f>+IF(A177=B177,"si","no")</f>
        <v>no</v>
      </c>
    </row>
    <row r="178" spans="1:4" ht="45" x14ac:dyDescent="0.25">
      <c r="A178" s="2" t="s">
        <v>279</v>
      </c>
      <c r="B178" s="2" t="s">
        <v>596</v>
      </c>
      <c r="D178" t="str">
        <f t="shared" ref="D178:D241" si="6">+IF(A178=B178,"si","no")</f>
        <v>no</v>
      </c>
    </row>
    <row r="179" spans="1:4" ht="60" x14ac:dyDescent="0.25">
      <c r="A179" s="2" t="s">
        <v>145</v>
      </c>
      <c r="B179" s="2" t="s">
        <v>412</v>
      </c>
      <c r="D179" t="str">
        <f t="shared" si="6"/>
        <v>no</v>
      </c>
    </row>
    <row r="180" spans="1:4" ht="30" x14ac:dyDescent="0.25">
      <c r="A180" s="2" t="s">
        <v>30</v>
      </c>
      <c r="B180" s="2" t="s">
        <v>629</v>
      </c>
      <c r="D180" t="str">
        <f t="shared" si="6"/>
        <v>no</v>
      </c>
    </row>
    <row r="181" spans="1:4" ht="45" x14ac:dyDescent="0.25">
      <c r="A181" s="2" t="s">
        <v>580</v>
      </c>
      <c r="B181" s="2" t="s">
        <v>595</v>
      </c>
      <c r="D181" t="str">
        <f t="shared" si="6"/>
        <v>no</v>
      </c>
    </row>
    <row r="182" spans="1:4" ht="45" x14ac:dyDescent="0.25">
      <c r="A182" s="2" t="s">
        <v>892</v>
      </c>
      <c r="B182" s="2" t="s">
        <v>586</v>
      </c>
      <c r="D182" t="str">
        <f t="shared" si="6"/>
        <v>no</v>
      </c>
    </row>
    <row r="183" spans="1:4" ht="60" x14ac:dyDescent="0.25">
      <c r="A183" s="2" t="s">
        <v>237</v>
      </c>
      <c r="B183" s="2" t="s">
        <v>145</v>
      </c>
      <c r="D183" t="str">
        <f t="shared" si="6"/>
        <v>no</v>
      </c>
    </row>
    <row r="184" spans="1:4" ht="45" x14ac:dyDescent="0.25">
      <c r="A184" s="2" t="s">
        <v>894</v>
      </c>
      <c r="B184" s="2" t="s">
        <v>674</v>
      </c>
      <c r="D184" t="str">
        <f t="shared" si="6"/>
        <v>no</v>
      </c>
    </row>
    <row r="185" spans="1:4" ht="45" x14ac:dyDescent="0.25">
      <c r="A185" s="2" t="s">
        <v>267</v>
      </c>
      <c r="B185" s="2" t="s">
        <v>580</v>
      </c>
      <c r="D185" t="str">
        <f t="shared" si="6"/>
        <v>no</v>
      </c>
    </row>
    <row r="186" spans="1:4" ht="45" x14ac:dyDescent="0.25">
      <c r="A186" s="2" t="s">
        <v>870</v>
      </c>
      <c r="B186" s="2" t="s">
        <v>280</v>
      </c>
      <c r="D186" t="str">
        <f t="shared" si="6"/>
        <v>no</v>
      </c>
    </row>
    <row r="187" spans="1:4" x14ac:dyDescent="0.25">
      <c r="A187" s="2" t="s">
        <v>438</v>
      </c>
      <c r="B187" s="2" t="s">
        <v>687</v>
      </c>
      <c r="D187" t="str">
        <f t="shared" si="6"/>
        <v>no</v>
      </c>
    </row>
    <row r="188" spans="1:4" ht="60" x14ac:dyDescent="0.25">
      <c r="A188" s="2" t="s">
        <v>23</v>
      </c>
      <c r="B188" s="2" t="s">
        <v>694</v>
      </c>
      <c r="D188" t="str">
        <f t="shared" si="6"/>
        <v>no</v>
      </c>
    </row>
    <row r="189" spans="1:4" ht="60" x14ac:dyDescent="0.25">
      <c r="A189" s="2" t="s">
        <v>883</v>
      </c>
      <c r="B189" s="2" t="s">
        <v>689</v>
      </c>
      <c r="D189" t="str">
        <f t="shared" si="6"/>
        <v>no</v>
      </c>
    </row>
    <row r="190" spans="1:4" ht="30" x14ac:dyDescent="0.25">
      <c r="A190" s="25" t="s">
        <v>68</v>
      </c>
      <c r="B190" s="25" t="s">
        <v>753</v>
      </c>
      <c r="D190" t="str">
        <f t="shared" si="6"/>
        <v>no</v>
      </c>
    </row>
    <row r="191" spans="1:4" ht="30" x14ac:dyDescent="0.25">
      <c r="A191" s="2" t="s">
        <v>809</v>
      </c>
      <c r="B191" s="2" t="s">
        <v>579</v>
      </c>
      <c r="D191" t="str">
        <f t="shared" si="6"/>
        <v>no</v>
      </c>
    </row>
    <row r="192" spans="1:4" ht="30" x14ac:dyDescent="0.25">
      <c r="A192" s="2" t="s">
        <v>272</v>
      </c>
      <c r="B192" s="2" t="s">
        <v>544</v>
      </c>
      <c r="D192" t="str">
        <f t="shared" si="6"/>
        <v>no</v>
      </c>
    </row>
    <row r="193" spans="1:4" ht="30" x14ac:dyDescent="0.25">
      <c r="A193" s="2" t="s">
        <v>273</v>
      </c>
      <c r="B193" s="2" t="s">
        <v>23</v>
      </c>
      <c r="D193" t="str">
        <f t="shared" si="6"/>
        <v>no</v>
      </c>
    </row>
    <row r="194" spans="1:4" ht="114.75" x14ac:dyDescent="0.25">
      <c r="A194" s="26" t="s">
        <v>863</v>
      </c>
      <c r="B194" s="26" t="s">
        <v>582</v>
      </c>
      <c r="D194" t="str">
        <f t="shared" si="6"/>
        <v>no</v>
      </c>
    </row>
    <row r="195" spans="1:4" ht="60" x14ac:dyDescent="0.25">
      <c r="A195" s="2" t="s">
        <v>878</v>
      </c>
      <c r="B195" s="2" t="s">
        <v>711</v>
      </c>
      <c r="D195" t="str">
        <f t="shared" si="6"/>
        <v>no</v>
      </c>
    </row>
    <row r="196" spans="1:4" ht="30" x14ac:dyDescent="0.25">
      <c r="A196" s="2" t="s">
        <v>852</v>
      </c>
      <c r="B196" s="2" t="s">
        <v>736</v>
      </c>
      <c r="D196" t="str">
        <f t="shared" si="6"/>
        <v>no</v>
      </c>
    </row>
    <row r="197" spans="1:4" ht="30" x14ac:dyDescent="0.25">
      <c r="A197" s="2" t="s">
        <v>825</v>
      </c>
      <c r="B197" s="2" t="s">
        <v>531</v>
      </c>
      <c r="D197" t="str">
        <f t="shared" si="6"/>
        <v>no</v>
      </c>
    </row>
    <row r="198" spans="1:4" ht="30" x14ac:dyDescent="0.25">
      <c r="A198" s="2" t="s">
        <v>431</v>
      </c>
      <c r="B198" s="2" t="s">
        <v>530</v>
      </c>
      <c r="D198" t="str">
        <f t="shared" si="6"/>
        <v>no</v>
      </c>
    </row>
    <row r="199" spans="1:4" ht="105" x14ac:dyDescent="0.25">
      <c r="A199" s="2" t="s">
        <v>69</v>
      </c>
      <c r="B199" s="2" t="s">
        <v>328</v>
      </c>
      <c r="D199" t="str">
        <f t="shared" si="6"/>
        <v>no</v>
      </c>
    </row>
    <row r="200" spans="1:4" ht="60" x14ac:dyDescent="0.25">
      <c r="A200" s="2" t="s">
        <v>407</v>
      </c>
      <c r="B200" s="2" t="s">
        <v>248</v>
      </c>
      <c r="D200" t="str">
        <f t="shared" si="6"/>
        <v>no</v>
      </c>
    </row>
    <row r="201" spans="1:4" ht="75" x14ac:dyDescent="0.25">
      <c r="A201" s="2" t="s">
        <v>792</v>
      </c>
      <c r="B201" s="2" t="s">
        <v>367</v>
      </c>
      <c r="D201" t="str">
        <f t="shared" si="6"/>
        <v>no</v>
      </c>
    </row>
    <row r="202" spans="1:4" ht="45" x14ac:dyDescent="0.25">
      <c r="A202" s="2" t="s">
        <v>466</v>
      </c>
      <c r="B202" s="2" t="s">
        <v>611</v>
      </c>
      <c r="D202" t="str">
        <f t="shared" si="6"/>
        <v>no</v>
      </c>
    </row>
    <row r="203" spans="1:4" ht="30" x14ac:dyDescent="0.25">
      <c r="A203" s="2" t="s">
        <v>417</v>
      </c>
      <c r="B203" s="2" t="s">
        <v>632</v>
      </c>
      <c r="D203" t="str">
        <f t="shared" si="6"/>
        <v>no</v>
      </c>
    </row>
    <row r="204" spans="1:4" ht="30" x14ac:dyDescent="0.25">
      <c r="A204" s="2" t="s">
        <v>232</v>
      </c>
      <c r="B204" s="2" t="s">
        <v>707</v>
      </c>
      <c r="D204" t="str">
        <f t="shared" si="6"/>
        <v>no</v>
      </c>
    </row>
    <row r="205" spans="1:4" ht="60" x14ac:dyDescent="0.25">
      <c r="A205" s="2" t="s">
        <v>337</v>
      </c>
      <c r="B205" s="2" t="s">
        <v>624</v>
      </c>
      <c r="D205" t="str">
        <f t="shared" si="6"/>
        <v>no</v>
      </c>
    </row>
    <row r="206" spans="1:4" ht="75" x14ac:dyDescent="0.25">
      <c r="A206" s="2" t="s">
        <v>880</v>
      </c>
      <c r="B206" s="2" t="s">
        <v>713</v>
      </c>
      <c r="D206" t="str">
        <f t="shared" si="6"/>
        <v>no</v>
      </c>
    </row>
    <row r="207" spans="1:4" ht="45" x14ac:dyDescent="0.25">
      <c r="A207" s="2" t="s">
        <v>249</v>
      </c>
      <c r="B207" s="2" t="s">
        <v>614</v>
      </c>
      <c r="D207" t="str">
        <f t="shared" si="6"/>
        <v>no</v>
      </c>
    </row>
    <row r="208" spans="1:4" ht="45" x14ac:dyDescent="0.25">
      <c r="A208" s="2" t="s">
        <v>893</v>
      </c>
      <c r="B208" s="2" t="s">
        <v>417</v>
      </c>
      <c r="D208" t="str">
        <f t="shared" si="6"/>
        <v>no</v>
      </c>
    </row>
    <row r="209" spans="1:4" ht="30" x14ac:dyDescent="0.25">
      <c r="A209" s="2" t="s">
        <v>812</v>
      </c>
      <c r="B209" s="2" t="s">
        <v>699</v>
      </c>
      <c r="D209" t="str">
        <f t="shared" si="6"/>
        <v>no</v>
      </c>
    </row>
    <row r="210" spans="1:4" ht="45" x14ac:dyDescent="0.25">
      <c r="A210" s="2" t="s">
        <v>134</v>
      </c>
      <c r="B210" s="25"/>
      <c r="D210" t="str">
        <f t="shared" si="6"/>
        <v>no</v>
      </c>
    </row>
    <row r="211" spans="1:4" ht="60" x14ac:dyDescent="0.25">
      <c r="A211" s="2" t="s">
        <v>777</v>
      </c>
      <c r="B211" s="2" t="s">
        <v>562</v>
      </c>
      <c r="D211" t="str">
        <f t="shared" si="6"/>
        <v>no</v>
      </c>
    </row>
    <row r="212" spans="1:4" ht="30" x14ac:dyDescent="0.25">
      <c r="A212" s="25" t="s">
        <v>467</v>
      </c>
      <c r="B212" s="2" t="s">
        <v>589</v>
      </c>
      <c r="D212" t="str">
        <f t="shared" si="6"/>
        <v>no</v>
      </c>
    </row>
    <row r="213" spans="1:4" ht="45" x14ac:dyDescent="0.25">
      <c r="A213" s="2" t="s">
        <v>829</v>
      </c>
      <c r="B213" s="2" t="s">
        <v>588</v>
      </c>
      <c r="D213" t="str">
        <f t="shared" si="6"/>
        <v>no</v>
      </c>
    </row>
    <row r="214" spans="1:4" ht="45" x14ac:dyDescent="0.25">
      <c r="A214" s="2" t="s">
        <v>16</v>
      </c>
      <c r="B214" s="2" t="s">
        <v>688</v>
      </c>
      <c r="D214" t="str">
        <f t="shared" si="6"/>
        <v>no</v>
      </c>
    </row>
    <row r="215" spans="1:4" ht="45" x14ac:dyDescent="0.25">
      <c r="A215" s="2" t="s">
        <v>493</v>
      </c>
      <c r="B215" s="2" t="s">
        <v>542</v>
      </c>
      <c r="D215" t="str">
        <f t="shared" si="6"/>
        <v>no</v>
      </c>
    </row>
    <row r="216" spans="1:4" ht="45" x14ac:dyDescent="0.25">
      <c r="A216" s="2" t="s">
        <v>238</v>
      </c>
      <c r="B216" s="2" t="s">
        <v>134</v>
      </c>
      <c r="D216" t="str">
        <f t="shared" si="6"/>
        <v>no</v>
      </c>
    </row>
    <row r="217" spans="1:4" ht="30" x14ac:dyDescent="0.25">
      <c r="A217" s="2" t="s">
        <v>468</v>
      </c>
      <c r="B217" s="2" t="s">
        <v>482</v>
      </c>
      <c r="D217" t="str">
        <f t="shared" si="6"/>
        <v>no</v>
      </c>
    </row>
    <row r="218" spans="1:4" ht="30" x14ac:dyDescent="0.25">
      <c r="A218" s="2" t="s">
        <v>233</v>
      </c>
      <c r="B218" s="25"/>
      <c r="D218" t="str">
        <f t="shared" si="6"/>
        <v>no</v>
      </c>
    </row>
    <row r="219" spans="1:4" ht="90" x14ac:dyDescent="0.25">
      <c r="A219" s="2" t="s">
        <v>858</v>
      </c>
      <c r="B219" s="2" t="s">
        <v>549</v>
      </c>
      <c r="D219" t="str">
        <f t="shared" si="6"/>
        <v>no</v>
      </c>
    </row>
    <row r="220" spans="1:4" ht="45" x14ac:dyDescent="0.25">
      <c r="A220" s="2" t="s">
        <v>98</v>
      </c>
      <c r="B220" s="2" t="s">
        <v>16</v>
      </c>
      <c r="D220" t="str">
        <f t="shared" si="6"/>
        <v>no</v>
      </c>
    </row>
    <row r="221" spans="1:4" ht="45" x14ac:dyDescent="0.25">
      <c r="A221" s="2" t="s">
        <v>830</v>
      </c>
      <c r="B221" s="2" t="s">
        <v>493</v>
      </c>
      <c r="D221" t="str">
        <f t="shared" si="6"/>
        <v>no</v>
      </c>
    </row>
    <row r="222" spans="1:4" ht="30" x14ac:dyDescent="0.25">
      <c r="A222" s="2" t="s">
        <v>827</v>
      </c>
      <c r="B222" s="2" t="s">
        <v>695</v>
      </c>
      <c r="D222" t="str">
        <f t="shared" si="6"/>
        <v>no</v>
      </c>
    </row>
    <row r="223" spans="1:4" ht="30" x14ac:dyDescent="0.25">
      <c r="A223" s="2" t="s">
        <v>422</v>
      </c>
      <c r="B223" s="2" t="s">
        <v>610</v>
      </c>
      <c r="D223" t="str">
        <f t="shared" si="6"/>
        <v>no</v>
      </c>
    </row>
    <row r="224" spans="1:4" x14ac:dyDescent="0.25">
      <c r="A224" s="2" t="s">
        <v>225</v>
      </c>
      <c r="B224" s="25"/>
      <c r="D224" t="str">
        <f t="shared" si="6"/>
        <v>no</v>
      </c>
    </row>
    <row r="225" spans="1:4" ht="90" x14ac:dyDescent="0.25">
      <c r="A225" s="2" t="s">
        <v>810</v>
      </c>
      <c r="B225" s="2" t="s">
        <v>318</v>
      </c>
      <c r="D225" t="str">
        <f t="shared" si="6"/>
        <v>no</v>
      </c>
    </row>
    <row r="226" spans="1:4" ht="45" x14ac:dyDescent="0.25">
      <c r="A226" s="2" t="s">
        <v>442</v>
      </c>
      <c r="B226" s="2" t="s">
        <v>98</v>
      </c>
      <c r="D226" t="str">
        <f t="shared" si="6"/>
        <v>no</v>
      </c>
    </row>
    <row r="227" spans="1:4" ht="30" x14ac:dyDescent="0.25">
      <c r="A227" s="2" t="s">
        <v>17</v>
      </c>
      <c r="B227" s="2" t="s">
        <v>550</v>
      </c>
      <c r="D227" t="str">
        <f t="shared" si="6"/>
        <v>no</v>
      </c>
    </row>
    <row r="228" spans="1:4" ht="30" x14ac:dyDescent="0.25">
      <c r="A228" s="2" t="s">
        <v>77</v>
      </c>
      <c r="B228" s="2" t="s">
        <v>545</v>
      </c>
      <c r="D228" t="str">
        <f t="shared" si="6"/>
        <v>no</v>
      </c>
    </row>
    <row r="229" spans="1:4" ht="30" x14ac:dyDescent="0.25">
      <c r="A229" s="2" t="s">
        <v>305</v>
      </c>
      <c r="B229" s="2" t="s">
        <v>619</v>
      </c>
      <c r="D229" t="str">
        <f t="shared" si="6"/>
        <v>no</v>
      </c>
    </row>
    <row r="230" spans="1:4" ht="30" x14ac:dyDescent="0.25">
      <c r="A230" s="2" t="s">
        <v>469</v>
      </c>
      <c r="B230" s="2" t="s">
        <v>680</v>
      </c>
      <c r="D230" t="str">
        <f t="shared" si="6"/>
        <v>no</v>
      </c>
    </row>
    <row r="231" spans="1:4" ht="30" x14ac:dyDescent="0.25">
      <c r="A231" s="2" t="s">
        <v>10</v>
      </c>
      <c r="B231" s="2" t="s">
        <v>551</v>
      </c>
      <c r="D231" t="str">
        <f t="shared" si="6"/>
        <v>no</v>
      </c>
    </row>
    <row r="232" spans="1:4" ht="60" x14ac:dyDescent="0.25">
      <c r="A232" s="2" t="s">
        <v>375</v>
      </c>
      <c r="B232" s="2" t="s">
        <v>534</v>
      </c>
      <c r="D232" t="str">
        <f t="shared" si="6"/>
        <v>no</v>
      </c>
    </row>
    <row r="233" spans="1:4" ht="60" x14ac:dyDescent="0.25">
      <c r="A233" s="2" t="s">
        <v>182</v>
      </c>
      <c r="B233" s="2" t="s">
        <v>77</v>
      </c>
      <c r="D233" t="str">
        <f t="shared" si="6"/>
        <v>no</v>
      </c>
    </row>
    <row r="234" spans="1:4" ht="30" x14ac:dyDescent="0.25">
      <c r="A234" s="2" t="s">
        <v>166</v>
      </c>
      <c r="B234" s="2" t="s">
        <v>517</v>
      </c>
      <c r="D234" t="str">
        <f t="shared" si="6"/>
        <v>no</v>
      </c>
    </row>
    <row r="235" spans="1:4" ht="30" x14ac:dyDescent="0.25">
      <c r="A235" s="2" t="s">
        <v>180</v>
      </c>
      <c r="B235" s="2" t="s">
        <v>664</v>
      </c>
      <c r="D235" t="str">
        <f t="shared" si="6"/>
        <v>no</v>
      </c>
    </row>
    <row r="236" spans="1:4" ht="30" x14ac:dyDescent="0.25">
      <c r="A236" s="2" t="s">
        <v>158</v>
      </c>
      <c r="B236" s="2" t="s">
        <v>612</v>
      </c>
      <c r="D236" t="str">
        <f t="shared" si="6"/>
        <v>no</v>
      </c>
    </row>
    <row r="237" spans="1:4" ht="30" x14ac:dyDescent="0.25">
      <c r="A237" s="2" t="s">
        <v>803</v>
      </c>
      <c r="B237" s="2" t="s">
        <v>10</v>
      </c>
      <c r="D237" t="str">
        <f t="shared" si="6"/>
        <v>no</v>
      </c>
    </row>
    <row r="238" spans="1:4" ht="60" x14ac:dyDescent="0.25">
      <c r="A238" s="2" t="s">
        <v>881</v>
      </c>
      <c r="B238" s="2" t="s">
        <v>575</v>
      </c>
      <c r="D238" t="str">
        <f t="shared" si="6"/>
        <v>no</v>
      </c>
    </row>
    <row r="239" spans="1:4" ht="60" x14ac:dyDescent="0.25">
      <c r="A239" s="2" t="s">
        <v>814</v>
      </c>
      <c r="B239" s="2" t="s">
        <v>505</v>
      </c>
      <c r="D239" t="str">
        <f t="shared" si="6"/>
        <v>no</v>
      </c>
    </row>
    <row r="240" spans="1:4" ht="30" x14ac:dyDescent="0.25">
      <c r="A240" s="2" t="s">
        <v>834</v>
      </c>
      <c r="B240" s="2" t="s">
        <v>519</v>
      </c>
      <c r="D240" t="str">
        <f t="shared" si="6"/>
        <v>no</v>
      </c>
    </row>
    <row r="241" spans="1:4" ht="75" x14ac:dyDescent="0.25">
      <c r="A241" s="2" t="s">
        <v>866</v>
      </c>
      <c r="B241" s="2" t="s">
        <v>506</v>
      </c>
      <c r="D241" t="str">
        <f t="shared" si="6"/>
        <v>no</v>
      </c>
    </row>
    <row r="242" spans="1:4" ht="45" x14ac:dyDescent="0.25">
      <c r="A242" s="2" t="s">
        <v>851</v>
      </c>
      <c r="B242" s="2" t="s">
        <v>158</v>
      </c>
      <c r="D242" t="str">
        <f t="shared" ref="D242:D247" si="7">+IF(A242=B242,"si","no")</f>
        <v>no</v>
      </c>
    </row>
    <row r="243" spans="1:4" ht="30" x14ac:dyDescent="0.25">
      <c r="A243" s="2" t="s">
        <v>70</v>
      </c>
      <c r="B243" s="2" t="s">
        <v>521</v>
      </c>
      <c r="D243" t="str">
        <f t="shared" si="7"/>
        <v>no</v>
      </c>
    </row>
    <row r="244" spans="1:4" ht="60" x14ac:dyDescent="0.25">
      <c r="A244" s="2" t="s">
        <v>306</v>
      </c>
      <c r="B244" s="2" t="s">
        <v>523</v>
      </c>
      <c r="D244" t="str">
        <f t="shared" si="7"/>
        <v>no</v>
      </c>
    </row>
    <row r="245" spans="1:4" ht="45" x14ac:dyDescent="0.25">
      <c r="A245" s="2" t="s">
        <v>71</v>
      </c>
      <c r="B245" s="2" t="s">
        <v>620</v>
      </c>
      <c r="D245" t="str">
        <f t="shared" si="7"/>
        <v>no</v>
      </c>
    </row>
    <row r="246" spans="1:4" ht="30" x14ac:dyDescent="0.25">
      <c r="A246" s="2" t="s">
        <v>791</v>
      </c>
      <c r="B246" s="2" t="s">
        <v>592</v>
      </c>
      <c r="D246" t="str">
        <f t="shared" si="7"/>
        <v>no</v>
      </c>
    </row>
    <row r="247" spans="1:4" ht="75" x14ac:dyDescent="0.25">
      <c r="A247" s="2" t="s">
        <v>896</v>
      </c>
      <c r="B247" s="2" t="s">
        <v>322</v>
      </c>
      <c r="D247" t="str">
        <f t="shared" si="7"/>
        <v>no</v>
      </c>
    </row>
    <row r="248" spans="1:4" ht="45" x14ac:dyDescent="0.25">
      <c r="A248" s="22" t="s">
        <v>877</v>
      </c>
      <c r="B248" s="26" t="s">
        <v>759</v>
      </c>
      <c r="D248" t="str">
        <f>+IF(A248=B248,"si","no")</f>
        <v>no</v>
      </c>
    </row>
    <row r="249" spans="1:4" ht="30" x14ac:dyDescent="0.25">
      <c r="A249" s="2" t="s">
        <v>828</v>
      </c>
      <c r="B249" s="2" t="s">
        <v>709</v>
      </c>
      <c r="D249" t="str">
        <f t="shared" ref="D249:D250" si="8">+IF(A249=B249,"si","no")</f>
        <v>no</v>
      </c>
    </row>
    <row r="250" spans="1:4" ht="29.25" x14ac:dyDescent="0.25">
      <c r="A250" s="26" t="s">
        <v>836</v>
      </c>
      <c r="B250" s="26" t="s">
        <v>760</v>
      </c>
      <c r="D250" t="str">
        <f t="shared" si="8"/>
        <v>no</v>
      </c>
    </row>
    <row r="251" spans="1:4" ht="30" x14ac:dyDescent="0.25">
      <c r="A251" s="2" t="s">
        <v>895</v>
      </c>
      <c r="B251" s="27"/>
      <c r="D251" t="str">
        <f>+IF(A251=B251,"si","no")</f>
        <v>no</v>
      </c>
    </row>
    <row r="252" spans="1:4" ht="30" x14ac:dyDescent="0.25">
      <c r="A252" s="2" t="s">
        <v>776</v>
      </c>
      <c r="B252" s="2" t="s">
        <v>72</v>
      </c>
      <c r="D252" t="str">
        <f t="shared" ref="D252:D260" si="9">+IF(A252=B252,"si","no")</f>
        <v>no</v>
      </c>
    </row>
    <row r="253" spans="1:4" ht="45" x14ac:dyDescent="0.25">
      <c r="A253" s="2" t="s">
        <v>295</v>
      </c>
      <c r="B253" s="2" t="s">
        <v>696</v>
      </c>
      <c r="D253" t="str">
        <f t="shared" si="9"/>
        <v>no</v>
      </c>
    </row>
    <row r="254" spans="1:4" ht="45" x14ac:dyDescent="0.25">
      <c r="A254" s="2" t="s">
        <v>413</v>
      </c>
      <c r="B254" s="2" t="s">
        <v>604</v>
      </c>
      <c r="D254" t="str">
        <f t="shared" si="9"/>
        <v>no</v>
      </c>
    </row>
    <row r="255" spans="1:4" ht="45" x14ac:dyDescent="0.25">
      <c r="A255" s="2" t="s">
        <v>122</v>
      </c>
      <c r="B255" s="2" t="s">
        <v>548</v>
      </c>
      <c r="D255" t="str">
        <f t="shared" si="9"/>
        <v>no</v>
      </c>
    </row>
    <row r="256" spans="1:4" ht="45" x14ac:dyDescent="0.25">
      <c r="A256" s="2" t="s">
        <v>118</v>
      </c>
      <c r="B256" s="2" t="s">
        <v>623</v>
      </c>
      <c r="D256" t="str">
        <f t="shared" si="9"/>
        <v>no</v>
      </c>
    </row>
    <row r="257" spans="1:4" ht="45" x14ac:dyDescent="0.25">
      <c r="A257" s="2" t="s">
        <v>226</v>
      </c>
      <c r="B257" s="2" t="s">
        <v>691</v>
      </c>
      <c r="D257" t="str">
        <f t="shared" si="9"/>
        <v>no</v>
      </c>
    </row>
    <row r="258" spans="1:4" ht="45" x14ac:dyDescent="0.25">
      <c r="A258" s="2" t="s">
        <v>253</v>
      </c>
      <c r="B258" s="2" t="s">
        <v>480</v>
      </c>
      <c r="D258" t="str">
        <f t="shared" si="9"/>
        <v>no</v>
      </c>
    </row>
    <row r="259" spans="1:4" ht="30" x14ac:dyDescent="0.25">
      <c r="A259" s="2" t="s">
        <v>432</v>
      </c>
      <c r="B259" s="2" t="s">
        <v>679</v>
      </c>
      <c r="D259" t="str">
        <f t="shared" si="9"/>
        <v>no</v>
      </c>
    </row>
    <row r="260" spans="1:4" ht="30" x14ac:dyDescent="0.25">
      <c r="A260" s="2" t="s">
        <v>129</v>
      </c>
      <c r="B260" s="2" t="s">
        <v>636</v>
      </c>
      <c r="D260" t="str">
        <f t="shared" si="9"/>
        <v>no</v>
      </c>
    </row>
    <row r="261" spans="1:4" ht="90" x14ac:dyDescent="0.25">
      <c r="A261" s="2" t="s">
        <v>352</v>
      </c>
      <c r="B261" s="25"/>
      <c r="D261" t="str">
        <f>+IF(A261=B261,"si","no")</f>
        <v>no</v>
      </c>
    </row>
    <row r="262" spans="1:4" ht="45" x14ac:dyDescent="0.25">
      <c r="A262" s="2" t="s">
        <v>91</v>
      </c>
      <c r="B262" s="2" t="s">
        <v>671</v>
      </c>
      <c r="D262" t="str">
        <f t="shared" ref="D262:D301" si="10">+IF(A262=B262,"si","no")</f>
        <v>no</v>
      </c>
    </row>
    <row r="263" spans="1:4" ht="45" x14ac:dyDescent="0.25">
      <c r="A263" s="2" t="s">
        <v>123</v>
      </c>
      <c r="B263" s="2" t="s">
        <v>226</v>
      </c>
      <c r="D263" t="str">
        <f t="shared" si="10"/>
        <v>no</v>
      </c>
    </row>
    <row r="264" spans="1:4" ht="45" x14ac:dyDescent="0.25">
      <c r="A264" s="2" t="s">
        <v>897</v>
      </c>
      <c r="B264" s="2" t="s">
        <v>606</v>
      </c>
      <c r="D264" t="str">
        <f t="shared" si="10"/>
        <v>no</v>
      </c>
    </row>
    <row r="265" spans="1:4" ht="57.75" x14ac:dyDescent="0.25">
      <c r="A265" s="24" t="s">
        <v>111</v>
      </c>
      <c r="B265" s="24" t="s">
        <v>628</v>
      </c>
      <c r="D265" t="str">
        <f t="shared" si="10"/>
        <v>no</v>
      </c>
    </row>
    <row r="266" spans="1:4" ht="75" x14ac:dyDescent="0.25">
      <c r="A266" s="22" t="s">
        <v>369</v>
      </c>
      <c r="B266" s="22" t="s">
        <v>637</v>
      </c>
      <c r="D266" t="str">
        <f t="shared" si="10"/>
        <v>no</v>
      </c>
    </row>
    <row r="267" spans="1:4" ht="90" x14ac:dyDescent="0.25">
      <c r="A267" s="2" t="s">
        <v>370</v>
      </c>
      <c r="B267" s="2" t="s">
        <v>567</v>
      </c>
      <c r="D267" t="str">
        <f t="shared" si="10"/>
        <v>no</v>
      </c>
    </row>
    <row r="268" spans="1:4" ht="30" x14ac:dyDescent="0.25">
      <c r="A268" s="2" t="s">
        <v>73</v>
      </c>
      <c r="B268" s="2" t="s">
        <v>91</v>
      </c>
      <c r="D268" t="str">
        <f t="shared" si="10"/>
        <v>no</v>
      </c>
    </row>
    <row r="269" spans="1:4" ht="30" x14ac:dyDescent="0.25">
      <c r="A269" s="2" t="s">
        <v>64</v>
      </c>
      <c r="B269" s="2" t="s">
        <v>670</v>
      </c>
      <c r="D269" t="str">
        <f t="shared" si="10"/>
        <v>no</v>
      </c>
    </row>
    <row r="270" spans="1:4" ht="30" x14ac:dyDescent="0.25">
      <c r="A270" s="2" t="s">
        <v>80</v>
      </c>
      <c r="B270" s="2" t="s">
        <v>698</v>
      </c>
      <c r="D270" t="str">
        <f t="shared" si="10"/>
        <v>no</v>
      </c>
    </row>
    <row r="271" spans="1:4" ht="60" x14ac:dyDescent="0.25">
      <c r="A271" s="2" t="s">
        <v>78</v>
      </c>
      <c r="B271" s="2" t="s">
        <v>487</v>
      </c>
      <c r="D271" t="str">
        <f t="shared" si="10"/>
        <v>no</v>
      </c>
    </row>
    <row r="272" spans="1:4" ht="75" x14ac:dyDescent="0.25">
      <c r="A272" s="2" t="s">
        <v>841</v>
      </c>
      <c r="B272" s="2" t="s">
        <v>369</v>
      </c>
      <c r="D272" t="str">
        <f t="shared" si="10"/>
        <v>no</v>
      </c>
    </row>
    <row r="273" spans="1:5" ht="45" x14ac:dyDescent="0.25">
      <c r="A273" s="2" t="s">
        <v>354</v>
      </c>
      <c r="B273" s="2" t="s">
        <v>370</v>
      </c>
      <c r="D273" t="str">
        <f t="shared" si="10"/>
        <v>no</v>
      </c>
    </row>
    <row r="274" spans="1:5" x14ac:dyDescent="0.25">
      <c r="A274" s="2" t="s">
        <v>34</v>
      </c>
      <c r="B274" s="2" t="s">
        <v>706</v>
      </c>
      <c r="D274" t="str">
        <f t="shared" si="10"/>
        <v>no</v>
      </c>
    </row>
    <row r="275" spans="1:5" x14ac:dyDescent="0.25">
      <c r="A275" s="2" t="s">
        <v>808</v>
      </c>
      <c r="B275" s="2" t="s">
        <v>717</v>
      </c>
      <c r="D275" t="str">
        <f t="shared" si="10"/>
        <v>no</v>
      </c>
    </row>
    <row r="276" spans="1:5" ht="30" x14ac:dyDescent="0.25">
      <c r="A276" s="25" t="s">
        <v>408</v>
      </c>
      <c r="B276" s="25" t="s">
        <v>715</v>
      </c>
      <c r="D276" t="str">
        <f t="shared" si="10"/>
        <v>no</v>
      </c>
    </row>
    <row r="277" spans="1:5" ht="30" x14ac:dyDescent="0.25">
      <c r="A277" s="25" t="s">
        <v>460</v>
      </c>
      <c r="B277" s="2" t="s">
        <v>644</v>
      </c>
      <c r="D277" t="str">
        <f>+IF(A277=B277,"si","no")</f>
        <v>no</v>
      </c>
      <c r="E277">
        <v>11142</v>
      </c>
    </row>
    <row r="278" spans="1:5" ht="30" x14ac:dyDescent="0.25">
      <c r="A278" s="2" t="s">
        <v>779</v>
      </c>
      <c r="B278" s="2" t="s">
        <v>712</v>
      </c>
      <c r="D278" t="str">
        <f>+IF(A278=B278,"si","no")</f>
        <v>no</v>
      </c>
    </row>
    <row r="279" spans="1:5" ht="75" x14ac:dyDescent="0.25">
      <c r="A279" s="2" t="s">
        <v>45</v>
      </c>
      <c r="B279" s="2" t="s">
        <v>353</v>
      </c>
      <c r="D279" t="str">
        <f t="shared" si="10"/>
        <v>no</v>
      </c>
    </row>
    <row r="280" spans="1:5" ht="30" x14ac:dyDescent="0.25">
      <c r="A280" s="2" t="s">
        <v>639</v>
      </c>
      <c r="B280" s="2" t="s">
        <v>354</v>
      </c>
      <c r="D280" t="str">
        <f t="shared" si="10"/>
        <v>no</v>
      </c>
    </row>
    <row r="281" spans="1:5" ht="60" x14ac:dyDescent="0.25">
      <c r="A281" s="2" t="s">
        <v>813</v>
      </c>
      <c r="B281" s="2" t="s">
        <v>492</v>
      </c>
      <c r="D281" t="str">
        <f t="shared" si="10"/>
        <v>no</v>
      </c>
    </row>
    <row r="282" spans="1:5" ht="30" x14ac:dyDescent="0.25">
      <c r="A282" s="2" t="s">
        <v>821</v>
      </c>
      <c r="B282" s="2" t="s">
        <v>732</v>
      </c>
      <c r="D282" t="str">
        <f t="shared" si="10"/>
        <v>no</v>
      </c>
    </row>
    <row r="283" spans="1:5" ht="45" x14ac:dyDescent="0.25">
      <c r="A283" s="2" t="s">
        <v>790</v>
      </c>
      <c r="B283" s="2" t="s">
        <v>627</v>
      </c>
      <c r="D283" t="str">
        <f t="shared" si="10"/>
        <v>no</v>
      </c>
    </row>
    <row r="284" spans="1:5" ht="75" x14ac:dyDescent="0.25">
      <c r="A284" s="2" t="s">
        <v>151</v>
      </c>
      <c r="B284" s="2" t="s">
        <v>594</v>
      </c>
      <c r="D284" t="str">
        <f t="shared" si="10"/>
        <v>no</v>
      </c>
    </row>
    <row r="285" spans="1:5" ht="30" x14ac:dyDescent="0.25">
      <c r="A285" s="2" t="s">
        <v>371</v>
      </c>
      <c r="B285" s="2" t="s">
        <v>486</v>
      </c>
      <c r="D285" t="str">
        <f t="shared" si="10"/>
        <v>no</v>
      </c>
    </row>
    <row r="286" spans="1:5" ht="30" x14ac:dyDescent="0.25">
      <c r="A286" s="2" t="s">
        <v>833</v>
      </c>
      <c r="B286" s="2" t="s">
        <v>734</v>
      </c>
      <c r="D286" t="str">
        <f t="shared" si="10"/>
        <v>no</v>
      </c>
    </row>
    <row r="287" spans="1:5" ht="75" x14ac:dyDescent="0.25">
      <c r="A287" s="2" t="s">
        <v>838</v>
      </c>
      <c r="B287" s="2" t="s">
        <v>639</v>
      </c>
      <c r="D287" t="str">
        <f t="shared" si="10"/>
        <v>no</v>
      </c>
    </row>
    <row r="288" spans="1:5" ht="45" x14ac:dyDescent="0.25">
      <c r="A288" s="2" t="s">
        <v>867</v>
      </c>
      <c r="B288" s="2" t="s">
        <v>543</v>
      </c>
      <c r="D288" t="str">
        <f t="shared" si="10"/>
        <v>no</v>
      </c>
    </row>
    <row r="289" spans="1:4" ht="60" x14ac:dyDescent="0.25">
      <c r="A289" s="2" t="s">
        <v>815</v>
      </c>
      <c r="B289" s="2" t="s">
        <v>634</v>
      </c>
      <c r="D289" t="str">
        <f t="shared" si="10"/>
        <v>no</v>
      </c>
    </row>
    <row r="290" spans="1:4" ht="45" x14ac:dyDescent="0.25">
      <c r="A290" s="2" t="s">
        <v>470</v>
      </c>
      <c r="B290" s="2" t="s">
        <v>99</v>
      </c>
      <c r="D290" t="str">
        <f t="shared" si="10"/>
        <v>no</v>
      </c>
    </row>
    <row r="291" spans="1:4" ht="75" x14ac:dyDescent="0.25">
      <c r="A291" s="2" t="s">
        <v>55</v>
      </c>
      <c r="B291" s="2" t="s">
        <v>484</v>
      </c>
      <c r="D291" t="str">
        <f t="shared" si="10"/>
        <v>no</v>
      </c>
    </row>
    <row r="292" spans="1:4" ht="60" x14ac:dyDescent="0.25">
      <c r="A292" s="2" t="s">
        <v>789</v>
      </c>
      <c r="B292" s="2" t="s">
        <v>371</v>
      </c>
      <c r="D292" t="str">
        <f t="shared" si="10"/>
        <v>no</v>
      </c>
    </row>
    <row r="293" spans="1:4" ht="30" x14ac:dyDescent="0.25">
      <c r="A293" s="2" t="s">
        <v>131</v>
      </c>
      <c r="B293" s="2" t="s">
        <v>618</v>
      </c>
      <c r="D293" t="str">
        <f t="shared" si="10"/>
        <v>no</v>
      </c>
    </row>
    <row r="294" spans="1:4" ht="75" x14ac:dyDescent="0.25">
      <c r="A294" s="2" t="s">
        <v>331</v>
      </c>
      <c r="B294" s="2" t="s">
        <v>338</v>
      </c>
      <c r="D294" t="str">
        <f t="shared" si="10"/>
        <v>no</v>
      </c>
    </row>
    <row r="295" spans="1:4" ht="60" x14ac:dyDescent="0.25">
      <c r="A295" s="2" t="s">
        <v>349</v>
      </c>
      <c r="B295" s="2" t="s">
        <v>451</v>
      </c>
      <c r="D295" t="str">
        <f t="shared" si="10"/>
        <v>no</v>
      </c>
    </row>
    <row r="296" spans="1:4" ht="30" x14ac:dyDescent="0.25">
      <c r="A296" s="2" t="s">
        <v>350</v>
      </c>
      <c r="B296" s="2" t="s">
        <v>678</v>
      </c>
      <c r="D296" t="str">
        <f t="shared" si="10"/>
        <v>no</v>
      </c>
    </row>
    <row r="297" spans="1:4" ht="75" x14ac:dyDescent="0.25">
      <c r="A297" s="2" t="s">
        <v>845</v>
      </c>
      <c r="B297" s="2" t="s">
        <v>609</v>
      </c>
      <c r="D297" t="str">
        <f t="shared" si="10"/>
        <v>no</v>
      </c>
    </row>
    <row r="298" spans="1:4" ht="45" x14ac:dyDescent="0.25">
      <c r="A298" s="2" t="s">
        <v>898</v>
      </c>
      <c r="B298" s="2" t="s">
        <v>729</v>
      </c>
      <c r="D298" t="str">
        <f t="shared" si="10"/>
        <v>no</v>
      </c>
    </row>
    <row r="299" spans="1:4" ht="60" x14ac:dyDescent="0.25">
      <c r="A299" s="2" t="s">
        <v>11</v>
      </c>
      <c r="B299" s="2" t="s">
        <v>501</v>
      </c>
      <c r="D299" t="str">
        <f t="shared" si="10"/>
        <v>no</v>
      </c>
    </row>
    <row r="300" spans="1:4" ht="45" x14ac:dyDescent="0.25">
      <c r="A300" s="2" t="s">
        <v>140</v>
      </c>
      <c r="B300" s="2" t="s">
        <v>641</v>
      </c>
      <c r="D300" t="str">
        <f t="shared" si="10"/>
        <v>no</v>
      </c>
    </row>
    <row r="301" spans="1:4" ht="45" x14ac:dyDescent="0.25">
      <c r="A301" s="2" t="s">
        <v>382</v>
      </c>
      <c r="B301" s="2" t="s">
        <v>647</v>
      </c>
      <c r="D301" t="str">
        <f t="shared" si="10"/>
        <v>no</v>
      </c>
    </row>
    <row r="302" spans="1:4" x14ac:dyDescent="0.25">
      <c r="A302" s="25" t="s">
        <v>546</v>
      </c>
      <c r="B302" s="25"/>
      <c r="D302" t="str">
        <f>+IF(A302=B302,"si","no")</f>
        <v>no</v>
      </c>
    </row>
    <row r="303" spans="1:4" ht="30" x14ac:dyDescent="0.25">
      <c r="A303" s="2" t="s">
        <v>363</v>
      </c>
      <c r="B303" s="2" t="s">
        <v>560</v>
      </c>
      <c r="D303" t="str">
        <f t="shared" ref="D303:D304" si="11">+IF(A303=B303,"si","no")</f>
        <v>no</v>
      </c>
    </row>
    <row r="304" spans="1:4" ht="60" x14ac:dyDescent="0.25">
      <c r="A304" s="2" t="s">
        <v>886</v>
      </c>
      <c r="B304" s="2" t="s">
        <v>569</v>
      </c>
      <c r="D304" t="str">
        <f t="shared" si="11"/>
        <v>no</v>
      </c>
    </row>
    <row r="305" spans="1:4" ht="45" x14ac:dyDescent="0.25">
      <c r="A305" s="2" t="s">
        <v>124</v>
      </c>
      <c r="B305" s="25"/>
      <c r="D305" t="str">
        <f>+IF(A305=B305,"si","no")</f>
        <v>no</v>
      </c>
    </row>
    <row r="306" spans="1:4" ht="60" x14ac:dyDescent="0.25">
      <c r="A306" s="2" t="s">
        <v>853</v>
      </c>
      <c r="B306" s="2" t="s">
        <v>479</v>
      </c>
      <c r="D306" t="str">
        <f t="shared" ref="D306:D309" si="12">+IF(A306=B306,"si","no")</f>
        <v>no</v>
      </c>
    </row>
    <row r="307" spans="1:4" ht="60" x14ac:dyDescent="0.25">
      <c r="A307" s="2" t="s">
        <v>397</v>
      </c>
      <c r="B307" s="2" t="s">
        <v>538</v>
      </c>
      <c r="D307" t="str">
        <f t="shared" si="12"/>
        <v>no</v>
      </c>
    </row>
    <row r="308" spans="1:4" ht="45" x14ac:dyDescent="0.25">
      <c r="A308" s="2" t="s">
        <v>159</v>
      </c>
      <c r="B308" s="2" t="s">
        <v>649</v>
      </c>
      <c r="D308" t="str">
        <f t="shared" si="12"/>
        <v>no</v>
      </c>
    </row>
    <row r="309" spans="1:4" ht="75" x14ac:dyDescent="0.25">
      <c r="A309" s="2" t="s">
        <v>481</v>
      </c>
      <c r="B309" s="2" t="s">
        <v>546</v>
      </c>
      <c r="D309" t="str">
        <f t="shared" si="12"/>
        <v>no</v>
      </c>
    </row>
    <row r="310" spans="1:4" ht="30" x14ac:dyDescent="0.25">
      <c r="A310" s="2" t="s">
        <v>876</v>
      </c>
      <c r="B310" s="25"/>
      <c r="D310" t="str">
        <f>+IF(A310=B310,"si","no")</f>
        <v>no</v>
      </c>
    </row>
    <row r="311" spans="1:4" ht="45" x14ac:dyDescent="0.25">
      <c r="A311" s="2" t="s">
        <v>419</v>
      </c>
      <c r="B311" s="2" t="s">
        <v>495</v>
      </c>
      <c r="D311" t="str">
        <f t="shared" ref="D311:D319" si="13">+IF(A311=B311,"si","no")</f>
        <v>no</v>
      </c>
    </row>
    <row r="312" spans="1:4" ht="60" x14ac:dyDescent="0.25">
      <c r="A312" s="2" t="s">
        <v>74</v>
      </c>
      <c r="B312" s="2" t="s">
        <v>573</v>
      </c>
      <c r="D312" t="str">
        <f t="shared" si="13"/>
        <v>no</v>
      </c>
    </row>
    <row r="313" spans="1:4" ht="30" x14ac:dyDescent="0.25">
      <c r="A313" s="2" t="s">
        <v>800</v>
      </c>
      <c r="B313" s="2" t="s">
        <v>656</v>
      </c>
      <c r="D313" t="str">
        <f t="shared" si="13"/>
        <v>no</v>
      </c>
    </row>
    <row r="314" spans="1:4" ht="30" x14ac:dyDescent="0.25">
      <c r="A314" s="2" t="s">
        <v>793</v>
      </c>
      <c r="B314" s="2" t="s">
        <v>507</v>
      </c>
      <c r="D314" t="str">
        <f t="shared" si="13"/>
        <v>no</v>
      </c>
    </row>
    <row r="315" spans="1:4" ht="75" x14ac:dyDescent="0.25">
      <c r="A315" s="2" t="s">
        <v>846</v>
      </c>
      <c r="B315" s="2" t="s">
        <v>481</v>
      </c>
      <c r="D315" t="str">
        <f t="shared" si="13"/>
        <v>no</v>
      </c>
    </row>
    <row r="316" spans="1:4" ht="60" x14ac:dyDescent="0.25">
      <c r="A316" s="2" t="s">
        <v>859</v>
      </c>
      <c r="B316" s="2" t="s">
        <v>661</v>
      </c>
      <c r="D316" t="str">
        <f t="shared" si="13"/>
        <v>no</v>
      </c>
    </row>
    <row r="317" spans="1:4" ht="30" x14ac:dyDescent="0.25">
      <c r="A317" s="2" t="s">
        <v>12</v>
      </c>
      <c r="B317" s="2" t="s">
        <v>601</v>
      </c>
      <c r="D317" t="str">
        <f t="shared" si="13"/>
        <v>no</v>
      </c>
    </row>
    <row r="318" spans="1:4" ht="30" x14ac:dyDescent="0.25">
      <c r="A318" s="2" t="s">
        <v>835</v>
      </c>
      <c r="B318" s="2" t="s">
        <v>622</v>
      </c>
      <c r="D318" t="str">
        <f t="shared" si="13"/>
        <v>no</v>
      </c>
    </row>
    <row r="319" spans="1:4" ht="30" x14ac:dyDescent="0.25">
      <c r="A319" s="2" t="s">
        <v>256</v>
      </c>
      <c r="B319" s="2" t="s">
        <v>710</v>
      </c>
      <c r="D319" t="str">
        <f t="shared" si="13"/>
        <v>no</v>
      </c>
    </row>
    <row r="320" spans="1:4" x14ac:dyDescent="0.25">
      <c r="A320" s="2" t="s">
        <v>82</v>
      </c>
      <c r="B320" s="25"/>
      <c r="D320" t="str">
        <f>+IF(A320=B320,"si","no")</f>
        <v>no</v>
      </c>
    </row>
    <row r="321" spans="1:5" ht="30" x14ac:dyDescent="0.25">
      <c r="A321" s="2" t="s">
        <v>35</v>
      </c>
      <c r="B321" s="2" t="s">
        <v>645</v>
      </c>
      <c r="D321" t="str">
        <f t="shared" ref="D321:D323" si="14">+IF(A321=B321,"si","no")</f>
        <v>no</v>
      </c>
    </row>
    <row r="322" spans="1:5" ht="30" x14ac:dyDescent="0.25">
      <c r="A322" s="2" t="s">
        <v>21</v>
      </c>
      <c r="B322" s="2" t="s">
        <v>621</v>
      </c>
      <c r="D322" t="str">
        <f t="shared" si="14"/>
        <v>no</v>
      </c>
    </row>
    <row r="323" spans="1:5" ht="30" x14ac:dyDescent="0.25">
      <c r="A323" s="2" t="s">
        <v>653</v>
      </c>
      <c r="B323" s="2" t="s">
        <v>590</v>
      </c>
      <c r="D323" t="str">
        <f t="shared" si="14"/>
        <v>no</v>
      </c>
    </row>
    <row r="324" spans="1:5" ht="30" x14ac:dyDescent="0.25">
      <c r="A324" s="2" t="s">
        <v>471</v>
      </c>
      <c r="B324" s="25"/>
      <c r="D324" t="str">
        <f>+IF(A324=B324,"si","no")</f>
        <v>no</v>
      </c>
    </row>
    <row r="325" spans="1:5" ht="30" x14ac:dyDescent="0.25">
      <c r="A325" s="2" t="s">
        <v>472</v>
      </c>
      <c r="B325" s="2" t="s">
        <v>491</v>
      </c>
      <c r="D325" t="str">
        <f t="shared" ref="D325:D353" si="15">+IF(A325=B325,"si","no")</f>
        <v>no</v>
      </c>
    </row>
    <row r="326" spans="1:5" ht="30" x14ac:dyDescent="0.25">
      <c r="A326" s="2" t="s">
        <v>197</v>
      </c>
      <c r="B326" s="2" t="s">
        <v>540</v>
      </c>
      <c r="D326" t="str">
        <f t="shared" si="15"/>
        <v>no</v>
      </c>
    </row>
    <row r="327" spans="1:5" ht="30" x14ac:dyDescent="0.25">
      <c r="A327" s="2" t="s">
        <v>332</v>
      </c>
      <c r="B327" s="2" t="s">
        <v>653</v>
      </c>
      <c r="D327" t="str">
        <f t="shared" si="15"/>
        <v>no</v>
      </c>
    </row>
    <row r="328" spans="1:5" ht="45" x14ac:dyDescent="0.25">
      <c r="A328" s="2" t="s">
        <v>178</v>
      </c>
      <c r="B328" s="2" t="s">
        <v>616</v>
      </c>
      <c r="D328" t="str">
        <f t="shared" si="15"/>
        <v>no</v>
      </c>
    </row>
    <row r="329" spans="1:5" ht="60" x14ac:dyDescent="0.25">
      <c r="A329" s="2" t="s">
        <v>308</v>
      </c>
      <c r="B329" s="2" t="s">
        <v>613</v>
      </c>
      <c r="D329" t="str">
        <f t="shared" si="15"/>
        <v>no</v>
      </c>
    </row>
    <row r="330" spans="1:5" ht="60" x14ac:dyDescent="0.25">
      <c r="A330" s="2" t="s">
        <v>872</v>
      </c>
      <c r="B330" s="2" t="s">
        <v>525</v>
      </c>
      <c r="D330" t="str">
        <f t="shared" si="15"/>
        <v>no</v>
      </c>
    </row>
    <row r="331" spans="1:5" ht="45" x14ac:dyDescent="0.25">
      <c r="A331" s="25" t="s">
        <v>240</v>
      </c>
      <c r="B331" s="25" t="s">
        <v>541</v>
      </c>
      <c r="D331" t="str">
        <f t="shared" si="15"/>
        <v>no</v>
      </c>
      <c r="E331">
        <v>3112</v>
      </c>
    </row>
    <row r="332" spans="1:5" ht="45" x14ac:dyDescent="0.25">
      <c r="A332" s="2" t="s">
        <v>309</v>
      </c>
      <c r="B332" s="2" t="s">
        <v>509</v>
      </c>
      <c r="D332" t="str">
        <f t="shared" si="15"/>
        <v>no</v>
      </c>
    </row>
    <row r="333" spans="1:5" ht="60" x14ac:dyDescent="0.25">
      <c r="A333" s="2" t="s">
        <v>339</v>
      </c>
      <c r="B333" s="2" t="s">
        <v>662</v>
      </c>
      <c r="D333" t="str">
        <f t="shared" si="15"/>
        <v>no</v>
      </c>
    </row>
    <row r="334" spans="1:5" ht="60" x14ac:dyDescent="0.25">
      <c r="A334" s="2" t="s">
        <v>856</v>
      </c>
      <c r="B334" s="2" t="s">
        <v>659</v>
      </c>
      <c r="D334" t="str">
        <f t="shared" si="15"/>
        <v>no</v>
      </c>
    </row>
    <row r="335" spans="1:5" ht="45" x14ac:dyDescent="0.25">
      <c r="A335" s="2" t="s">
        <v>184</v>
      </c>
      <c r="B335" s="2" t="s">
        <v>692</v>
      </c>
      <c r="D335" t="str">
        <f t="shared" si="15"/>
        <v>no</v>
      </c>
    </row>
    <row r="336" spans="1:5" ht="45" x14ac:dyDescent="0.25">
      <c r="A336" s="2" t="s">
        <v>802</v>
      </c>
      <c r="B336" s="2" t="s">
        <v>665</v>
      </c>
      <c r="D336" t="str">
        <f t="shared" si="15"/>
        <v>no</v>
      </c>
    </row>
    <row r="337" spans="1:4" ht="45" x14ac:dyDescent="0.25">
      <c r="A337" s="2" t="s">
        <v>185</v>
      </c>
      <c r="B337" s="2" t="s">
        <v>339</v>
      </c>
      <c r="D337" t="str">
        <f t="shared" si="15"/>
        <v>no</v>
      </c>
    </row>
    <row r="338" spans="1:4" ht="45" x14ac:dyDescent="0.25">
      <c r="A338" s="2" t="s">
        <v>798</v>
      </c>
      <c r="B338" s="2" t="s">
        <v>377</v>
      </c>
      <c r="D338" t="str">
        <f t="shared" si="15"/>
        <v>no</v>
      </c>
    </row>
    <row r="339" spans="1:4" ht="30" x14ac:dyDescent="0.25">
      <c r="A339" s="2" t="s">
        <v>186</v>
      </c>
      <c r="B339" s="2" t="s">
        <v>512</v>
      </c>
      <c r="D339" t="str">
        <f t="shared" si="15"/>
        <v>no</v>
      </c>
    </row>
    <row r="340" spans="1:4" ht="45" x14ac:dyDescent="0.25">
      <c r="A340" s="2" t="s">
        <v>170</v>
      </c>
      <c r="B340" s="2" t="s">
        <v>513</v>
      </c>
      <c r="D340" t="str">
        <f t="shared" si="15"/>
        <v>no</v>
      </c>
    </row>
    <row r="341" spans="1:4" ht="45" x14ac:dyDescent="0.25">
      <c r="A341" s="2" t="s">
        <v>860</v>
      </c>
      <c r="B341" s="2" t="s">
        <v>515</v>
      </c>
      <c r="D341" t="str">
        <f t="shared" si="15"/>
        <v>no</v>
      </c>
    </row>
    <row r="342" spans="1:4" ht="45" x14ac:dyDescent="0.25">
      <c r="A342" s="2" t="s">
        <v>288</v>
      </c>
      <c r="B342" s="2" t="s">
        <v>514</v>
      </c>
      <c r="D342" t="str">
        <f t="shared" si="15"/>
        <v>no</v>
      </c>
    </row>
    <row r="343" spans="1:4" ht="45" x14ac:dyDescent="0.25">
      <c r="A343" s="2" t="s">
        <v>161</v>
      </c>
      <c r="B343" s="2" t="s">
        <v>510</v>
      </c>
      <c r="D343" t="str">
        <f t="shared" si="15"/>
        <v>no</v>
      </c>
    </row>
    <row r="344" spans="1:4" ht="30" x14ac:dyDescent="0.25">
      <c r="A344" s="2" t="s">
        <v>175</v>
      </c>
      <c r="B344" s="2" t="s">
        <v>170</v>
      </c>
      <c r="D344" t="str">
        <f t="shared" si="15"/>
        <v>no</v>
      </c>
    </row>
    <row r="345" spans="1:4" ht="45" x14ac:dyDescent="0.25">
      <c r="A345" s="2" t="s">
        <v>171</v>
      </c>
      <c r="B345" s="2" t="s">
        <v>676</v>
      </c>
      <c r="D345" t="str">
        <f t="shared" si="15"/>
        <v>no</v>
      </c>
    </row>
    <row r="346" spans="1:4" ht="45" x14ac:dyDescent="0.25">
      <c r="A346" s="2" t="s">
        <v>172</v>
      </c>
      <c r="B346" s="2" t="s">
        <v>599</v>
      </c>
      <c r="D346" t="str">
        <f t="shared" si="15"/>
        <v>no</v>
      </c>
    </row>
    <row r="347" spans="1:4" ht="45" x14ac:dyDescent="0.25">
      <c r="A347" s="2" t="s">
        <v>176</v>
      </c>
      <c r="B347" s="2" t="s">
        <v>508</v>
      </c>
      <c r="D347" t="str">
        <f t="shared" si="15"/>
        <v>no</v>
      </c>
    </row>
    <row r="348" spans="1:4" ht="30" x14ac:dyDescent="0.25">
      <c r="A348" s="2" t="s">
        <v>101</v>
      </c>
      <c r="B348" s="2" t="s">
        <v>516</v>
      </c>
      <c r="D348" t="str">
        <f t="shared" si="15"/>
        <v>no</v>
      </c>
    </row>
    <row r="349" spans="1:4" ht="45" x14ac:dyDescent="0.25">
      <c r="A349" s="22" t="s">
        <v>799</v>
      </c>
      <c r="B349" s="22" t="s">
        <v>503</v>
      </c>
      <c r="D349" t="str">
        <f t="shared" si="15"/>
        <v>no</v>
      </c>
    </row>
    <row r="350" spans="1:4" ht="30" x14ac:dyDescent="0.25">
      <c r="A350" s="22" t="s">
        <v>771</v>
      </c>
      <c r="B350" s="22" t="s">
        <v>504</v>
      </c>
      <c r="D350" t="str">
        <f t="shared" si="15"/>
        <v>no</v>
      </c>
    </row>
    <row r="351" spans="1:4" ht="45" x14ac:dyDescent="0.25">
      <c r="A351" s="2" t="s">
        <v>518</v>
      </c>
      <c r="B351" s="2" t="s">
        <v>518</v>
      </c>
      <c r="D351" t="str">
        <f t="shared" si="15"/>
        <v>si</v>
      </c>
    </row>
    <row r="352" spans="1:4" ht="30" x14ac:dyDescent="0.25">
      <c r="A352" s="2" t="s">
        <v>499</v>
      </c>
      <c r="B352" s="2" t="s">
        <v>499</v>
      </c>
      <c r="D352" t="str">
        <f t="shared" si="15"/>
        <v>si</v>
      </c>
    </row>
    <row r="353" spans="1:4" ht="45" x14ac:dyDescent="0.25">
      <c r="A353" s="2" t="s">
        <v>511</v>
      </c>
      <c r="B353" s="2" t="s">
        <v>511</v>
      </c>
      <c r="D353" t="str">
        <f t="shared" si="15"/>
        <v>si</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53"/>
  <sheetViews>
    <sheetView topLeftCell="A34" workbookViewId="0">
      <selection activeCell="B2" sqref="B2:B353"/>
    </sheetView>
  </sheetViews>
  <sheetFormatPr baseColWidth="10" defaultRowHeight="15" x14ac:dyDescent="0.25"/>
  <cols>
    <col min="2" max="2" width="11.42578125" customWidth="1"/>
  </cols>
  <sheetData>
    <row r="2" spans="2:2" x14ac:dyDescent="0.25">
      <c r="B2" t="s">
        <v>236</v>
      </c>
    </row>
    <row r="3" spans="2:2" x14ac:dyDescent="0.25">
      <c r="B3" t="s">
        <v>879</v>
      </c>
    </row>
    <row r="4" spans="2:2" x14ac:dyDescent="0.25">
      <c r="B4" t="s">
        <v>785</v>
      </c>
    </row>
    <row r="5" spans="2:2" x14ac:dyDescent="0.25">
      <c r="B5" t="s">
        <v>882</v>
      </c>
    </row>
    <row r="6" spans="2:2" x14ac:dyDescent="0.25">
      <c r="B6" t="s">
        <v>796</v>
      </c>
    </row>
    <row r="7" spans="2:2" x14ac:dyDescent="0.25">
      <c r="B7" t="s">
        <v>869</v>
      </c>
    </row>
    <row r="8" spans="2:2" x14ac:dyDescent="0.25">
      <c r="B8" t="s">
        <v>200</v>
      </c>
    </row>
    <row r="9" spans="2:2" x14ac:dyDescent="0.25">
      <c r="B9" t="s">
        <v>890</v>
      </c>
    </row>
    <row r="10" spans="2:2" x14ac:dyDescent="0.25">
      <c r="B10" t="s">
        <v>89</v>
      </c>
    </row>
    <row r="11" spans="2:2" x14ac:dyDescent="0.25">
      <c r="B11" t="s">
        <v>871</v>
      </c>
    </row>
    <row r="12" spans="2:2" x14ac:dyDescent="0.25">
      <c r="B12" t="s">
        <v>58</v>
      </c>
    </row>
    <row r="13" spans="2:2" x14ac:dyDescent="0.25">
      <c r="B13" t="s">
        <v>786</v>
      </c>
    </row>
    <row r="14" spans="2:2" x14ac:dyDescent="0.25">
      <c r="B14" t="s">
        <v>805</v>
      </c>
    </row>
    <row r="15" spans="2:2" x14ac:dyDescent="0.25">
      <c r="B15" t="s">
        <v>795</v>
      </c>
    </row>
    <row r="16" spans="2:2" x14ac:dyDescent="0.25">
      <c r="B16" t="s">
        <v>577</v>
      </c>
    </row>
    <row r="17" spans="2:2" x14ac:dyDescent="0.25">
      <c r="B17" t="s">
        <v>334</v>
      </c>
    </row>
    <row r="18" spans="2:2" x14ac:dyDescent="0.25">
      <c r="B18" t="s">
        <v>788</v>
      </c>
    </row>
    <row r="19" spans="2:2" x14ac:dyDescent="0.25">
      <c r="B19" t="s">
        <v>228</v>
      </c>
    </row>
    <row r="20" spans="2:2" x14ac:dyDescent="0.25">
      <c r="B20" t="s">
        <v>94</v>
      </c>
    </row>
    <row r="21" spans="2:2" x14ac:dyDescent="0.25">
      <c r="B21" t="s">
        <v>95</v>
      </c>
    </row>
    <row r="22" spans="2:2" x14ac:dyDescent="0.25">
      <c r="B22" t="s">
        <v>104</v>
      </c>
    </row>
    <row r="23" spans="2:2" x14ac:dyDescent="0.25">
      <c r="B23" t="s">
        <v>787</v>
      </c>
    </row>
    <row r="24" spans="2:2" x14ac:dyDescent="0.25">
      <c r="B24" t="s">
        <v>405</v>
      </c>
    </row>
    <row r="25" spans="2:2" x14ac:dyDescent="0.25">
      <c r="B25" t="s">
        <v>453</v>
      </c>
    </row>
    <row r="26" spans="2:2" x14ac:dyDescent="0.25">
      <c r="B26" t="s">
        <v>427</v>
      </c>
    </row>
    <row r="27" spans="2:2" x14ac:dyDescent="0.25">
      <c r="B27" t="s">
        <v>59</v>
      </c>
    </row>
    <row r="28" spans="2:2" x14ac:dyDescent="0.25">
      <c r="B28" t="s">
        <v>201</v>
      </c>
    </row>
    <row r="29" spans="2:2" x14ac:dyDescent="0.25">
      <c r="B29" t="s">
        <v>823</v>
      </c>
    </row>
    <row r="30" spans="2:2" x14ac:dyDescent="0.25">
      <c r="B30" t="s">
        <v>210</v>
      </c>
    </row>
    <row r="31" spans="2:2" x14ac:dyDescent="0.25">
      <c r="B31" t="s">
        <v>211</v>
      </c>
    </row>
    <row r="32" spans="2:2" x14ac:dyDescent="0.25">
      <c r="B32" t="s">
        <v>19</v>
      </c>
    </row>
    <row r="33" spans="2:2" x14ac:dyDescent="0.25">
      <c r="B33" t="s">
        <v>483</v>
      </c>
    </row>
    <row r="34" spans="2:2" x14ac:dyDescent="0.25">
      <c r="B34" t="s">
        <v>38</v>
      </c>
    </row>
    <row r="35" spans="2:2" x14ac:dyDescent="0.25">
      <c r="B35" t="s">
        <v>379</v>
      </c>
    </row>
    <row r="36" spans="2:2" x14ac:dyDescent="0.25">
      <c r="B36" t="s">
        <v>284</v>
      </c>
    </row>
    <row r="37" spans="2:2" x14ac:dyDescent="0.25">
      <c r="B37" t="s">
        <v>285</v>
      </c>
    </row>
    <row r="38" spans="2:2" x14ac:dyDescent="0.25">
      <c r="B38" t="s">
        <v>806</v>
      </c>
    </row>
    <row r="39" spans="2:2" x14ac:dyDescent="0.25">
      <c r="B39" t="s">
        <v>48</v>
      </c>
    </row>
    <row r="40" spans="2:2" x14ac:dyDescent="0.25">
      <c r="B40" t="s">
        <v>192</v>
      </c>
    </row>
    <row r="41" spans="2:2" x14ac:dyDescent="0.25">
      <c r="B41" t="s">
        <v>891</v>
      </c>
    </row>
    <row r="42" spans="2:2" x14ac:dyDescent="0.25">
      <c r="B42" t="s">
        <v>275</v>
      </c>
    </row>
    <row r="43" spans="2:2" x14ac:dyDescent="0.25">
      <c r="B43" t="s">
        <v>884</v>
      </c>
    </row>
    <row r="44" spans="2:2" x14ac:dyDescent="0.25">
      <c r="B44" t="s">
        <v>826</v>
      </c>
    </row>
    <row r="45" spans="2:2" x14ac:dyDescent="0.25">
      <c r="B45" t="s">
        <v>142</v>
      </c>
    </row>
    <row r="46" spans="2:2" x14ac:dyDescent="0.25">
      <c r="B46" t="s">
        <v>832</v>
      </c>
    </row>
    <row r="47" spans="2:2" x14ac:dyDescent="0.25">
      <c r="B47" t="s">
        <v>547</v>
      </c>
    </row>
    <row r="48" spans="2:2" x14ac:dyDescent="0.25">
      <c r="B48" t="s">
        <v>143</v>
      </c>
    </row>
    <row r="49" spans="2:2" x14ac:dyDescent="0.25">
      <c r="B49" t="s">
        <v>861</v>
      </c>
    </row>
    <row r="50" spans="2:2" x14ac:dyDescent="0.25">
      <c r="B50" t="s">
        <v>446</v>
      </c>
    </row>
    <row r="51" spans="2:2" x14ac:dyDescent="0.25">
      <c r="B51" t="s">
        <v>849</v>
      </c>
    </row>
    <row r="52" spans="2:2" x14ac:dyDescent="0.25">
      <c r="B52" t="s">
        <v>213</v>
      </c>
    </row>
    <row r="53" spans="2:2" x14ac:dyDescent="0.25">
      <c r="B53" t="s">
        <v>848</v>
      </c>
    </row>
    <row r="54" spans="2:2" x14ac:dyDescent="0.25">
      <c r="B54" t="s">
        <v>51</v>
      </c>
    </row>
    <row r="55" spans="2:2" x14ac:dyDescent="0.25">
      <c r="B55" t="s">
        <v>60</v>
      </c>
    </row>
    <row r="56" spans="2:2" x14ac:dyDescent="0.25">
      <c r="B56" t="s">
        <v>193</v>
      </c>
    </row>
    <row r="57" spans="2:2" x14ac:dyDescent="0.25">
      <c r="B57" t="s">
        <v>66</v>
      </c>
    </row>
    <row r="58" spans="2:2" x14ac:dyDescent="0.25">
      <c r="B58" t="s">
        <v>194</v>
      </c>
    </row>
    <row r="59" spans="2:2" x14ac:dyDescent="0.25">
      <c r="B59" t="s">
        <v>831</v>
      </c>
    </row>
    <row r="60" spans="2:2" x14ac:dyDescent="0.25">
      <c r="B60" t="s">
        <v>447</v>
      </c>
    </row>
    <row r="61" spans="2:2" x14ac:dyDescent="0.25">
      <c r="B61" t="s">
        <v>885</v>
      </c>
    </row>
    <row r="62" spans="2:2" x14ac:dyDescent="0.25">
      <c r="B62" t="s">
        <v>816</v>
      </c>
    </row>
    <row r="63" spans="2:2" x14ac:dyDescent="0.25">
      <c r="B63" t="s">
        <v>214</v>
      </c>
    </row>
    <row r="64" spans="2:2" x14ac:dyDescent="0.25">
      <c r="B64" t="s">
        <v>96</v>
      </c>
    </row>
    <row r="65" spans="2:2" x14ac:dyDescent="0.25">
      <c r="B65" t="s">
        <v>262</v>
      </c>
    </row>
    <row r="66" spans="2:2" x14ac:dyDescent="0.25">
      <c r="B66" t="s">
        <v>887</v>
      </c>
    </row>
    <row r="67" spans="2:2" x14ac:dyDescent="0.25">
      <c r="B67" t="s">
        <v>400</v>
      </c>
    </row>
    <row r="68" spans="2:2" x14ac:dyDescent="0.25">
      <c r="B68" t="s">
        <v>874</v>
      </c>
    </row>
    <row r="69" spans="2:2" x14ac:dyDescent="0.25">
      <c r="B69" t="s">
        <v>464</v>
      </c>
    </row>
    <row r="70" spans="2:2" x14ac:dyDescent="0.25">
      <c r="B70" t="s">
        <v>114</v>
      </c>
    </row>
    <row r="71" spans="2:2" x14ac:dyDescent="0.25">
      <c r="B71" t="s">
        <v>120</v>
      </c>
    </row>
    <row r="72" spans="2:2" x14ac:dyDescent="0.25">
      <c r="B72" t="s">
        <v>247</v>
      </c>
    </row>
    <row r="73" spans="2:2" x14ac:dyDescent="0.25">
      <c r="B73" t="s">
        <v>144</v>
      </c>
    </row>
    <row r="74" spans="2:2" x14ac:dyDescent="0.25">
      <c r="B74" t="s">
        <v>8</v>
      </c>
    </row>
    <row r="75" spans="2:2" x14ac:dyDescent="0.25">
      <c r="B75" t="s">
        <v>406</v>
      </c>
    </row>
    <row r="76" spans="2:2" x14ac:dyDescent="0.25">
      <c r="B76" t="s">
        <v>229</v>
      </c>
    </row>
    <row r="77" spans="2:2" x14ac:dyDescent="0.25">
      <c r="B77" t="s">
        <v>311</v>
      </c>
    </row>
    <row r="78" spans="2:2" x14ac:dyDescent="0.25">
      <c r="B78" t="s">
        <v>842</v>
      </c>
    </row>
    <row r="79" spans="2:2" x14ac:dyDescent="0.25">
      <c r="B79" t="s">
        <v>230</v>
      </c>
    </row>
    <row r="80" spans="2:2" x14ac:dyDescent="0.25">
      <c r="B80" t="s">
        <v>889</v>
      </c>
    </row>
    <row r="81" spans="2:2" x14ac:dyDescent="0.25">
      <c r="B81" t="s">
        <v>216</v>
      </c>
    </row>
    <row r="82" spans="2:2" x14ac:dyDescent="0.25">
      <c r="B82" t="s">
        <v>217</v>
      </c>
    </row>
    <row r="83" spans="2:2" x14ac:dyDescent="0.25">
      <c r="B83" t="s">
        <v>154</v>
      </c>
    </row>
    <row r="84" spans="2:2" x14ac:dyDescent="0.25">
      <c r="B84" t="s">
        <v>341</v>
      </c>
    </row>
    <row r="85" spans="2:2" x14ac:dyDescent="0.25">
      <c r="B85" t="s">
        <v>342</v>
      </c>
    </row>
    <row r="86" spans="2:2" x14ac:dyDescent="0.25">
      <c r="B86" t="s">
        <v>875</v>
      </c>
    </row>
    <row r="87" spans="2:2" x14ac:dyDescent="0.25">
      <c r="B87" t="s">
        <v>292</v>
      </c>
    </row>
    <row r="88" spans="2:2" x14ac:dyDescent="0.25">
      <c r="B88" t="s">
        <v>386</v>
      </c>
    </row>
    <row r="89" spans="2:2" x14ac:dyDescent="0.25">
      <c r="B89" t="s">
        <v>657</v>
      </c>
    </row>
    <row r="90" spans="2:2" x14ac:dyDescent="0.25">
      <c r="B90" t="s">
        <v>652</v>
      </c>
    </row>
    <row r="91" spans="2:2" x14ac:dyDescent="0.25">
      <c r="B91" t="s">
        <v>269</v>
      </c>
    </row>
    <row r="92" spans="2:2" x14ac:dyDescent="0.25">
      <c r="B92" t="s">
        <v>84</v>
      </c>
    </row>
    <row r="93" spans="2:2" x14ac:dyDescent="0.25">
      <c r="B93" t="s">
        <v>300</v>
      </c>
    </row>
    <row r="94" spans="2:2" x14ac:dyDescent="0.25">
      <c r="B94" t="s">
        <v>218</v>
      </c>
    </row>
    <row r="95" spans="2:2" x14ac:dyDescent="0.25">
      <c r="B95" t="s">
        <v>270</v>
      </c>
    </row>
    <row r="96" spans="2:2" x14ac:dyDescent="0.25">
      <c r="B96" t="s">
        <v>325</v>
      </c>
    </row>
    <row r="97" spans="2:2" x14ac:dyDescent="0.25">
      <c r="B97" t="s">
        <v>864</v>
      </c>
    </row>
    <row r="98" spans="2:2" x14ac:dyDescent="0.25">
      <c r="B98" t="s">
        <v>660</v>
      </c>
    </row>
    <row r="99" spans="2:2" x14ac:dyDescent="0.25">
      <c r="B99" t="s">
        <v>204</v>
      </c>
    </row>
    <row r="100" spans="2:2" x14ac:dyDescent="0.25">
      <c r="B100" t="s">
        <v>343</v>
      </c>
    </row>
    <row r="101" spans="2:2" x14ac:dyDescent="0.25">
      <c r="B101" t="s">
        <v>302</v>
      </c>
    </row>
    <row r="102" spans="2:2" x14ac:dyDescent="0.25">
      <c r="B102" t="s">
        <v>39</v>
      </c>
    </row>
    <row r="103" spans="2:2" x14ac:dyDescent="0.25">
      <c r="B103" t="s">
        <v>263</v>
      </c>
    </row>
    <row r="104" spans="2:2" x14ac:dyDescent="0.25">
      <c r="B104" t="s">
        <v>264</v>
      </c>
    </row>
    <row r="105" spans="2:2" x14ac:dyDescent="0.25">
      <c r="B105" t="s">
        <v>49</v>
      </c>
    </row>
    <row r="106" spans="2:2" x14ac:dyDescent="0.25">
      <c r="B106" t="s">
        <v>783</v>
      </c>
    </row>
    <row r="107" spans="2:2" x14ac:dyDescent="0.25">
      <c r="B107" t="s">
        <v>811</v>
      </c>
    </row>
    <row r="108" spans="2:2" x14ac:dyDescent="0.25">
      <c r="B108" t="s">
        <v>277</v>
      </c>
    </row>
    <row r="109" spans="2:2" x14ac:dyDescent="0.25">
      <c r="B109" t="s">
        <v>450</v>
      </c>
    </row>
    <row r="110" spans="2:2" x14ac:dyDescent="0.25">
      <c r="B110" t="s">
        <v>117</v>
      </c>
    </row>
    <row r="111" spans="2:2" x14ac:dyDescent="0.25">
      <c r="B111" t="s">
        <v>784</v>
      </c>
    </row>
    <row r="112" spans="2:2" x14ac:dyDescent="0.25">
      <c r="B112" t="s">
        <v>286</v>
      </c>
    </row>
    <row r="113" spans="2:2" x14ac:dyDescent="0.25">
      <c r="B113" t="s">
        <v>820</v>
      </c>
    </row>
    <row r="114" spans="2:2" x14ac:dyDescent="0.25">
      <c r="B114" t="s">
        <v>40</v>
      </c>
    </row>
    <row r="115" spans="2:2" x14ac:dyDescent="0.25">
      <c r="B115" t="s">
        <v>658</v>
      </c>
    </row>
    <row r="116" spans="2:2" x14ac:dyDescent="0.25">
      <c r="B116" t="s">
        <v>868</v>
      </c>
    </row>
    <row r="117" spans="2:2" x14ac:dyDescent="0.25">
      <c r="B117" t="s">
        <v>843</v>
      </c>
    </row>
    <row r="118" spans="2:2" x14ac:dyDescent="0.25">
      <c r="B118" t="s">
        <v>61</v>
      </c>
    </row>
    <row r="119" spans="2:2" x14ac:dyDescent="0.25">
      <c r="B119" t="s">
        <v>20</v>
      </c>
    </row>
    <row r="120" spans="2:2" x14ac:dyDescent="0.25">
      <c r="B120" t="s">
        <v>265</v>
      </c>
    </row>
    <row r="121" spans="2:2" x14ac:dyDescent="0.25">
      <c r="B121" t="s">
        <v>847</v>
      </c>
    </row>
    <row r="122" spans="2:2" x14ac:dyDescent="0.25">
      <c r="B122" t="s">
        <v>62</v>
      </c>
    </row>
    <row r="123" spans="2:2" x14ac:dyDescent="0.25">
      <c r="B123" t="s">
        <v>862</v>
      </c>
    </row>
    <row r="124" spans="2:2" x14ac:dyDescent="0.25">
      <c r="B124" t="s">
        <v>854</v>
      </c>
    </row>
    <row r="125" spans="2:2" x14ac:dyDescent="0.25">
      <c r="B125" t="s">
        <v>865</v>
      </c>
    </row>
    <row r="126" spans="2:2" x14ac:dyDescent="0.25">
      <c r="B126" t="s">
        <v>797</v>
      </c>
    </row>
    <row r="127" spans="2:2" x14ac:dyDescent="0.25">
      <c r="B127" t="s">
        <v>801</v>
      </c>
    </row>
    <row r="128" spans="2:2" x14ac:dyDescent="0.25">
      <c r="B128" t="s">
        <v>219</v>
      </c>
    </row>
    <row r="129" spans="2:2" x14ac:dyDescent="0.25">
      <c r="B129" t="s">
        <v>839</v>
      </c>
    </row>
    <row r="130" spans="2:2" x14ac:dyDescent="0.25">
      <c r="B130" t="s">
        <v>15</v>
      </c>
    </row>
    <row r="131" spans="2:2" x14ac:dyDescent="0.25">
      <c r="B131" t="s">
        <v>97</v>
      </c>
    </row>
    <row r="132" spans="2:2" x14ac:dyDescent="0.25">
      <c r="B132" t="s">
        <v>33</v>
      </c>
    </row>
    <row r="133" spans="2:2" x14ac:dyDescent="0.25">
      <c r="B133" t="s">
        <v>155</v>
      </c>
    </row>
    <row r="134" spans="2:2" x14ac:dyDescent="0.25">
      <c r="B134" t="s">
        <v>344</v>
      </c>
    </row>
    <row r="135" spans="2:2" x14ac:dyDescent="0.25">
      <c r="B135" t="s">
        <v>855</v>
      </c>
    </row>
    <row r="136" spans="2:2" x14ac:dyDescent="0.25">
      <c r="B136" t="s">
        <v>578</v>
      </c>
    </row>
    <row r="137" spans="2:2" x14ac:dyDescent="0.25">
      <c r="B137" t="s">
        <v>266</v>
      </c>
    </row>
    <row r="138" spans="2:2" x14ac:dyDescent="0.25">
      <c r="B138" t="s">
        <v>336</v>
      </c>
    </row>
    <row r="139" spans="2:2" x14ac:dyDescent="0.25">
      <c r="B139" t="s">
        <v>9</v>
      </c>
    </row>
    <row r="140" spans="2:2" x14ac:dyDescent="0.25">
      <c r="B140" t="s">
        <v>345</v>
      </c>
    </row>
    <row r="141" spans="2:2" x14ac:dyDescent="0.25">
      <c r="B141" t="s">
        <v>850</v>
      </c>
    </row>
    <row r="142" spans="2:2" x14ac:dyDescent="0.25">
      <c r="B142" t="s">
        <v>844</v>
      </c>
    </row>
    <row r="143" spans="2:2" x14ac:dyDescent="0.25">
      <c r="B143" t="s">
        <v>780</v>
      </c>
    </row>
    <row r="144" spans="2:2" x14ac:dyDescent="0.25">
      <c r="B144" t="s">
        <v>105</v>
      </c>
    </row>
    <row r="145" spans="2:2" x14ac:dyDescent="0.25">
      <c r="B145" t="s">
        <v>804</v>
      </c>
    </row>
    <row r="146" spans="2:2" x14ac:dyDescent="0.25">
      <c r="B146" t="s">
        <v>252</v>
      </c>
    </row>
    <row r="147" spans="2:2" x14ac:dyDescent="0.25">
      <c r="B147" t="s">
        <v>782</v>
      </c>
    </row>
    <row r="148" spans="2:2" x14ac:dyDescent="0.25">
      <c r="B148" t="s">
        <v>148</v>
      </c>
    </row>
    <row r="149" spans="2:2" x14ac:dyDescent="0.25">
      <c r="B149" t="s">
        <v>794</v>
      </c>
    </row>
    <row r="150" spans="2:2" x14ac:dyDescent="0.25">
      <c r="B150" t="s">
        <v>807</v>
      </c>
    </row>
    <row r="151" spans="2:2" x14ac:dyDescent="0.25">
      <c r="B151" t="s">
        <v>781</v>
      </c>
    </row>
    <row r="152" spans="2:2" x14ac:dyDescent="0.25">
      <c r="B152" t="s">
        <v>231</v>
      </c>
    </row>
    <row r="153" spans="2:2" x14ac:dyDescent="0.25">
      <c r="B153" t="s">
        <v>888</v>
      </c>
    </row>
    <row r="154" spans="2:2" x14ac:dyDescent="0.25">
      <c r="B154" t="s">
        <v>819</v>
      </c>
    </row>
    <row r="155" spans="2:2" x14ac:dyDescent="0.25">
      <c r="B155" t="s">
        <v>271</v>
      </c>
    </row>
    <row r="156" spans="2:2" x14ac:dyDescent="0.25">
      <c r="B156" t="s">
        <v>778</v>
      </c>
    </row>
    <row r="157" spans="2:2" x14ac:dyDescent="0.25">
      <c r="B157" t="s">
        <v>857</v>
      </c>
    </row>
    <row r="158" spans="2:2" x14ac:dyDescent="0.25">
      <c r="B158" t="s">
        <v>67</v>
      </c>
    </row>
    <row r="159" spans="2:2" x14ac:dyDescent="0.25">
      <c r="B159" t="s">
        <v>366</v>
      </c>
    </row>
    <row r="160" spans="2:2" x14ac:dyDescent="0.25">
      <c r="B160" t="s">
        <v>242</v>
      </c>
    </row>
    <row r="161" spans="2:2" x14ac:dyDescent="0.25">
      <c r="B161" t="s">
        <v>293</v>
      </c>
    </row>
    <row r="162" spans="2:2" x14ac:dyDescent="0.25">
      <c r="B162" t="s">
        <v>317</v>
      </c>
    </row>
    <row r="163" spans="2:2" x14ac:dyDescent="0.25">
      <c r="B163" t="s">
        <v>42</v>
      </c>
    </row>
    <row r="164" spans="2:2" x14ac:dyDescent="0.25">
      <c r="B164" t="s">
        <v>220</v>
      </c>
    </row>
    <row r="165" spans="2:2" x14ac:dyDescent="0.25">
      <c r="B165" t="s">
        <v>840</v>
      </c>
    </row>
    <row r="166" spans="2:2" x14ac:dyDescent="0.25">
      <c r="B166" t="s">
        <v>278</v>
      </c>
    </row>
    <row r="167" spans="2:2" x14ac:dyDescent="0.25">
      <c r="B167" t="s">
        <v>259</v>
      </c>
    </row>
    <row r="168" spans="2:2" x14ac:dyDescent="0.25">
      <c r="B168" t="s">
        <v>260</v>
      </c>
    </row>
    <row r="169" spans="2:2" x14ac:dyDescent="0.25">
      <c r="B169" t="s">
        <v>873</v>
      </c>
    </row>
    <row r="170" spans="2:2" x14ac:dyDescent="0.25">
      <c r="B170" t="s">
        <v>837</v>
      </c>
    </row>
    <row r="171" spans="2:2" x14ac:dyDescent="0.25">
      <c r="B171" t="s">
        <v>221</v>
      </c>
    </row>
    <row r="172" spans="2:2" x14ac:dyDescent="0.25">
      <c r="B172" t="s">
        <v>121</v>
      </c>
    </row>
    <row r="173" spans="2:2" x14ac:dyDescent="0.25">
      <c r="B173" t="s">
        <v>824</v>
      </c>
    </row>
    <row r="174" spans="2:2" x14ac:dyDescent="0.25">
      <c r="B174" t="s">
        <v>818</v>
      </c>
    </row>
    <row r="175" spans="2:2" x14ac:dyDescent="0.25">
      <c r="B175" t="s">
        <v>822</v>
      </c>
    </row>
    <row r="176" spans="2:2" x14ac:dyDescent="0.25">
      <c r="B176" t="s">
        <v>430</v>
      </c>
    </row>
    <row r="177" spans="2:2" x14ac:dyDescent="0.25">
      <c r="B177" t="s">
        <v>817</v>
      </c>
    </row>
    <row r="178" spans="2:2" x14ac:dyDescent="0.25">
      <c r="B178" t="s">
        <v>279</v>
      </c>
    </row>
    <row r="179" spans="2:2" x14ac:dyDescent="0.25">
      <c r="B179" t="s">
        <v>145</v>
      </c>
    </row>
    <row r="180" spans="2:2" x14ac:dyDescent="0.25">
      <c r="B180" t="s">
        <v>30</v>
      </c>
    </row>
    <row r="181" spans="2:2" x14ac:dyDescent="0.25">
      <c r="B181" t="s">
        <v>580</v>
      </c>
    </row>
    <row r="182" spans="2:2" x14ac:dyDescent="0.25">
      <c r="B182" t="s">
        <v>892</v>
      </c>
    </row>
    <row r="183" spans="2:2" x14ac:dyDescent="0.25">
      <c r="B183" t="s">
        <v>237</v>
      </c>
    </row>
    <row r="184" spans="2:2" x14ac:dyDescent="0.25">
      <c r="B184" t="s">
        <v>894</v>
      </c>
    </row>
    <row r="185" spans="2:2" x14ac:dyDescent="0.25">
      <c r="B185" t="s">
        <v>267</v>
      </c>
    </row>
    <row r="186" spans="2:2" x14ac:dyDescent="0.25">
      <c r="B186" t="s">
        <v>870</v>
      </c>
    </row>
    <row r="187" spans="2:2" x14ac:dyDescent="0.25">
      <c r="B187" t="s">
        <v>438</v>
      </c>
    </row>
    <row r="188" spans="2:2" x14ac:dyDescent="0.25">
      <c r="B188" t="s">
        <v>23</v>
      </c>
    </row>
    <row r="189" spans="2:2" x14ac:dyDescent="0.25">
      <c r="B189" t="s">
        <v>883</v>
      </c>
    </row>
    <row r="190" spans="2:2" x14ac:dyDescent="0.25">
      <c r="B190" t="s">
        <v>68</v>
      </c>
    </row>
    <row r="191" spans="2:2" x14ac:dyDescent="0.25">
      <c r="B191" t="s">
        <v>809</v>
      </c>
    </row>
    <row r="192" spans="2:2" x14ac:dyDescent="0.25">
      <c r="B192" t="s">
        <v>272</v>
      </c>
    </row>
    <row r="193" spans="2:2" x14ac:dyDescent="0.25">
      <c r="B193" t="s">
        <v>273</v>
      </c>
    </row>
    <row r="194" spans="2:2" x14ac:dyDescent="0.25">
      <c r="B194" t="s">
        <v>863</v>
      </c>
    </row>
    <row r="195" spans="2:2" x14ac:dyDescent="0.25">
      <c r="B195" t="s">
        <v>878</v>
      </c>
    </row>
    <row r="196" spans="2:2" x14ac:dyDescent="0.25">
      <c r="B196" t="s">
        <v>852</v>
      </c>
    </row>
    <row r="197" spans="2:2" x14ac:dyDescent="0.25">
      <c r="B197" t="s">
        <v>825</v>
      </c>
    </row>
    <row r="198" spans="2:2" x14ac:dyDescent="0.25">
      <c r="B198" t="s">
        <v>431</v>
      </c>
    </row>
    <row r="199" spans="2:2" x14ac:dyDescent="0.25">
      <c r="B199" t="s">
        <v>69</v>
      </c>
    </row>
    <row r="200" spans="2:2" x14ac:dyDescent="0.25">
      <c r="B200" t="s">
        <v>407</v>
      </c>
    </row>
    <row r="201" spans="2:2" x14ac:dyDescent="0.25">
      <c r="B201" t="s">
        <v>792</v>
      </c>
    </row>
    <row r="202" spans="2:2" x14ac:dyDescent="0.25">
      <c r="B202" t="s">
        <v>466</v>
      </c>
    </row>
    <row r="203" spans="2:2" x14ac:dyDescent="0.25">
      <c r="B203" t="s">
        <v>417</v>
      </c>
    </row>
    <row r="204" spans="2:2" x14ac:dyDescent="0.25">
      <c r="B204" t="s">
        <v>232</v>
      </c>
    </row>
    <row r="205" spans="2:2" x14ac:dyDescent="0.25">
      <c r="B205" t="s">
        <v>337</v>
      </c>
    </row>
    <row r="206" spans="2:2" x14ac:dyDescent="0.25">
      <c r="B206" t="s">
        <v>880</v>
      </c>
    </row>
    <row r="207" spans="2:2" x14ac:dyDescent="0.25">
      <c r="B207" t="s">
        <v>249</v>
      </c>
    </row>
    <row r="208" spans="2:2" x14ac:dyDescent="0.25">
      <c r="B208" t="s">
        <v>893</v>
      </c>
    </row>
    <row r="209" spans="2:2" x14ac:dyDescent="0.25">
      <c r="B209" t="s">
        <v>812</v>
      </c>
    </row>
    <row r="210" spans="2:2" x14ac:dyDescent="0.25">
      <c r="B210" t="s">
        <v>134</v>
      </c>
    </row>
    <row r="211" spans="2:2" x14ac:dyDescent="0.25">
      <c r="B211" t="s">
        <v>777</v>
      </c>
    </row>
    <row r="212" spans="2:2" x14ac:dyDescent="0.25">
      <c r="B212" t="s">
        <v>467</v>
      </c>
    </row>
    <row r="213" spans="2:2" x14ac:dyDescent="0.25">
      <c r="B213" t="s">
        <v>829</v>
      </c>
    </row>
    <row r="214" spans="2:2" x14ac:dyDescent="0.25">
      <c r="B214" t="s">
        <v>16</v>
      </c>
    </row>
    <row r="215" spans="2:2" x14ac:dyDescent="0.25">
      <c r="B215" t="s">
        <v>493</v>
      </c>
    </row>
    <row r="216" spans="2:2" x14ac:dyDescent="0.25">
      <c r="B216" t="s">
        <v>238</v>
      </c>
    </row>
    <row r="217" spans="2:2" x14ac:dyDescent="0.25">
      <c r="B217" t="s">
        <v>468</v>
      </c>
    </row>
    <row r="218" spans="2:2" x14ac:dyDescent="0.25">
      <c r="B218" t="s">
        <v>233</v>
      </c>
    </row>
    <row r="219" spans="2:2" x14ac:dyDescent="0.25">
      <c r="B219" t="s">
        <v>858</v>
      </c>
    </row>
    <row r="220" spans="2:2" x14ac:dyDescent="0.25">
      <c r="B220" t="s">
        <v>98</v>
      </c>
    </row>
    <row r="221" spans="2:2" x14ac:dyDescent="0.25">
      <c r="B221" t="s">
        <v>830</v>
      </c>
    </row>
    <row r="222" spans="2:2" x14ac:dyDescent="0.25">
      <c r="B222" t="s">
        <v>827</v>
      </c>
    </row>
    <row r="223" spans="2:2" x14ac:dyDescent="0.25">
      <c r="B223" t="s">
        <v>422</v>
      </c>
    </row>
    <row r="224" spans="2:2" x14ac:dyDescent="0.25">
      <c r="B224" t="s">
        <v>225</v>
      </c>
    </row>
    <row r="225" spans="2:2" x14ac:dyDescent="0.25">
      <c r="B225" t="s">
        <v>810</v>
      </c>
    </row>
    <row r="226" spans="2:2" x14ac:dyDescent="0.25">
      <c r="B226" t="s">
        <v>442</v>
      </c>
    </row>
    <row r="227" spans="2:2" x14ac:dyDescent="0.25">
      <c r="B227" t="s">
        <v>17</v>
      </c>
    </row>
    <row r="228" spans="2:2" x14ac:dyDescent="0.25">
      <c r="B228" t="s">
        <v>77</v>
      </c>
    </row>
    <row r="229" spans="2:2" x14ac:dyDescent="0.25">
      <c r="B229" t="s">
        <v>305</v>
      </c>
    </row>
    <row r="230" spans="2:2" x14ac:dyDescent="0.25">
      <c r="B230" t="s">
        <v>469</v>
      </c>
    </row>
    <row r="231" spans="2:2" x14ac:dyDescent="0.25">
      <c r="B231" t="s">
        <v>10</v>
      </c>
    </row>
    <row r="232" spans="2:2" x14ac:dyDescent="0.25">
      <c r="B232" t="s">
        <v>375</v>
      </c>
    </row>
    <row r="233" spans="2:2" x14ac:dyDescent="0.25">
      <c r="B233" t="s">
        <v>182</v>
      </c>
    </row>
    <row r="234" spans="2:2" x14ac:dyDescent="0.25">
      <c r="B234" t="s">
        <v>166</v>
      </c>
    </row>
    <row r="235" spans="2:2" x14ac:dyDescent="0.25">
      <c r="B235" t="s">
        <v>180</v>
      </c>
    </row>
    <row r="236" spans="2:2" x14ac:dyDescent="0.25">
      <c r="B236" t="s">
        <v>158</v>
      </c>
    </row>
    <row r="237" spans="2:2" x14ac:dyDescent="0.25">
      <c r="B237" t="s">
        <v>803</v>
      </c>
    </row>
    <row r="238" spans="2:2" x14ac:dyDescent="0.25">
      <c r="B238" t="s">
        <v>881</v>
      </c>
    </row>
    <row r="239" spans="2:2" x14ac:dyDescent="0.25">
      <c r="B239" t="s">
        <v>814</v>
      </c>
    </row>
    <row r="240" spans="2:2" x14ac:dyDescent="0.25">
      <c r="B240" t="s">
        <v>834</v>
      </c>
    </row>
    <row r="241" spans="2:2" x14ac:dyDescent="0.25">
      <c r="B241" t="s">
        <v>866</v>
      </c>
    </row>
    <row r="242" spans="2:2" x14ac:dyDescent="0.25">
      <c r="B242" t="s">
        <v>851</v>
      </c>
    </row>
    <row r="243" spans="2:2" x14ac:dyDescent="0.25">
      <c r="B243" t="s">
        <v>70</v>
      </c>
    </row>
    <row r="244" spans="2:2" x14ac:dyDescent="0.25">
      <c r="B244" t="s">
        <v>306</v>
      </c>
    </row>
    <row r="245" spans="2:2" x14ac:dyDescent="0.25">
      <c r="B245" t="s">
        <v>71</v>
      </c>
    </row>
    <row r="246" spans="2:2" x14ac:dyDescent="0.25">
      <c r="B246" t="s">
        <v>791</v>
      </c>
    </row>
    <row r="247" spans="2:2" x14ac:dyDescent="0.25">
      <c r="B247" t="s">
        <v>896</v>
      </c>
    </row>
    <row r="248" spans="2:2" x14ac:dyDescent="0.25">
      <c r="B248" t="s">
        <v>877</v>
      </c>
    </row>
    <row r="249" spans="2:2" x14ac:dyDescent="0.25">
      <c r="B249" t="s">
        <v>828</v>
      </c>
    </row>
    <row r="250" spans="2:2" x14ac:dyDescent="0.25">
      <c r="B250" t="s">
        <v>836</v>
      </c>
    </row>
    <row r="251" spans="2:2" x14ac:dyDescent="0.25">
      <c r="B251" t="s">
        <v>895</v>
      </c>
    </row>
    <row r="252" spans="2:2" x14ac:dyDescent="0.25">
      <c r="B252" t="s">
        <v>776</v>
      </c>
    </row>
    <row r="253" spans="2:2" x14ac:dyDescent="0.25">
      <c r="B253" t="s">
        <v>295</v>
      </c>
    </row>
    <row r="254" spans="2:2" x14ac:dyDescent="0.25">
      <c r="B254" t="s">
        <v>413</v>
      </c>
    </row>
    <row r="255" spans="2:2" x14ac:dyDescent="0.25">
      <c r="B255" t="s">
        <v>122</v>
      </c>
    </row>
    <row r="256" spans="2:2" x14ac:dyDescent="0.25">
      <c r="B256" t="s">
        <v>118</v>
      </c>
    </row>
    <row r="257" spans="2:2" x14ac:dyDescent="0.25">
      <c r="B257" t="s">
        <v>226</v>
      </c>
    </row>
    <row r="258" spans="2:2" x14ac:dyDescent="0.25">
      <c r="B258" t="s">
        <v>253</v>
      </c>
    </row>
    <row r="259" spans="2:2" x14ac:dyDescent="0.25">
      <c r="B259" t="s">
        <v>432</v>
      </c>
    </row>
    <row r="260" spans="2:2" x14ac:dyDescent="0.25">
      <c r="B260" t="s">
        <v>129</v>
      </c>
    </row>
    <row r="261" spans="2:2" x14ac:dyDescent="0.25">
      <c r="B261" t="s">
        <v>352</v>
      </c>
    </row>
    <row r="262" spans="2:2" x14ac:dyDescent="0.25">
      <c r="B262" t="s">
        <v>91</v>
      </c>
    </row>
    <row r="263" spans="2:2" x14ac:dyDescent="0.25">
      <c r="B263" t="s">
        <v>123</v>
      </c>
    </row>
    <row r="264" spans="2:2" x14ac:dyDescent="0.25">
      <c r="B264" t="s">
        <v>897</v>
      </c>
    </row>
    <row r="265" spans="2:2" x14ac:dyDescent="0.25">
      <c r="B265" t="s">
        <v>111</v>
      </c>
    </row>
    <row r="266" spans="2:2" x14ac:dyDescent="0.25">
      <c r="B266" t="s">
        <v>369</v>
      </c>
    </row>
    <row r="267" spans="2:2" x14ac:dyDescent="0.25">
      <c r="B267" t="s">
        <v>370</v>
      </c>
    </row>
    <row r="268" spans="2:2" x14ac:dyDescent="0.25">
      <c r="B268" t="s">
        <v>73</v>
      </c>
    </row>
    <row r="269" spans="2:2" x14ac:dyDescent="0.25">
      <c r="B269" t="s">
        <v>64</v>
      </c>
    </row>
    <row r="270" spans="2:2" x14ac:dyDescent="0.25">
      <c r="B270" t="s">
        <v>80</v>
      </c>
    </row>
    <row r="271" spans="2:2" x14ac:dyDescent="0.25">
      <c r="B271" t="s">
        <v>78</v>
      </c>
    </row>
    <row r="272" spans="2:2" x14ac:dyDescent="0.25">
      <c r="B272" t="s">
        <v>841</v>
      </c>
    </row>
    <row r="273" spans="2:2" x14ac:dyDescent="0.25">
      <c r="B273" t="s">
        <v>354</v>
      </c>
    </row>
    <row r="274" spans="2:2" x14ac:dyDescent="0.25">
      <c r="B274" t="s">
        <v>34</v>
      </c>
    </row>
    <row r="275" spans="2:2" x14ac:dyDescent="0.25">
      <c r="B275" t="s">
        <v>808</v>
      </c>
    </row>
    <row r="276" spans="2:2" x14ac:dyDescent="0.25">
      <c r="B276" t="s">
        <v>408</v>
      </c>
    </row>
    <row r="277" spans="2:2" x14ac:dyDescent="0.25">
      <c r="B277" t="s">
        <v>460</v>
      </c>
    </row>
    <row r="278" spans="2:2" x14ac:dyDescent="0.25">
      <c r="B278" t="s">
        <v>779</v>
      </c>
    </row>
    <row r="279" spans="2:2" x14ac:dyDescent="0.25">
      <c r="B279" t="s">
        <v>45</v>
      </c>
    </row>
    <row r="280" spans="2:2" x14ac:dyDescent="0.25">
      <c r="B280" t="s">
        <v>639</v>
      </c>
    </row>
    <row r="281" spans="2:2" x14ac:dyDescent="0.25">
      <c r="B281" t="s">
        <v>813</v>
      </c>
    </row>
    <row r="282" spans="2:2" x14ac:dyDescent="0.25">
      <c r="B282" t="s">
        <v>821</v>
      </c>
    </row>
    <row r="283" spans="2:2" x14ac:dyDescent="0.25">
      <c r="B283" t="s">
        <v>790</v>
      </c>
    </row>
    <row r="284" spans="2:2" x14ac:dyDescent="0.25">
      <c r="B284" t="s">
        <v>151</v>
      </c>
    </row>
    <row r="285" spans="2:2" x14ac:dyDescent="0.25">
      <c r="B285" t="s">
        <v>371</v>
      </c>
    </row>
    <row r="286" spans="2:2" x14ac:dyDescent="0.25">
      <c r="B286" t="s">
        <v>833</v>
      </c>
    </row>
    <row r="287" spans="2:2" x14ac:dyDescent="0.25">
      <c r="B287" t="s">
        <v>838</v>
      </c>
    </row>
    <row r="288" spans="2:2" x14ac:dyDescent="0.25">
      <c r="B288" t="s">
        <v>867</v>
      </c>
    </row>
    <row r="289" spans="2:2" x14ac:dyDescent="0.25">
      <c r="B289" t="s">
        <v>815</v>
      </c>
    </row>
    <row r="290" spans="2:2" x14ac:dyDescent="0.25">
      <c r="B290" t="s">
        <v>470</v>
      </c>
    </row>
    <row r="291" spans="2:2" x14ac:dyDescent="0.25">
      <c r="B291" t="s">
        <v>55</v>
      </c>
    </row>
    <row r="292" spans="2:2" x14ac:dyDescent="0.25">
      <c r="B292" t="s">
        <v>789</v>
      </c>
    </row>
    <row r="293" spans="2:2" x14ac:dyDescent="0.25">
      <c r="B293" t="s">
        <v>131</v>
      </c>
    </row>
    <row r="294" spans="2:2" x14ac:dyDescent="0.25">
      <c r="B294" t="s">
        <v>331</v>
      </c>
    </row>
    <row r="295" spans="2:2" x14ac:dyDescent="0.25">
      <c r="B295" t="s">
        <v>349</v>
      </c>
    </row>
    <row r="296" spans="2:2" x14ac:dyDescent="0.25">
      <c r="B296" t="s">
        <v>350</v>
      </c>
    </row>
    <row r="297" spans="2:2" x14ac:dyDescent="0.25">
      <c r="B297" t="s">
        <v>845</v>
      </c>
    </row>
    <row r="298" spans="2:2" x14ac:dyDescent="0.25">
      <c r="B298" t="s">
        <v>898</v>
      </c>
    </row>
    <row r="299" spans="2:2" x14ac:dyDescent="0.25">
      <c r="B299" t="s">
        <v>11</v>
      </c>
    </row>
    <row r="300" spans="2:2" x14ac:dyDescent="0.25">
      <c r="B300" t="s">
        <v>140</v>
      </c>
    </row>
    <row r="301" spans="2:2" x14ac:dyDescent="0.25">
      <c r="B301" t="s">
        <v>382</v>
      </c>
    </row>
    <row r="302" spans="2:2" x14ac:dyDescent="0.25">
      <c r="B302" t="s">
        <v>546</v>
      </c>
    </row>
    <row r="303" spans="2:2" x14ac:dyDescent="0.25">
      <c r="B303" t="s">
        <v>363</v>
      </c>
    </row>
    <row r="304" spans="2:2" x14ac:dyDescent="0.25">
      <c r="B304" t="s">
        <v>886</v>
      </c>
    </row>
    <row r="305" spans="2:2" x14ac:dyDescent="0.25">
      <c r="B305" t="s">
        <v>124</v>
      </c>
    </row>
    <row r="306" spans="2:2" x14ac:dyDescent="0.25">
      <c r="B306" t="s">
        <v>853</v>
      </c>
    </row>
    <row r="307" spans="2:2" x14ac:dyDescent="0.25">
      <c r="B307" t="s">
        <v>397</v>
      </c>
    </row>
    <row r="308" spans="2:2" x14ac:dyDescent="0.25">
      <c r="B308" t="s">
        <v>159</v>
      </c>
    </row>
    <row r="309" spans="2:2" x14ac:dyDescent="0.25">
      <c r="B309" t="s">
        <v>481</v>
      </c>
    </row>
    <row r="310" spans="2:2" x14ac:dyDescent="0.25">
      <c r="B310" t="s">
        <v>876</v>
      </c>
    </row>
    <row r="311" spans="2:2" x14ac:dyDescent="0.25">
      <c r="B311" t="s">
        <v>419</v>
      </c>
    </row>
    <row r="312" spans="2:2" x14ac:dyDescent="0.25">
      <c r="B312" t="s">
        <v>74</v>
      </c>
    </row>
    <row r="313" spans="2:2" x14ac:dyDescent="0.25">
      <c r="B313" t="s">
        <v>800</v>
      </c>
    </row>
    <row r="314" spans="2:2" x14ac:dyDescent="0.25">
      <c r="B314" t="s">
        <v>793</v>
      </c>
    </row>
    <row r="315" spans="2:2" x14ac:dyDescent="0.25">
      <c r="B315" t="s">
        <v>846</v>
      </c>
    </row>
    <row r="316" spans="2:2" x14ac:dyDescent="0.25">
      <c r="B316" t="s">
        <v>859</v>
      </c>
    </row>
    <row r="317" spans="2:2" x14ac:dyDescent="0.25">
      <c r="B317" t="s">
        <v>12</v>
      </c>
    </row>
    <row r="318" spans="2:2" x14ac:dyDescent="0.25">
      <c r="B318" t="s">
        <v>835</v>
      </c>
    </row>
    <row r="319" spans="2:2" x14ac:dyDescent="0.25">
      <c r="B319" t="s">
        <v>256</v>
      </c>
    </row>
    <row r="320" spans="2:2" x14ac:dyDescent="0.25">
      <c r="B320" t="s">
        <v>82</v>
      </c>
    </row>
    <row r="321" spans="2:2" x14ac:dyDescent="0.25">
      <c r="B321" t="s">
        <v>35</v>
      </c>
    </row>
    <row r="322" spans="2:2" x14ac:dyDescent="0.25">
      <c r="B322" t="s">
        <v>21</v>
      </c>
    </row>
    <row r="323" spans="2:2" x14ac:dyDescent="0.25">
      <c r="B323" t="s">
        <v>653</v>
      </c>
    </row>
    <row r="324" spans="2:2" x14ac:dyDescent="0.25">
      <c r="B324" t="s">
        <v>471</v>
      </c>
    </row>
    <row r="325" spans="2:2" x14ac:dyDescent="0.25">
      <c r="B325" t="s">
        <v>472</v>
      </c>
    </row>
    <row r="326" spans="2:2" x14ac:dyDescent="0.25">
      <c r="B326" t="s">
        <v>197</v>
      </c>
    </row>
    <row r="327" spans="2:2" x14ac:dyDescent="0.25">
      <c r="B327" t="s">
        <v>332</v>
      </c>
    </row>
    <row r="328" spans="2:2" x14ac:dyDescent="0.25">
      <c r="B328" t="s">
        <v>178</v>
      </c>
    </row>
    <row r="329" spans="2:2" x14ac:dyDescent="0.25">
      <c r="B329" t="s">
        <v>308</v>
      </c>
    </row>
    <row r="330" spans="2:2" x14ac:dyDescent="0.25">
      <c r="B330" t="s">
        <v>872</v>
      </c>
    </row>
    <row r="331" spans="2:2" x14ac:dyDescent="0.25">
      <c r="B331" t="s">
        <v>240</v>
      </c>
    </row>
    <row r="332" spans="2:2" x14ac:dyDescent="0.25">
      <c r="B332" t="s">
        <v>309</v>
      </c>
    </row>
    <row r="333" spans="2:2" x14ac:dyDescent="0.25">
      <c r="B333" t="s">
        <v>339</v>
      </c>
    </row>
    <row r="334" spans="2:2" x14ac:dyDescent="0.25">
      <c r="B334" t="s">
        <v>856</v>
      </c>
    </row>
    <row r="335" spans="2:2" x14ac:dyDescent="0.25">
      <c r="B335" t="s">
        <v>184</v>
      </c>
    </row>
    <row r="336" spans="2:2" x14ac:dyDescent="0.25">
      <c r="B336" t="s">
        <v>802</v>
      </c>
    </row>
    <row r="337" spans="2:2" x14ac:dyDescent="0.25">
      <c r="B337" t="s">
        <v>185</v>
      </c>
    </row>
    <row r="338" spans="2:2" x14ac:dyDescent="0.25">
      <c r="B338" t="s">
        <v>798</v>
      </c>
    </row>
    <row r="339" spans="2:2" x14ac:dyDescent="0.25">
      <c r="B339" t="s">
        <v>186</v>
      </c>
    </row>
    <row r="340" spans="2:2" x14ac:dyDescent="0.25">
      <c r="B340" t="s">
        <v>170</v>
      </c>
    </row>
    <row r="341" spans="2:2" x14ac:dyDescent="0.25">
      <c r="B341" t="s">
        <v>860</v>
      </c>
    </row>
    <row r="342" spans="2:2" x14ac:dyDescent="0.25">
      <c r="B342" t="s">
        <v>288</v>
      </c>
    </row>
    <row r="343" spans="2:2" x14ac:dyDescent="0.25">
      <c r="B343" t="s">
        <v>161</v>
      </c>
    </row>
    <row r="344" spans="2:2" x14ac:dyDescent="0.25">
      <c r="B344" t="s">
        <v>175</v>
      </c>
    </row>
    <row r="345" spans="2:2" x14ac:dyDescent="0.25">
      <c r="B345" t="s">
        <v>171</v>
      </c>
    </row>
    <row r="346" spans="2:2" x14ac:dyDescent="0.25">
      <c r="B346" t="s">
        <v>172</v>
      </c>
    </row>
    <row r="347" spans="2:2" x14ac:dyDescent="0.25">
      <c r="B347" t="s">
        <v>176</v>
      </c>
    </row>
    <row r="348" spans="2:2" x14ac:dyDescent="0.25">
      <c r="B348" t="s">
        <v>101</v>
      </c>
    </row>
    <row r="349" spans="2:2" x14ac:dyDescent="0.25">
      <c r="B349" t="s">
        <v>799</v>
      </c>
    </row>
    <row r="350" spans="2:2" x14ac:dyDescent="0.25">
      <c r="B350" t="s">
        <v>499</v>
      </c>
    </row>
    <row r="351" spans="2:2" x14ac:dyDescent="0.25">
      <c r="B351" t="s">
        <v>101</v>
      </c>
    </row>
    <row r="352" spans="2:2" x14ac:dyDescent="0.25">
      <c r="B352" t="s">
        <v>511</v>
      </c>
    </row>
    <row r="353" spans="2:2" x14ac:dyDescent="0.25">
      <c r="B353" t="s">
        <v>799</v>
      </c>
    </row>
  </sheetData>
  <sortState ref="B2:B349">
    <sortCondition ref="B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PA 2021</vt:lpstr>
      <vt:lpstr>Productos PD</vt:lpstr>
      <vt:lpstr>A</vt:lpstr>
      <vt:lpstr>z</vt:lpstr>
      <vt:lpstr>FORMATO</vt:lpstr>
      <vt:lpstr>PORC PRODU</vt:lpstr>
      <vt:lpstr>consolidado vs PI</vt:lpstr>
      <vt:lpstr>consolidado vs PD</vt:lpstr>
      <vt:lpstr>Hoja4</vt:lpstr>
      <vt:lpstr>PD vs SEG</vt:lpstr>
      <vt:lpstr>RESUMEN L.E.</vt:lpstr>
      <vt:lpstr>RESUMEN COMP.</vt:lpstr>
      <vt:lpstr>RESUMEN PROG.</vt:lpstr>
      <vt:lpstr>RESUMEN PROD.</vt:lpstr>
      <vt:lpstr>'PA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phpMyAdmin 4.9.5</dc:creator>
  <cp:lastModifiedBy>LENOVO</cp:lastModifiedBy>
  <dcterms:created xsi:type="dcterms:W3CDTF">2021-05-12T08:44:39Z</dcterms:created>
  <dcterms:modified xsi:type="dcterms:W3CDTF">2021-10-15T13:53:59Z</dcterms:modified>
</cp:coreProperties>
</file>